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8800" windowHeight="11925" tabRatio="819" activeTab="1"/>
  </bookViews>
  <sheets>
    <sheet name="南岭项目招采台账" sheetId="5" r:id="rId1"/>
    <sheet name="南岭项目采购合同台账" sheetId="14" r:id="rId2"/>
    <sheet name="南岭项目供应商台账" sheetId="17" r:id="rId3"/>
    <sheet name="南岭项目资金计划、进度款支付及预结算管理登记台账" sheetId="16" r:id="rId4"/>
  </sheets>
  <externalReferences>
    <externalReference r:id="rId9"/>
    <externalReference r:id="rId10"/>
  </externalReferences>
  <definedNames>
    <definedName name="_xlnm._FilterDatabase" localSheetId="0" hidden="1">南岭项目招采台账!$B$2:$BN$60</definedName>
    <definedName name="_xlnm._FilterDatabase" localSheetId="1" hidden="1">南岭项目采购合同台账!$A$2:$BG$68</definedName>
    <definedName name="_xlnm._FilterDatabase" localSheetId="2" hidden="1">南岭项目供应商台账!$A$5:$BC$65</definedName>
    <definedName name="_xlnm._FilterDatabase" localSheetId="3" hidden="1">南岭项目资金计划、进度款支付及预结算管理登记台账!$A$5:$FK$76</definedName>
    <definedName name="_xlnm.Print_Area" localSheetId="0">南岭项目招采台账!$B$1:$BF$39</definedName>
    <definedName name="_xlnm.Print_Area" localSheetId="1">南岭项目采购合同台账!$A$1:$AT$20</definedName>
    <definedName name="_xlnm.Print_Titles" localSheetId="1">南岭项目采购合同台账!#REF!</definedName>
    <definedName name="_xlnm.Print_Area" localSheetId="3">南岭项目资金计划、进度款支付及预结算管理登记台账!$A$1:$FK$70</definedName>
    <definedName name="_xlnm.Print_Titles" localSheetId="3">南岭项目资金计划、进度款支付及预结算管理登记台账!$1:$5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shangdaoqi</author>
  </authors>
  <commentList>
    <comment ref="J3" authorId="0">
      <text>
        <r>
          <rPr>
            <b/>
            <sz val="9"/>
            <rFont val="宋体"/>
            <charset val="134"/>
          </rPr>
          <t>shangdaoqi:</t>
        </r>
        <r>
          <rPr>
            <sz val="9"/>
            <rFont val="宋体"/>
            <charset val="134"/>
          </rPr>
          <t xml:space="preserve">
市场拓展审批流程</t>
        </r>
      </text>
    </comment>
    <comment ref="V3" authorId="0">
      <text>
        <r>
          <rPr>
            <b/>
            <sz val="9"/>
            <rFont val="宋体"/>
            <charset val="134"/>
          </rPr>
          <t>shangdaoqi:</t>
        </r>
        <r>
          <rPr>
            <sz val="9"/>
            <rFont val="宋体"/>
            <charset val="134"/>
          </rPr>
          <t xml:space="preserve">
阳光采购平台</t>
        </r>
      </text>
    </comment>
    <comment ref="P5" authorId="0">
      <text>
        <r>
          <rPr>
            <b/>
            <sz val="9"/>
            <rFont val="宋体"/>
            <charset val="134"/>
          </rPr>
          <t>shangdaoqi:</t>
        </r>
        <r>
          <rPr>
            <sz val="9"/>
            <rFont val="宋体"/>
            <charset val="134"/>
          </rPr>
          <t xml:space="preserve">
三家比家，故填的为预算价</t>
        </r>
      </text>
    </comment>
    <comment ref="P12" authorId="0">
      <text>
        <r>
          <rPr>
            <b/>
            <sz val="9"/>
            <rFont val="宋体"/>
            <charset val="134"/>
          </rPr>
          <t>shangdaoqi:</t>
        </r>
        <r>
          <rPr>
            <sz val="9"/>
            <rFont val="宋体"/>
            <charset val="134"/>
          </rPr>
          <t xml:space="preserve">
三家比家，故填的为预算价</t>
        </r>
      </text>
    </comment>
    <comment ref="AO13" authorId="0">
      <text>
        <r>
          <rPr>
            <b/>
            <sz val="9"/>
            <rFont val="宋体"/>
            <charset val="134"/>
          </rPr>
          <t>shangdaoqi:</t>
        </r>
        <r>
          <rPr>
            <sz val="9"/>
            <rFont val="宋体"/>
            <charset val="134"/>
          </rPr>
          <t xml:space="preserve">
合同供应商名称：深圳市南岭股份合作公司，无“村”。</t>
        </r>
      </text>
    </comment>
    <comment ref="J55" authorId="0">
      <text>
        <r>
          <rPr>
            <b/>
            <sz val="9"/>
            <rFont val="宋体"/>
            <charset val="134"/>
          </rPr>
          <t>shangdaoqi:</t>
        </r>
        <r>
          <rPr>
            <sz val="9"/>
            <rFont val="宋体"/>
            <charset val="134"/>
          </rPr>
          <t xml:space="preserve">
市场拓展审批流程</t>
        </r>
      </text>
    </comment>
    <comment ref="V55" authorId="0">
      <text>
        <r>
          <rPr>
            <b/>
            <sz val="9"/>
            <rFont val="宋体"/>
            <charset val="134"/>
          </rPr>
          <t>shangdaoqi:</t>
        </r>
        <r>
          <rPr>
            <sz val="9"/>
            <rFont val="宋体"/>
            <charset val="134"/>
          </rPr>
          <t xml:space="preserve">
阳光采购平台</t>
        </r>
      </text>
    </comment>
    <comment ref="J56" authorId="0">
      <text>
        <r>
          <rPr>
            <b/>
            <sz val="9"/>
            <rFont val="宋体"/>
            <charset val="134"/>
          </rPr>
          <t>shangdaoqi:</t>
        </r>
        <r>
          <rPr>
            <sz val="9"/>
            <rFont val="宋体"/>
            <charset val="134"/>
          </rPr>
          <t xml:space="preserve">
市场拓展审批流程</t>
        </r>
      </text>
    </comment>
    <comment ref="V56" authorId="0">
      <text>
        <r>
          <rPr>
            <b/>
            <sz val="9"/>
            <rFont val="宋体"/>
            <charset val="134"/>
          </rPr>
          <t>shangdaoqi:</t>
        </r>
        <r>
          <rPr>
            <sz val="9"/>
            <rFont val="宋体"/>
            <charset val="134"/>
          </rPr>
          <t xml:space="preserve">
阳光采购平台</t>
        </r>
      </text>
    </comment>
    <comment ref="J57" authorId="0">
      <text>
        <r>
          <rPr>
            <b/>
            <sz val="9"/>
            <rFont val="宋体"/>
            <charset val="134"/>
          </rPr>
          <t>shangdaoqi:</t>
        </r>
        <r>
          <rPr>
            <sz val="9"/>
            <rFont val="宋体"/>
            <charset val="134"/>
          </rPr>
          <t xml:space="preserve">
市场拓展审批流程</t>
        </r>
      </text>
    </comment>
    <comment ref="V57" authorId="0">
      <text>
        <r>
          <rPr>
            <b/>
            <sz val="9"/>
            <rFont val="宋体"/>
            <charset val="134"/>
          </rPr>
          <t>shangdaoqi:</t>
        </r>
        <r>
          <rPr>
            <sz val="9"/>
            <rFont val="宋体"/>
            <charset val="134"/>
          </rPr>
          <t xml:space="preserve">
阳光采购平台</t>
        </r>
      </text>
    </comment>
    <comment ref="V59" authorId="0">
      <text>
        <r>
          <rPr>
            <b/>
            <sz val="9"/>
            <rFont val="宋体"/>
            <charset val="134"/>
          </rPr>
          <t>shangdaoqi:</t>
        </r>
        <r>
          <rPr>
            <sz val="9"/>
            <rFont val="宋体"/>
            <charset val="134"/>
          </rPr>
          <t xml:space="preserve">
阳光采购平台</t>
        </r>
      </text>
    </comment>
  </commentList>
</comments>
</file>

<file path=xl/comments2.xml><?xml version="1.0" encoding="utf-8"?>
<comments xmlns="http://schemas.openxmlformats.org/spreadsheetml/2006/main">
  <authors>
    <author>user</author>
  </authors>
  <commentList>
    <comment ref="AT4" authorId="0">
      <text>
        <r>
          <rPr>
            <sz val="9"/>
            <rFont val="宋体"/>
            <charset val="134"/>
          </rPr>
          <t>办公费、租赁费、劳保费、水电费、物业费、安保费、其他</t>
        </r>
      </text>
    </comment>
    <comment ref="AY4" authorId="0">
      <text>
        <r>
          <rPr>
            <sz val="9"/>
            <rFont val="宋体"/>
            <charset val="134"/>
          </rPr>
          <t>预付款/进度款/结算款/保修款</t>
        </r>
      </text>
    </comment>
    <comment ref="ES4" authorId="0">
      <text>
        <r>
          <rPr>
            <sz val="9"/>
            <rFont val="宋体"/>
            <charset val="134"/>
          </rPr>
          <t xml:space="preserve">为审核单上最后一位领导签字审批的时间
</t>
        </r>
      </text>
    </comment>
    <comment ref="K8" authorId="0">
      <text>
        <r>
          <rPr>
            <sz val="9"/>
            <rFont val="宋体"/>
            <charset val="134"/>
          </rPr>
          <t>上限控制价</t>
        </r>
      </text>
    </comment>
  </commentList>
</comments>
</file>

<file path=xl/sharedStrings.xml><?xml version="1.0" encoding="utf-8"?>
<sst xmlns="http://schemas.openxmlformats.org/spreadsheetml/2006/main" count="5004" uniqueCount="1189">
  <si>
    <t>龙岗区南湾街道南岭村社区土地整备利益统筹前期服务项目采购台账</t>
  </si>
  <si>
    <t>是否审核</t>
  </si>
  <si>
    <t>序号</t>
  </si>
  <si>
    <t>招采编号</t>
  </si>
  <si>
    <t>采购项目名称</t>
  </si>
  <si>
    <t>采购单位</t>
  </si>
  <si>
    <t>招标代理</t>
  </si>
  <si>
    <t>招标代理联系人及方式</t>
  </si>
  <si>
    <t>采购计划开始日期（8M）</t>
  </si>
  <si>
    <t>计划结束采购时间</t>
  </si>
  <si>
    <t>采购需求书审批完成日期（OA）</t>
  </si>
  <si>
    <t>采购经办人</t>
  </si>
  <si>
    <t>招采复核人</t>
  </si>
  <si>
    <t>需求部门</t>
  </si>
  <si>
    <t>申请人联系电话（需求部门）</t>
  </si>
  <si>
    <t>采购预算金额(元)</t>
  </si>
  <si>
    <t>采购控制价（元）</t>
  </si>
  <si>
    <t>采购上限价（元）</t>
  </si>
  <si>
    <t>中标金额（元）</t>
  </si>
  <si>
    <t>中标下浮率（%）</t>
  </si>
  <si>
    <t>采购类别</t>
  </si>
  <si>
    <t>采购平台</t>
  </si>
  <si>
    <t>采购方式</t>
  </si>
  <si>
    <t>资格审查方式</t>
  </si>
  <si>
    <t>评标谈判方式</t>
  </si>
  <si>
    <t>定标方法</t>
  </si>
  <si>
    <t>公告发布时间</t>
  </si>
  <si>
    <t>报名截止时间</t>
  </si>
  <si>
    <t>招标文件发放时间</t>
  </si>
  <si>
    <t>质疑遗截止时间</t>
  </si>
  <si>
    <t>答疑补遗截止时间</t>
  </si>
  <si>
    <t>截标日期</t>
  </si>
  <si>
    <t>资格审查及公示日期</t>
  </si>
  <si>
    <t>资审委员会成员</t>
  </si>
  <si>
    <t>开标时间</t>
  </si>
  <si>
    <t>评标及公示日期</t>
  </si>
  <si>
    <t>评标委员会成员</t>
  </si>
  <si>
    <t>定标委员会成员</t>
  </si>
  <si>
    <t>平台中标结果公示完成日期（8M）</t>
  </si>
  <si>
    <t>结果公示发布时间</t>
  </si>
  <si>
    <t>中标通知书发放日期</t>
  </si>
  <si>
    <t>中标单位</t>
  </si>
  <si>
    <t>中标单位联系人及方式</t>
  </si>
  <si>
    <t>合同评审完成日期（OA工作沟通）</t>
  </si>
  <si>
    <t>投标担保形式及金额（元）</t>
  </si>
  <si>
    <t>投标担保退回日期</t>
  </si>
  <si>
    <t>履约担保形式及金额（元）</t>
  </si>
  <si>
    <t>履约条款</t>
  </si>
  <si>
    <t>候选人公示期质疑情况</t>
  </si>
  <si>
    <t>应招未招说明（由公开转单一或邀请的情况）</t>
  </si>
  <si>
    <t>招采费用（元）</t>
  </si>
  <si>
    <t>资料归档日期</t>
  </si>
  <si>
    <t>自查问题及整改措施</t>
  </si>
  <si>
    <t>审计问题及整改措施</t>
  </si>
  <si>
    <t>总结案例</t>
  </si>
  <si>
    <t>备注</t>
  </si>
  <si>
    <t>8M序列号</t>
  </si>
  <si>
    <t>完成
是/否</t>
  </si>
  <si>
    <t>天数</t>
  </si>
  <si>
    <t>NLTZQQ-ZC-001</t>
  </si>
  <si>
    <t>龙岗区南湾街道南岭村社区土地整备利益统筹前期服务项目房屋及权利人信息核查咨询服务</t>
  </si>
  <si>
    <t>深圳市天健（集团）股份有限公司</t>
  </si>
  <si>
    <t>无招标代理</t>
  </si>
  <si>
    <t>无招标代理人</t>
  </si>
  <si>
    <t>杜健伟</t>
  </si>
  <si>
    <t>黄夫滨</t>
  </si>
  <si>
    <t>信息核查组</t>
  </si>
  <si>
    <t>黄进辉
13544031851</t>
  </si>
  <si>
    <t>非工程服务类</t>
  </si>
  <si>
    <t>深圳阳光采购平台</t>
  </si>
  <si>
    <t>单一来源</t>
  </si>
  <si>
    <t>/</t>
  </si>
  <si>
    <t>无</t>
  </si>
  <si>
    <t>竞争定标法</t>
  </si>
  <si>
    <t>赖德明、张岗、郭兴、马章根</t>
  </si>
  <si>
    <t>深圳市天健棚改投资发展有限公司</t>
  </si>
  <si>
    <t>刘丽丽18218720923</t>
  </si>
  <si>
    <t>其他服务类</t>
  </si>
  <si>
    <t>按时完成</t>
  </si>
  <si>
    <t>NLTZQQ-ZC-002</t>
  </si>
  <si>
    <t>龙岗区南湾街道南岭村社区土地整备利益统筹项目前期服务项目土地信息核查服务</t>
  </si>
  <si>
    <t>综合事务组</t>
  </si>
  <si>
    <t>张斌
13652425153</t>
  </si>
  <si>
    <t>天健集团8M系统</t>
  </si>
  <si>
    <t>公开招标</t>
  </si>
  <si>
    <t>投标报名</t>
  </si>
  <si>
    <t>综合评审法</t>
  </si>
  <si>
    <t>刘丽丽、周倩、黄靖、唐绍贵、詹夏菲</t>
  </si>
  <si>
    <t>深圳市龙房地土地房地产评估咨询有限公司</t>
  </si>
  <si>
    <t>唐姿兰
13670031416</t>
  </si>
  <si>
    <t>直接转为履约保证金</t>
  </si>
  <si>
    <t>现金转账方式：50000元</t>
  </si>
  <si>
    <t>履约保证金在服务期限终止并经甲方验收合格并扣除违约金、赔偿金后无息退还。</t>
  </si>
  <si>
    <t>定标专家费：1200元，4人</t>
  </si>
  <si>
    <t>NLTZQQ-ZC-003</t>
  </si>
  <si>
    <t>龙岗区南湾街道南岭村社区土地整备利益统筹项目前期服务项目现场指挥部挂牌服务</t>
  </si>
  <si>
    <t>游兵</t>
  </si>
  <si>
    <t>技术管理部</t>
  </si>
  <si>
    <t>黎正
18666028936</t>
  </si>
  <si>
    <t>直接采购</t>
  </si>
  <si>
    <t>李可、汪洋、游兵</t>
  </si>
  <si>
    <t>深圳市精雕广告有限公司</t>
  </si>
  <si>
    <t>廖茂辉13600434768</t>
  </si>
  <si>
    <t>NLTZQQ-ZC-004-1</t>
  </si>
  <si>
    <t>龙岗区南湾街道南岭村社区土地整备利益统筹项目前期服务项目专项法律咨询服务</t>
  </si>
  <si>
    <t>风险管理部</t>
  </si>
  <si>
    <t>高梵哲
15879133752</t>
  </si>
  <si>
    <t>张昭、方瑞君、邓君傅、邹晓亮、王汉武</t>
  </si>
  <si>
    <t>广东晟典律师事务所</t>
  </si>
  <si>
    <t>钟刚强13802285368</t>
  </si>
  <si>
    <t>履约保证金：10000元</t>
  </si>
  <si>
    <t>履约保证金在服务期限终止并经甲方验收合格后并扣除违约金、赔偿金后无息退还。</t>
  </si>
  <si>
    <t>定标专家费：1800元，4人</t>
  </si>
  <si>
    <t>服务类法律/清产核资审计/资产评估</t>
  </si>
  <si>
    <t>NLTZQQ-ZC-004-2</t>
  </si>
  <si>
    <t>广东联建律师事务所</t>
  </si>
  <si>
    <t>廖信凯13480980103</t>
  </si>
  <si>
    <t>NLTZQQ-ZC-004-3</t>
  </si>
  <si>
    <t>广东诚公律师事务所</t>
  </si>
  <si>
    <t>刘淑君13760404368</t>
  </si>
  <si>
    <t>NLTZQQ-ZC-004-4</t>
  </si>
  <si>
    <t>上海市锦天城（深圳）律师事务所</t>
  </si>
  <si>
    <t>彭晓辉13570880586</t>
  </si>
  <si>
    <t>NLTZQQ-ZC-005</t>
  </si>
  <si>
    <t>龙岗区南湾街道南岭村社区土地整备利益统筹项目前期服务项目规划总咨询顾问服务</t>
  </si>
  <si>
    <t>叶俊君</t>
  </si>
  <si>
    <t>廖宇
13612947195</t>
  </si>
  <si>
    <t>资格后审</t>
  </si>
  <si>
    <t>张昭、孙义平、詹夏菲、吴列杰、李坤</t>
  </si>
  <si>
    <t>深圳市新城市规划建筑设计股份有限公司</t>
  </si>
  <si>
    <t>薛柳15627864167</t>
  </si>
  <si>
    <t>银行保函570000元</t>
  </si>
  <si>
    <t>履约保证金在土地整备规划正式通过政府主管部门审批并公布实施之日并扣除违约金、赔偿金后无息退还。</t>
  </si>
  <si>
    <t>2022/1/27
补充文件2022/5/30</t>
  </si>
  <si>
    <t>NLTZQQ-ZC-006</t>
  </si>
  <si>
    <t>龙岗区南湾街道南岭村社区土地整备利益统筹项目前期服务项目指挥部办公场地装修设计服务</t>
  </si>
  <si>
    <t>李康</t>
  </si>
  <si>
    <t>卓建峰
15013524768</t>
  </si>
  <si>
    <t>非工程货物类</t>
  </si>
  <si>
    <t>公开询价</t>
  </si>
  <si>
    <t>张昭、刘丽丽、吴镜宇、卓建烽、李康</t>
  </si>
  <si>
    <t>深圳壹创国际设计股份有限公司</t>
  </si>
  <si>
    <t>侯智华
13631611950</t>
  </si>
  <si>
    <t>2022/3/11
补充文件2022/6/14</t>
  </si>
  <si>
    <t>工程咨询（中介）服务</t>
  </si>
  <si>
    <t>NLTZQQ-ZC-007</t>
  </si>
  <si>
    <t>南岭村土地整备项目巡查及安全督导服务协议书</t>
  </si>
  <si>
    <t>服务类物业服务</t>
  </si>
  <si>
    <t>NLTZQQ-ZC-008</t>
  </si>
  <si>
    <t>龙岗区南湾街道南岭村社区土地整备利益统筹项目前期服务项目指挥部办公场地租赁</t>
  </si>
  <si>
    <t>综合办公室</t>
  </si>
  <si>
    <t>欧阳俊贤
13824321280</t>
  </si>
  <si>
    <t>深圳市南岭村股份合作公司</t>
  </si>
  <si>
    <t>林安琪
13632513631</t>
  </si>
  <si>
    <t>NLTZQQ-ZC-009-1</t>
  </si>
  <si>
    <t>龙岗区南湾街道南岭村社区土地整备利益统筹项目前期服务项目“四大花园”分户测绘服务Ⅰ标段</t>
  </si>
  <si>
    <t>尚道奇</t>
  </si>
  <si>
    <t>城市更新部</t>
  </si>
  <si>
    <t>程净
13928403062</t>
  </si>
  <si>
    <t>张昭、吴洵、郭玉、杨玉洁、李璐璐</t>
  </si>
  <si>
    <t>深圳市勘察研究院有限公司</t>
  </si>
  <si>
    <t>潘文俊13538182678</t>
  </si>
  <si>
    <t>履约保证金（银行转账）：10000元</t>
  </si>
  <si>
    <t>定标专家费：2100元，4人</t>
  </si>
  <si>
    <t>2022/2/22补充文件2022/5/30</t>
  </si>
  <si>
    <t>NLTZQQ-ZC-009-2</t>
  </si>
  <si>
    <t>龙岗区南湾街道南岭村社区土地整备利益统筹项目前期服务项目“四大花园”分户测绘服务Ⅱ标段</t>
  </si>
  <si>
    <t>深圳市中正测绘科技有限公司</t>
  </si>
  <si>
    <t>文成13500066894</t>
  </si>
  <si>
    <t>NLTZQQ-ZC-009-3</t>
  </si>
  <si>
    <t>龙岗区南湾街道南岭村社区土地整备利益统筹项目前期服务项目“四大花园”分户测绘服务Ⅲ标段</t>
  </si>
  <si>
    <t>深圳市南湖勘测技术有限公司</t>
  </si>
  <si>
    <t>王斯飞13798356239</t>
  </si>
  <si>
    <t>NLTZQQ-ZC-009-4</t>
  </si>
  <si>
    <t>龙岗区南湾街道南岭村社区土地整备利益统筹项目前期服务项目“四大花园”分户测绘服务Ⅳ标段</t>
  </si>
  <si>
    <t>深圳市国测测绘技术有限公司</t>
  </si>
  <si>
    <t>丁高远13714608472</t>
  </si>
  <si>
    <t>NLTZQQ-ZC-010</t>
  </si>
  <si>
    <t>龙岗区南湾街道南岭村社区土地整备利益统筹项目前期服务项目指挥部A栋及室外场地装修工程</t>
  </si>
  <si>
    <t>吴镜宇 13620955496</t>
  </si>
  <si>
    <t>张昭、刘丽丽、栗书超、卓建烽、李康</t>
  </si>
  <si>
    <t>深圳市国盛建设工程有限公司</t>
  </si>
  <si>
    <t>刘煌培
17688935883</t>
  </si>
  <si>
    <t>履约保证金：20000元</t>
  </si>
  <si>
    <t>履约保证金在本工程竣工且经甲方验收合格并扣除违约金、赔偿金后无息退还。</t>
  </si>
  <si>
    <t>2022/4/14补充文件2022/6/14</t>
  </si>
  <si>
    <t>工程总包（专业）分包</t>
  </si>
  <si>
    <t>NLTZQQ-ZC-011</t>
  </si>
  <si>
    <t>龙岗区南湾街道南岭村社区土地整备利益统筹项目前期服务项目指挥部A栋及室外场地装修监理服务</t>
  </si>
  <si>
    <t>工程服务类</t>
  </si>
  <si>
    <t>深圳市大兴工程管理有限公司</t>
  </si>
  <si>
    <t>曾保令13823214412</t>
  </si>
  <si>
    <t>NLTZQQ-ZC-012</t>
  </si>
  <si>
    <t>龙岗区南湾街道南岭村社区土地整备利益统筹项目前期服务项目指挥部A栋空调改造工程</t>
  </si>
  <si>
    <t>工程施工类</t>
  </si>
  <si>
    <t>张昭、刘丽丽、栗书超、孙义平、李康</t>
  </si>
  <si>
    <t>中建华安建设集团有限公司</t>
  </si>
  <si>
    <t>郭光辉
17701996220</t>
  </si>
  <si>
    <t>2022/3/11补充文件2022/6/14</t>
  </si>
  <si>
    <t>NLTZQQ-ZC-013</t>
  </si>
  <si>
    <t>龙岗区南湾街道南岭村社区土地整备利益统筹项目前期服务项目“四大花园”分户测绘监理服务Ⅰ标段</t>
  </si>
  <si>
    <t>罗宝丹</t>
  </si>
  <si>
    <t>单文凯
13922843732</t>
  </si>
  <si>
    <t>张昭、刘丽丽、吴婷婷、余雅欣、罗宝丹</t>
  </si>
  <si>
    <t>深圳市爱华勘测工程有限公司</t>
  </si>
  <si>
    <t>赵占伟13713676045</t>
  </si>
  <si>
    <t>现金缴纳：10000元</t>
  </si>
  <si>
    <t>履约保证金在服务期限终止且经甲方验收合格后并扣除违约金、赔偿金后无息退还。</t>
  </si>
  <si>
    <t>2022/3/25补充文件2022/6/6</t>
  </si>
  <si>
    <t>NLTZQQ-ZC-014</t>
  </si>
  <si>
    <t>龙岗区南湾街道南岭村社区土地整备利益统筹项目前期服务项目“四大花园”分户测绘监理服务Ⅱ标段</t>
  </si>
  <si>
    <t>胡卫国13802218280</t>
  </si>
  <si>
    <t>NLTZQQ-ZC-015</t>
  </si>
  <si>
    <t>龙岗区南湾街道南岭村社区土地整备利益统筹项目前期服务项目产业咨询顾问服务</t>
  </si>
  <si>
    <t>张昭、詹夏菲、李春香、黄天宇、佟景山</t>
  </si>
  <si>
    <t>综合开发研究院（中国·深圳）</t>
  </si>
  <si>
    <t>曹钟雄13510295480</t>
  </si>
  <si>
    <t>履约保证金在结算完成并扣除违约金、赔偿金后无息退还。</t>
  </si>
  <si>
    <t>NLTZQQ-ZC-016</t>
  </si>
  <si>
    <t>龙岗区南湾街道南岭村社区土地整备利益统筹项目前期服务项目指挥部A栋餐厨设备采购</t>
  </si>
  <si>
    <t>张俊浩</t>
  </si>
  <si>
    <t>张昭、刘丽丽、黄夫滨、卓建烽、栗书超</t>
  </si>
  <si>
    <t>深圳市杏辉厨具有限公司</t>
  </si>
  <si>
    <t>谭勇 13902316608</t>
  </si>
  <si>
    <t>2022/4/13补充文件2022/5/24</t>
  </si>
  <si>
    <t>货物类采购</t>
  </si>
  <si>
    <t>NLTZQQ-ZC-017</t>
  </si>
  <si>
    <t>龙岗区南湾街道南岭村社区土地整备利益统筹项目前期服务项目指挥部A栋会议系统采购</t>
  </si>
  <si>
    <t>张昭、刘丽丽、黄夫滨、刘斌城、栗书超</t>
  </si>
  <si>
    <t>深圳市方圆安恒利文创科技有限公司</t>
  </si>
  <si>
    <t>刘军 13728666765</t>
  </si>
  <si>
    <t>NLTZQQ-ZC-018</t>
  </si>
  <si>
    <t>龙岗区南湾街道南岭村社区土地整备利益统筹项目前期服务项目市政工程设施、交通咨询顾问服务</t>
  </si>
  <si>
    <t>袁睿
18588209660</t>
  </si>
  <si>
    <t>张昭、杨诗炳、杨智猛、陈树才、佟景山</t>
  </si>
  <si>
    <t>深圳市综合交通与市政工程设计研究总院有限公司</t>
  </si>
  <si>
    <t>张健伟，13824369630</t>
  </si>
  <si>
    <t>含税合同价的10%，合同签订前缴纳546000元</t>
  </si>
  <si>
    <t>履约保证金在土地整备利益统筹规划正式通过政府主管部门审批并公布实施之日并扣除违约金、赔偿金后无息退还。</t>
  </si>
  <si>
    <t>NLTZQQ-ZC-019</t>
  </si>
  <si>
    <t>龙岗区南湾街道南岭村社区土地整备利益统筹项目前期服务项目指挥部A栋家具采购</t>
  </si>
  <si>
    <t>首次公告时间2022/3/12；变更候选人公告时间2022/3/22</t>
  </si>
  <si>
    <t>深圳市浩昱家具制造有限公司</t>
  </si>
  <si>
    <t>黄贻松15813707977</t>
  </si>
  <si>
    <t>首次定标并公示于3月12日完成，在计划范围内；后因中选单位配合不到位，经审批后对单位进行了更换，并于3月22日完成中选人变更公示</t>
  </si>
  <si>
    <t>NLTZQQ-ZC-020</t>
  </si>
  <si>
    <t>龙岗区南湾街道南岭村社区土地整备利益统筹项目前期服务项目商业咨询顾问服务</t>
  </si>
  <si>
    <t xml:space="preserve"> 技术管理部</t>
  </si>
  <si>
    <t>张昭、佟景山 、李璐璐、王蔚、张玉萍</t>
  </si>
  <si>
    <t>戴德梁行房地产顾问（深圳）有限公司</t>
  </si>
  <si>
    <t>梁舒婷13480690080</t>
  </si>
  <si>
    <t>履约保证金在本项目最终结算完成并扣除违约金、赔偿金后无息退还。</t>
  </si>
  <si>
    <t>2022/5/9补充文件2022/6/6</t>
  </si>
  <si>
    <t>NLTZQQ-ZC-021</t>
  </si>
  <si>
    <t>龙岗区南湾街道南岭村社区土地整备利益统筹项目前期服务项目城市设计国际竞赛策划及组织服务</t>
  </si>
  <si>
    <t>合约管理部</t>
  </si>
  <si>
    <t>陈冰燕
15813874543</t>
  </si>
  <si>
    <t>张昭、刘丽丽、李可、黄夫滨、罗宝丹</t>
  </si>
  <si>
    <t>深圳市一和雅韵建筑咨询有限公司</t>
  </si>
  <si>
    <t>孟歆13715204863</t>
  </si>
  <si>
    <t>2022/5/18补充文件2022/6/6</t>
  </si>
  <si>
    <t>NLTZQQ-ZC-022</t>
  </si>
  <si>
    <t>龙岗区南湾街道南岭村社区土地整备利益统筹项目前期服务项目指挥部办公场地绿植花卉采购</t>
  </si>
  <si>
    <t>郭晓飞</t>
  </si>
  <si>
    <t>深圳市美景轩园艺景观有限公司</t>
  </si>
  <si>
    <t>张廷祥13924658401</t>
  </si>
  <si>
    <t>NLTZQQ-ZC-023</t>
  </si>
  <si>
    <t>龙岗区南湾街道南岭村社区土地整备利益统筹项目前期服务项目指挥部B栋装修工程监理服务</t>
  </si>
  <si>
    <t>NLTZQQ-ZC-024</t>
  </si>
  <si>
    <t>龙岗区南湾街道南岭村社区土地整备利益统筹项目前期服务项目指挥部B栋装修工程</t>
  </si>
  <si>
    <t>张昭、刘丽丽、栗书超、卓建烽、尚道奇</t>
  </si>
  <si>
    <t>高建13686880999</t>
  </si>
  <si>
    <t>11-南岭土整前期</t>
  </si>
  <si>
    <t>2022年上半年</t>
  </si>
  <si>
    <t>NLTZQQ-ZC-025</t>
  </si>
  <si>
    <t>龙岗区南湾街道南岭村社区土地整备利益统筹项目前期服务项目B栋空调改造工程</t>
  </si>
  <si>
    <t>张昭、刘丽丽、栗书超、孙义平、郭晓飞</t>
  </si>
  <si>
    <t>广东锐泰建设有限公司</t>
  </si>
  <si>
    <t>叶亮年15702085886</t>
  </si>
  <si>
    <t>NLTZQQ-ZC-026-1</t>
  </si>
  <si>
    <t>龙岗区南湾街道南岭村社区土地整备利益 统筹项目前期服务项目北区20个区域分户测绘服务Ⅰ标</t>
  </si>
  <si>
    <t>陶诚</t>
  </si>
  <si>
    <t>李春香
13510074646</t>
  </si>
  <si>
    <t>张昭、李春香、彭健、李璐璐、孙义平</t>
  </si>
  <si>
    <t xml:space="preserve"> 深圳市南湖勘测技术有限公司</t>
  </si>
  <si>
    <t>刘敏13760306822</t>
  </si>
  <si>
    <t>《20231110特区建工内部审计》
中标单位非中标标段投标保证金未退回
整改措施：已于2023年11月29日完成退回申请</t>
  </si>
  <si>
    <t>2022年下半年</t>
  </si>
  <si>
    <t>NLTZQQ-ZC-026-2</t>
  </si>
  <si>
    <t>龙岗区南湾街道南岭村社区土地整备利益 统筹项目前期服务项目北区20个区域分户测绘服务Ⅱ标</t>
  </si>
  <si>
    <t xml:space="preserve"> 深圳市中正测绘科技有限公司</t>
  </si>
  <si>
    <t>NLTZQQ-ZC-026-3</t>
  </si>
  <si>
    <t>龙岗区南湾街道南岭村社区土地整备利益 统筹项目前期服务项目北区20个区域分户测绘服务Ⅲ标</t>
  </si>
  <si>
    <t>深圳市广通测绘有限公司</t>
  </si>
  <si>
    <t>刘超15999680207</t>
  </si>
  <si>
    <t>NLTZQQ-ZC-026-4</t>
  </si>
  <si>
    <t>龙岗区南湾街道南岭村社区土地整备利益 统筹项目前期服务项目北区20个区域分户测绘服务Ⅳ标</t>
  </si>
  <si>
    <t>深圳市好山水测绘科技有限公司</t>
  </si>
  <si>
    <t>黎少娜18814104032</t>
  </si>
  <si>
    <t>NLTZQQ-ZC-027-1</t>
  </si>
  <si>
    <t>龙岗区南湾街道南岭村社区土地整备利益统筹项目前期服务项目北区20个区域分户测绘及整栋测绘(集体资产）监理Ⅰ标</t>
  </si>
  <si>
    <t>特区建工采购平台</t>
  </si>
  <si>
    <t>张昭、李春香、蔡思聪、刘丽丽、陶诚</t>
  </si>
  <si>
    <t>文成  13500066894</t>
  </si>
  <si>
    <t>待确认</t>
  </si>
  <si>
    <t>NLTZQQ-ZC-027-2</t>
  </si>
  <si>
    <t>龙岗区南湾街道南岭村社区土地整备利益统筹项目前期服务项目北区20个区域分户测绘及整栋测绘(集体资产）监理Ⅱ标</t>
  </si>
  <si>
    <t>湖南省第一测绘院</t>
  </si>
  <si>
    <t>龙代银18169890587</t>
  </si>
  <si>
    <t>NLTZQQ-ZC-028</t>
  </si>
  <si>
    <t>龙岗区南湾街道南岭村社区土地整备利益统筹项目预可行性研究服务</t>
  </si>
  <si>
    <t>王哲 13632645043</t>
  </si>
  <si>
    <t>深圳市世鹏资产评估房地产土地估价顾问有限公司</t>
  </si>
  <si>
    <t>徐星火13530954064</t>
  </si>
  <si>
    <t>2023年上半年</t>
  </si>
  <si>
    <t>NLTZQQ-ZC-029</t>
  </si>
  <si>
    <t>龙岗区南湾街道南岭村社区土地整备利益统筹项目前期服务项目建筑强排方案设计服务</t>
  </si>
  <si>
    <t>规划报建组</t>
  </si>
  <si>
    <t>杨永青13590373986</t>
  </si>
  <si>
    <t>张昭、刘丽丽、高洋洋、李连辉、杨永青</t>
  </si>
  <si>
    <t>深圳市库博建筑设计事务所有限公司</t>
  </si>
  <si>
    <t>冯巍18675591612</t>
  </si>
  <si>
    <t>阳光采购平台公示中成交金额未录入。</t>
  </si>
  <si>
    <t>NLTZQQ-ZC-030</t>
  </si>
  <si>
    <t>龙岗区南湾街道南岭村社区土地整备利益统筹项目前期服务项目指挥部B栋家具采购</t>
  </si>
  <si>
    <t>张昭、刘丽丽、黄夫滨、栗书超、卓建烽</t>
  </si>
  <si>
    <t>深圳市亚太家具科技有限公司</t>
  </si>
  <si>
    <t>蔡克金13823309926</t>
  </si>
  <si>
    <t>有</t>
  </si>
  <si>
    <t>NLTZQQ-ZC-031</t>
  </si>
  <si>
    <t>龙岗区南湾街道南岭村社区土地整备利益统筹项目前期服务项目历史文化资源调查服务</t>
  </si>
  <si>
    <t>颜桂顺18588207734</t>
  </si>
  <si>
    <t>张昭、刘丽丽、张俊浩、高洋洋、颜桂顺</t>
  </si>
  <si>
    <t>广东百川历史建筑保护修缮设计工程有限公司</t>
  </si>
  <si>
    <t>侯美文18576469052</t>
  </si>
  <si>
    <t>NLTZQQ-ZC-032</t>
  </si>
  <si>
    <t>龙岗区南湾街道南岭村社区土地整备利益统筹项目前期服务项目现状树木调查服务</t>
  </si>
  <si>
    <t>张昭、黄夫滨、张俊浩、高洋洋、颜桂顺</t>
  </si>
  <si>
    <t>深圳市创璟园林绿化有限公司</t>
  </si>
  <si>
    <t>刘志辉13802224410</t>
  </si>
  <si>
    <t>NLTZQQ-ZC-033</t>
  </si>
  <si>
    <t>龙岗区南湾街道南岭村社区土地整备利益统筹项目前期服务项目搬迁补偿安置方案编制服务</t>
  </si>
  <si>
    <t>张青</t>
  </si>
  <si>
    <t>余雅欣13760330787</t>
  </si>
  <si>
    <t>张昭、黄夫滨、张俊浩、郑赤登、余雅欣</t>
  </si>
  <si>
    <t>NLTZQQ-ZC-034</t>
  </si>
  <si>
    <t>龙岗区南湾街道南岭村社区土地整备利益统筹项目前期服务项目指挥部物资搬运服务</t>
  </si>
  <si>
    <t>深圳市福兴旺搬迁有限公司</t>
  </si>
  <si>
    <t>曾栋栋13725525737</t>
  </si>
  <si>
    <t>NLTZQQ-ZC-035-1</t>
  </si>
  <si>
    <t>龙岗区南湾街道南岭村社区土地整备利益统筹项目前期服务项目第三批次分户测绘服务采购Ⅰ标段</t>
  </si>
  <si>
    <t>蔡思聪 13570892867</t>
  </si>
  <si>
    <t>战采结果应用</t>
  </si>
  <si>
    <t>票决定标法</t>
  </si>
  <si>
    <t>张昭、黄夫滨、张俊浩、李春香、蔡思聪</t>
  </si>
  <si>
    <t>曾凡勇，15889796122</t>
  </si>
  <si>
    <t>NLTZQQ-ZC-035-2</t>
  </si>
  <si>
    <t>龙岗区南湾街道南岭村社区土地整备利益统筹项目前期服务项目第三批次分户测绘服务采购Ⅱ标段</t>
  </si>
  <si>
    <t>深圳市中科科地勘测地理信息有限公司</t>
  </si>
  <si>
    <t>曹霜，18002575626</t>
  </si>
  <si>
    <t>NLTZQQ-ZC-035-3</t>
  </si>
  <si>
    <t>龙岗区南湾街道南岭村社区土地整备利益统筹项目前期服务项目第三批次分户测绘服务采购Ⅲ标段</t>
  </si>
  <si>
    <t>胡继明，13751051615</t>
  </si>
  <si>
    <t>NLTZQQ-ZC-036-1</t>
  </si>
  <si>
    <t>龙岗区南湾街道南岭村社区土地整备利益统筹项目前期服务项目第三批次分户测绘及整栋测绘（集体资产）监理服务采购Ⅰ标段</t>
  </si>
  <si>
    <t>深圳市勘察测绘院（集团）有限公司</t>
  </si>
  <si>
    <t>张明智15816880029</t>
  </si>
  <si>
    <t>勘察测绘院，因Ⅰ标段招标范围，与集体资产整栋测绘报告范围重复，因此，调整Ⅰ标范围；详见范围说明及标段划分说明；监理标段与测绘标段划分不合理，存在重叠部分</t>
  </si>
  <si>
    <t>NLTZQQ-ZC-036-2</t>
  </si>
  <si>
    <t>龙岗区南湾街道南岭村社区土地整备利益统筹项目前期服务项目第三批次分户测绘及整栋测绘（集体资产）监理服务采购Ⅱ标段</t>
  </si>
  <si>
    <t>NLTZQQ-ZC-037</t>
  </si>
  <si>
    <t>龙岗区南湾街道南岭村社区土地整备利益统筹项目前期服务项目大龙山物流园、马坑山、龙山工业区北区（兴龙路以北）工业地块土壤污染状况风险排查或初步调查服务</t>
  </si>
  <si>
    <t>易素15019250045</t>
  </si>
  <si>
    <t>张昭、黄夫滨、张俊浩、高洋洋、易素</t>
  </si>
  <si>
    <t>广东新泓环境科技有限公司</t>
  </si>
  <si>
    <t>唐建新13554866687</t>
  </si>
  <si>
    <t>NLTZQQ-ZC-038</t>
  </si>
  <si>
    <t>龙岗区南湾街道南岭村社区土地整备利益统筹项目前期服务项目城市设计专项研究服务</t>
  </si>
  <si>
    <t>高洋洋、吴超、王浪、黎正、胡昌文</t>
  </si>
  <si>
    <t>申请中</t>
  </si>
  <si>
    <t>NLTZQQ-ZC-039</t>
  </si>
  <si>
    <t>龙岗区南湾街道南岭村社区土地整备利益统筹项目前期服务项目房地产市场情况分析报告编制服务</t>
  </si>
  <si>
    <t>刘嘉阳13450373954</t>
  </si>
  <si>
    <t>特区建工采购平台/阳光采购平台</t>
  </si>
  <si>
    <t>张昭、黄夫滨、张俊浩、郑赤登、刘嘉阳</t>
  </si>
  <si>
    <t>深圳市同致诚土地房地产估价顾问有限公司</t>
  </si>
  <si>
    <t>杨文姬，18603035940</t>
  </si>
  <si>
    <t>NLTZQQ-ZC-040</t>
  </si>
  <si>
    <t>龙岗区南湾街道南岭村社区土地整备利益统筹项目前期服务项目指挥部花卉租摆、绿化养护、消杀除四害服务</t>
  </si>
  <si>
    <t>张昭、黄夫滨、张俊浩、栗书超、吴镜宇</t>
  </si>
  <si>
    <t>深圳市天健环境技术有限公司</t>
  </si>
  <si>
    <t>陈诗琪15338820999</t>
  </si>
  <si>
    <t>NLTZQQ-ZC-041</t>
  </si>
  <si>
    <t>龙岗区南湾街道南岭村社区土地整备利益统筹项目前期服务项目指挥部A栋二楼办公场地网络综合布线服务</t>
  </si>
  <si>
    <t>深圳市中网盛鼎科技有限公司</t>
  </si>
  <si>
    <t>张志鹏13927490568</t>
  </si>
  <si>
    <t>NLTZQQ-ZC-042</t>
  </si>
  <si>
    <t>龙岗区南湾街道南岭村社区土地整备利益统筹项目前期服务项目指挥部物业服务</t>
  </si>
  <si>
    <t>张昭、孙剑、曾崇锋、叶鹏、陈欣怡</t>
  </si>
  <si>
    <t>深圳市天健城市服务有限公司</t>
  </si>
  <si>
    <t>谭华平13510232201</t>
  </si>
  <si>
    <t>NLTZQQ-ZC-043</t>
  </si>
  <si>
    <t>南岭村龙山工业区安保服务</t>
  </si>
  <si>
    <t>NLTZQQ-ZC-044</t>
  </si>
  <si>
    <t>龙岗区南湾街道南岭村社区土地整备利益统筹项目前期服务项目指挥部办公场所局部装修工程</t>
  </si>
  <si>
    <t>张昭、黄夫滨、栗书超、欧阳俊贤、卓建烽</t>
  </si>
  <si>
    <t>深圳市粤通建设工程有限公司</t>
  </si>
  <si>
    <t>孙亮13316948596</t>
  </si>
  <si>
    <t>龙岗区南湾街道南岭村社区土地整备利益统筹前期服务项目合同台账</t>
  </si>
  <si>
    <t>是否已审核</t>
  </si>
  <si>
    <t>合同序号</t>
  </si>
  <si>
    <t>合同编号</t>
  </si>
  <si>
    <t>合同名称</t>
  </si>
  <si>
    <t>定标告知日期（OA工作沟通）</t>
  </si>
  <si>
    <t>合同签订经办人</t>
  </si>
  <si>
    <t>合同签订复核人</t>
  </si>
  <si>
    <t>合同来源</t>
  </si>
  <si>
    <t>合同类型</t>
  </si>
  <si>
    <t>甲方</t>
  </si>
  <si>
    <t>甲方法定代表人及联系方式</t>
  </si>
  <si>
    <t>甲方合同签署人</t>
  </si>
  <si>
    <t>甲方负责人及联系方式</t>
  </si>
  <si>
    <t>甲方联系人及联系方式</t>
  </si>
  <si>
    <t>乙方</t>
  </si>
  <si>
    <t>乙方法定代表人及联系方式</t>
  </si>
  <si>
    <t>乙方合同签署人</t>
  </si>
  <si>
    <t>乙方负责人及联系方式（实际对接）</t>
  </si>
  <si>
    <t>乙方联系人及联系方式</t>
  </si>
  <si>
    <t>发票类型</t>
  </si>
  <si>
    <t>税率</t>
  </si>
  <si>
    <t>合同签订金额/补充调整金额（元）</t>
  </si>
  <si>
    <t>含税签约合同价（元）</t>
  </si>
  <si>
    <t>补充协议调整的合同额（元）</t>
  </si>
  <si>
    <t>含补充协议合同额（元）</t>
  </si>
  <si>
    <t>是否签订保密协议</t>
  </si>
  <si>
    <t>合同审批完成日期（OA或EAS）</t>
  </si>
  <si>
    <t>合同签订日期</t>
  </si>
  <si>
    <t>备案日期（OA或EAS系统）</t>
  </si>
  <si>
    <t>备案日期（阳光采购平台）</t>
  </si>
  <si>
    <t>备案日期（8M系统）</t>
  </si>
  <si>
    <t>合同交底日期</t>
  </si>
  <si>
    <t>合同交底部门</t>
  </si>
  <si>
    <t>合同甲乙方份数</t>
  </si>
  <si>
    <t>甲方合同原件存放处</t>
  </si>
  <si>
    <t>合同工期/服务期限</t>
  </si>
  <si>
    <t>项目进展情况</t>
  </si>
  <si>
    <t>是否履行完毕</t>
  </si>
  <si>
    <t>支付方式</t>
  </si>
  <si>
    <t>合同中是否要求做履约评价</t>
  </si>
  <si>
    <t>履约评价是否关联付款</t>
  </si>
  <si>
    <t>履约担保退回时间</t>
  </si>
  <si>
    <t>共享文件夹合同链接</t>
  </si>
  <si>
    <t>合同执行跟进人（各项目成本人员）</t>
  </si>
  <si>
    <t>项目进展情况（项目填写）</t>
  </si>
  <si>
    <t>合同是否履行完毕（项目填写）</t>
  </si>
  <si>
    <t>是否完成结算（项目填写）</t>
  </si>
  <si>
    <t>是否完成结算（成本填写）</t>
  </si>
  <si>
    <t>是否已做末次评价（供应商）</t>
  </si>
  <si>
    <t>NLTZQQ-HT-001</t>
  </si>
  <si>
    <t>TJ-JTBB20210923218</t>
  </si>
  <si>
    <t>黄进辉</t>
  </si>
  <si>
    <t>宋扬，13602553317</t>
  </si>
  <si>
    <t>侯挺</t>
  </si>
  <si>
    <t>牟工，0755-82731773,/</t>
  </si>
  <si>
    <t>侯挺，13802242031</t>
  </si>
  <si>
    <t>黄工，0755-83635171，876033814@qq.com</t>
  </si>
  <si>
    <t>否</t>
  </si>
  <si>
    <t>未交底</t>
  </si>
  <si>
    <t>1.甲方：4份
2.乙方：2份</t>
  </si>
  <si>
    <t>1.档案部：1份
2.财务部：1份
3.南岭村股份公司：1份
4.区土地整备中心：1份</t>
  </si>
  <si>
    <t>自合同签订之日起至乙方出具最终的房屋及权利人信息核查成果文件（即信息核查汇总表及项目信息档案）之日止。</t>
  </si>
  <si>
    <t>1.完成房屋信息申报套数达到拟申报房屋信息总套数（该套数以甲方确认为准）80%时，乙方按甲方要求提供付款申请资料，甲方向乙方支付含税合同价的20%。
2.发布房屋权属核查情况公示后，乙方按甲方要求提供付款申请资料，甲方向乙方支付含税合同价的30%。
3.房屋信息公示期结束，且完成异议处理后，乙方按甲方要求提供付款申请资料，甲方向乙方支付含税合同价的30%。
4.乙方出具最终成果文件后，乙方按甲方要求办理结算，结算完成后乙方按甲方要求提供付款申请资料，甲方向乙方支付至结算价的100%。</t>
  </si>
  <si>
    <t>1、阳光平台备案：健伟反馈此为南岭项目部发起的采购流程，由集团经验管理部牟锦宇直接发起公告。我司无权查看。
2、交底：应由南岭项目部负责交底。</t>
  </si>
  <si>
    <t>\\Win-liulili\刘丽丽\6.项目管理\11.南岭土地整备利益统筹前期服务\2.完成版资料\2.合同资料\1.NLCSQ-NH-001龙岗区南湾街道南岭村社区土地整备利益统筹前期服务项目房屋及权利人信息核查咨询服务合同</t>
  </si>
  <si>
    <t>执行中</t>
  </si>
  <si>
    <t>NLTZQQ-HT-002</t>
  </si>
  <si>
    <t>SFHT-2021-10-13-0000007301</t>
  </si>
  <si>
    <t>李可，18218720923,/</t>
  </si>
  <si>
    <t>谢红春，/</t>
  </si>
  <si>
    <t>谢红春</t>
  </si>
  <si>
    <t>刘婷婷，13760280412，51780820@qq.com</t>
  </si>
  <si>
    <t>是</t>
  </si>
  <si>
    <t>需求部门与财务管理部</t>
  </si>
  <si>
    <t>自合同签订之日起至龙岗区南湾街道南岭村社区土地整备利益统筹项目前期服务工作完成之日止。</t>
  </si>
  <si>
    <t>1.乙方提交土地权属核查初步成果（即：各类用地明细表及图纸）并经甲方信息核查组、方案策划组、规划报建组确认后，乙方按甲方要求付款申请资料，甲方向乙方支付权属调查费的30%。
2.乙方提交土地权属核查最终成果（即：《龙岗区南湾街道南岭村社区土地整备利益统筹项目土地权属调查》工作报告）并经甲方信息核查组、方案策划组、规划报建组确认后，乙方按甲方要求付款申请资料，甲方向乙方支付权属调查费的40%。
3.自乙方提交土地权属核查最终成果并经甲方确认后，开始计算技术服务时间。提供技术服务工作满一年后，支付第一年技术服务费的80%。
4.提供技术服务工作满两年后，支付第二年技术服务费的80%。
5.提供技术服务工作满三年后，支付第三年技术服务费的80%。
6.服务期满后，乙方按甲方要求办理结算，结算完成后乙方按甲方要求提供付款申请资料，甲方向乙方支付至结算价的100%。</t>
  </si>
  <si>
    <t>\\Win-liulili\刘丽丽\6.项目管理\11.南岭土地整备利益统筹前期服务\2.完成版资料\2.合同资料\2.NLTZQQ-HT-002龙岗区南湾街道南岭村社区土地整备利益统筹项目前期服务项目土地信息核查服务合同</t>
  </si>
  <si>
    <t>NLTZQQ-HT-003</t>
  </si>
  <si>
    <t>SFHT-2021-11-02-0000007410</t>
  </si>
  <si>
    <t>张鑫源</t>
  </si>
  <si>
    <t>宋星颉，18603015700,/</t>
  </si>
  <si>
    <t>廖裕娣，13600434768</t>
  </si>
  <si>
    <t>廖裕娣</t>
  </si>
  <si>
    <t>廖茂辉，13600434768，1341967724@.com</t>
  </si>
  <si>
    <t>自合同签订之日起至完成龙岗区南湾街道南岭村社区土地整备利益统筹项目前期服务项目现场指挥部挂牌服务之日止。</t>
  </si>
  <si>
    <t>乙方完成全部合同工作并经甲方验收合格后，乙方按甲方要求办理结算，结算完成后乙方按甲方要求提供付款申请资料，甲方向乙方付至结算价的98%，剩余结算价的2%作为质保金，待质保期满后无息支付。</t>
  </si>
  <si>
    <t>\\Win-liulili\刘丽丽\6.项目管理\11.南岭土地整备利益统筹前期服务\2.完成版资料\2.合同资料\3.NLTZQQ-HT-003龙岗区南湾街道南岭村社区土地整备利益统筹项目前期服务项目现场指挥部挂牌服务合同</t>
  </si>
  <si>
    <t>已完成</t>
  </si>
  <si>
    <t>NLTZQQ-HT-004-1</t>
  </si>
  <si>
    <t>SFHT-2021-11-19-0000007514</t>
  </si>
  <si>
    <t>高梵哲，15879133752,/</t>
  </si>
  <si>
    <t>王永敬，/</t>
  </si>
  <si>
    <t>王永敬</t>
  </si>
  <si>
    <t>钟刚强，13802285368，zhonggangqiang@shengdian.com.cn</t>
  </si>
  <si>
    <t>1.甲方：6份
2.乙方：2份</t>
  </si>
  <si>
    <t>1.服务费自合同签订之日起每三个月支付一次，每次付款前，乙方按照甲方要求提供符合要求的付款申请资料，甲方按乙方已发生服务费的80%向乙方支付费用。
2.合同服务期限到期，乙方服务经甲方验收合格后，乙方按甲方要求办理结算，结算完成后乙方按甲方要求提供付款申请资料，甲方向乙方付至结算价的100%。</t>
  </si>
  <si>
    <t>已移交完成，未签字完成</t>
  </si>
  <si>
    <t>\\Win-liulili\刘丽丽\6.项目管理\11.南岭土地整备利益统筹前期服务\2.完成版资料\2.合同资料\4.NLTZQQ-HT-004专项法律咨询服务合同</t>
  </si>
  <si>
    <t>NLTZQQ-HT-004-2</t>
  </si>
  <si>
    <t>SFHT-2021-11-19-0000007515</t>
  </si>
  <si>
    <t>顾东林，/</t>
  </si>
  <si>
    <t>廖信凯</t>
  </si>
  <si>
    <t>廖信凯，13480980103，liaoxinkailaw@163.com</t>
  </si>
  <si>
    <t>NLTZQQ-HT-004-3</t>
  </si>
  <si>
    <t>SFHT-2021-11-19-0000007517</t>
  </si>
  <si>
    <t>罗振辉，/</t>
  </si>
  <si>
    <t>刘淑君</t>
  </si>
  <si>
    <t>刘淑君，13760404368，13760404368@qq.com</t>
  </si>
  <si>
    <t>NLTZQQ-HT-004-4</t>
  </si>
  <si>
    <t>SFHT-2021-11-19-0000007518</t>
  </si>
  <si>
    <t>高田，/</t>
  </si>
  <si>
    <t>高田</t>
  </si>
  <si>
    <t>彭晓辉，13570880586，pengxiaohui@allbrightlaw.com</t>
  </si>
  <si>
    <t>NLTZQQ-HT-005</t>
  </si>
  <si>
    <t>SFHT-2021-11-30-0000007548</t>
  </si>
  <si>
    <t>池晨</t>
  </si>
  <si>
    <t>汪洋，13692190578,/</t>
  </si>
  <si>
    <t>张春杰,/</t>
  </si>
  <si>
    <t>张春杰</t>
  </si>
  <si>
    <t>薛柳，15627864167，597255292@qq.com</t>
  </si>
  <si>
    <t>1.档案部：4份
2.财务部：1份
3.项目成本部：1份</t>
  </si>
  <si>
    <t>自合同签订之日起至土地整备规划正式通过政府主管部门审批并公布实施之日为止。</t>
  </si>
  <si>
    <t>1.乙方提交的规划方案成果经甲方初步审查认可并报规划编制单位审查后，乙方按甲方要求提交付款申请资料，甲方向乙方支付含税签约合同价的10%。
2.乙方提交的规划方案成果经甲方和规划编制单位确认通过后，乙方按甲方要求提交付款申请资料，甲方向乙方支付含税签约合同价的25%。
3.土地整备规划经区领导小组会议审议通过后，乙方按甲方要求提交付款申请资料，甲方向乙方支付含税签约合同价的30%。
4.土地整备规划正式通过政府主管部门审批并公布实施，且成果文件报甲方归档确认后，乙方按甲方要求办理结算，结算完成后乙方按甲方要求提交付款申请资料，甲方向乙方支付至结算价的98%。
5.土地整备规划正式通过政府主管部门审批并公布实施之日起两年后，乙方按甲方要求提交付款申请资料，甲方向乙方付至结算价的100%。
6.政府审批部门有更新时，以更新后的审批部门为准。</t>
  </si>
  <si>
    <t>\\Win-liulili\刘丽丽\6.项目管理\11.南岭土地整备利益统筹前期服务\2.完成版资料\2.合同资料\5.NLTZQQ-HT-005龙岗区南湾街道南岭村社区土地整备利益统筹项目前期服务项目规划总咨询顾问服务</t>
  </si>
  <si>
    <t>合同文本中甲方4份，实际甲方有6份。</t>
  </si>
  <si>
    <t>NLTZQQ-HT-006</t>
  </si>
  <si>
    <t>SFHT-2021-12-24-0000007641</t>
  </si>
  <si>
    <t>严定刚,/</t>
  </si>
  <si>
    <t>侯智华</t>
  </si>
  <si>
    <t>侯智华，13631611950，zhuzihong@szycgj.cn</t>
  </si>
  <si>
    <t>自合同签订之日起至龙岗区南湾街道南岭村社区土地整备利益统筹项目前期服务项目指挥部办公场地装修施工完成且经甲方验收合格、竣工图纸归档为止。</t>
  </si>
  <si>
    <t>1.乙方提交的施工图设计经甲方书面签字确认同意，并按约定向甲方提供相应成果资料后，乙方按照甲方要求提供符合要求的付款申请资料，甲方向乙方支付已确认设计费用的50%。
2.龙岗区南湾街道南岭村社区土地整备利益统筹项目前期服务项目指挥部办公场地装修施工完成，经甲方验收合格书面签字确认且竣工图纸归档后，乙方按甲方要求办理结算，结算完成后乙方按甲方要求提供付款申请资料，甲方向乙方付至结算价的100%。</t>
  </si>
  <si>
    <t>\\Win-liulili\刘丽丽\6.项目管理\11.南岭土地整备利益统筹前期服务\2.完成版资料\2.合同资料\6.NLTZQQ-HT-006龙岗区南湾街道南岭村社区土地整备利益统筹项目前期服务项目指挥部办公场地装修设计服务</t>
  </si>
  <si>
    <t>NLTZQQ-HT-007
NLTZQQ-HT-007-B01
NLTZQQ-HT-007-B02</t>
  </si>
  <si>
    <t>无（流程管理:天健城市服务关于签订《南岭村土地整备项目巡查及安全督导服务协议》的请示）</t>
  </si>
  <si>
    <t>栗书超，13714650800,13714650800@139.com</t>
  </si>
  <si>
    <t>杨益涛,/</t>
  </si>
  <si>
    <t>杨益涛</t>
  </si>
  <si>
    <t>葛元海，13612856062,13612856062@139.com</t>
  </si>
  <si>
    <t>1.甲方：3份
2.乙方：3份</t>
  </si>
  <si>
    <t>1.档案部：2份
2.财务部：1份
3.项目成本部：0份</t>
  </si>
  <si>
    <t>12个月，自2021.8.7至2022.8.6.</t>
  </si>
  <si>
    <t>甲方于次月的10日（节假日顺延）按照本合同的约定足额支付上一个月的管理服务费。乙方需提供经甲方签字确认的《__月南岭土地整备项目服务质量评估表》（附件3）。</t>
  </si>
  <si>
    <t>\\Win-liulili\刘丽丽\6.项目管理\11.南岭土地整备利益统筹前期服务\2.完成版资料\2.合同资料\7.NLTZQQ-HT-007南岭村土地整备项目巡查及安全督导服务协议书</t>
  </si>
  <si>
    <t>NLTZQQ-HT-008</t>
  </si>
  <si>
    <t>SFHT-2021-12-29-0000007667</t>
  </si>
  <si>
    <t>张明辉,/</t>
  </si>
  <si>
    <t>张明辉</t>
  </si>
  <si>
    <t>林安棋，13632513631，13714650800@139.com</t>
  </si>
  <si>
    <t>1.甲方：4份
2.乙方：6份</t>
  </si>
  <si>
    <t>自第一户房屋交付之日起，至2026年12月31日止。</t>
  </si>
  <si>
    <t>1.租金：租金按月结算。
（1）租赁期内，房屋租赁单价为35元/平方米/月（含税）。未整体交付期间租金由承租方按实交付，各分户自交付之日起计租。每月租金按当月实际交付使用的租赁面积*租赁单价计算，不足月的按当月租赁天数/30折算。
2.清租费：由出租方配合承租方对在租企业进行清退，由此产生的相关补偿等清租费由承租方承担，并由出租方向清租企业支付。</t>
  </si>
  <si>
    <t>\\Win-liulili\刘丽丽\6.项目管理\11.南岭土地整备利益统筹前期服务\2.完成版资料\2.合同资料\8.NLTZQQ-HT-008龙岗区南湾街道南岭村社区土地整备利益统筹项目前期服务项目指挥部办公场地租赁</t>
  </si>
  <si>
    <t>NLTZQQ-HT-009-1</t>
  </si>
  <si>
    <t>SFHT-2022-01-04-0000007678</t>
  </si>
  <si>
    <t>吴婷婷，13632788508,/</t>
  </si>
  <si>
    <t>蒋鹏,/</t>
  </si>
  <si>
    <t>蒋鹏</t>
  </si>
  <si>
    <t>潘文俊，13538182678，512757364@qq.com</t>
  </si>
  <si>
    <t>从合同签订之日起至出具经测绘监理单位及甲方认可的测绘报告且完成驻点咨询工作之日止。</t>
  </si>
  <si>
    <t>1.服务费自合同签订之日起每三个月支付一次，每次付款前，乙方按照甲方要求提供符合要求的付款申请资料，甲方按经甲方书面确认的乙方已发生服务费的80%向乙方支付费用。
2.合同服务期限到期，且乙方出具正式测绘成果文件并经测绘监理及甲方书面认可后，乙方按甲方要求办理结算，结算完成后乙方按甲方要求提供付款申请资料，甲方向乙方付至结算价的100%。</t>
  </si>
  <si>
    <t>\\Win-liulili\刘丽丽\6.项目管理\11.南岭土地整备利益统筹前期服务\2.完成版资料\2.合同资料\9.NLTZQQ-HT-009龙岗区南湾街道南岭村社区土地整备利益统筹项目前期服务项目“四大花园”分户测绘服务</t>
  </si>
  <si>
    <t>NLTZQQ-HT-009-2</t>
  </si>
  <si>
    <t>SFHT-2022-01-04-0000007680</t>
  </si>
  <si>
    <t>吴有顺,/</t>
  </si>
  <si>
    <t>吴有顺</t>
  </si>
  <si>
    <t>文成，13500066894，zzchkj@163.com</t>
  </si>
  <si>
    <t>NLTZQQ-HT-009-3</t>
  </si>
  <si>
    <t>SFHT-2022-01-04-0000007679</t>
  </si>
  <si>
    <t>胡卫国,/</t>
  </si>
  <si>
    <t>胡卫国</t>
  </si>
  <si>
    <t>王斯飞，13798356239，871540092@qq.com</t>
  </si>
  <si>
    <t>NLTZQQ-HT-009-4</t>
  </si>
  <si>
    <t>SFHT-2022-01-04-0000007677</t>
  </si>
  <si>
    <t>陈家伟,/</t>
  </si>
  <si>
    <t>陈家伟</t>
  </si>
  <si>
    <t>丁高远，13714608472，44712514@qq.com</t>
  </si>
  <si>
    <t>NLTZQQ-HT-010</t>
  </si>
  <si>
    <t>SFHT-2022-01-02-0000007676</t>
  </si>
  <si>
    <t>李工，18017569370,2908236509@qq.com</t>
  </si>
  <si>
    <t>庄国栋,/</t>
  </si>
  <si>
    <t>庄国栋</t>
  </si>
  <si>
    <t>罗秋娜，15915378117，45945952@qq.com</t>
  </si>
  <si>
    <t>1.档案部：2份
2.财务部：1份
3.项目成本部：1份</t>
  </si>
  <si>
    <t>（一）总工期：60个日历天。
（二）计划开工日期：暂定2021年12月31日（实际开工日期以甲方现场管理代表签发的开工令日期为准）。
（三）计划竣工日期：2022年3月1日（实际竣工日期以竣工验收报告生效日期为准）。</t>
  </si>
  <si>
    <t>1.每月25日前，乙方向甲方提供符合要求的付款申请资料，甲方按照当月乙方完成工程量的70%向乙方支付工程进度款。
2.工程竣工验收合格、工程移交手续和竣工资料移交手续办理完成后，乙方应在30天内向甲方提交结算资料，结算办理完成后乙方按甲方要求提供付款申请资料，甲方向乙方付至结算价的97%（应扣除已支付的进度款、施工水电费及其他应扣款项）。
3.结算价的3%作为质量保修金。质量保修期满，且乙方无任何违约行为的，乙方按甲方要求提供付款申请资料，甲方向乙方一次性无息支付余款。</t>
  </si>
  <si>
    <t>\\Win-liulili\刘丽丽\6.项目管理\11.南岭土地整备利益统筹前期服务\2.完成版资料\2.合同资料\10.NLTZQQ-HT-010龙岗区南湾街道南岭村社区土地整备利益统筹项目前期服务项目指挥部A栋及室外场地装修工程</t>
  </si>
  <si>
    <t>NLTZQQ-HT-011</t>
  </si>
  <si>
    <t>SFHT-2022-01-04-0000007684</t>
  </si>
  <si>
    <t>黄工，15676782830,/</t>
  </si>
  <si>
    <t>曾保令，13823214412</t>
  </si>
  <si>
    <t>曾保令</t>
  </si>
  <si>
    <t>曾保令，13823214412，45945952@qq.com</t>
  </si>
  <si>
    <t>自合同签订之日起至龙岗区南湾街道南岭村社区土地整备利益统筹项目前期服务项目指挥部A栋及室外场地装修竣工验收合格且缺陷责任期满(装修工程竣工验收合格后二年)之日止。</t>
  </si>
  <si>
    <t>1.每月25日前，乙方按照甲方要求提供符合要求的付款申请资料，甲方按乙方当月服务费的80%向乙方支付费用。
2.装修工程竣工验收合格后，乙方按甲方要求提供付款申请资料，甲方向乙方支付至已发生服务费的97%。
3.缺陷责任期满（装修工程竣工验收合格后二年），乙方按甲方要求办理结算，结算完成后乙方按甲方要求提供付款申请资料，甲方向乙方付至结算价的100%。</t>
  </si>
  <si>
    <t>\\Win-liulili\刘丽丽\6.项目管理\11.南岭土地整备利益统筹前期服务\2.完成版资料\2.合同资料\11.NLTZQQ-HT-011龙岗区南湾街道南岭村社区土地整备利益统筹项目前期服务项目指挥部A栋及室外场地装修监理服务</t>
  </si>
  <si>
    <t>NLTZQQ-HT-012</t>
  </si>
  <si>
    <t>SFHT-2022-01-10-0000007716</t>
  </si>
  <si>
    <t>张贤模,/</t>
  </si>
  <si>
    <t>张贤模</t>
  </si>
  <si>
    <t>张鹏勇，15387878076，383888377@qq.com</t>
  </si>
  <si>
    <t>1.档案部：3份
2.财务部：1份
3.项目成本部：0份</t>
  </si>
  <si>
    <t>总工期：30日历天。
计划开工日期：暂定2022年1月1日。计划竣工日期：暂定2022年1月31日。</t>
  </si>
  <si>
    <t>\\Win-liulili\刘丽丽\6.项目管理\11.南岭土地整备利益统筹前期服务\2.完成版资料\2.合同资料\12.NLTZQQ-HT-012龙岗区南湾街道南岭村社区土地整备利益统筹项目前期服务项目指挥部A栋空调改造工程</t>
  </si>
  <si>
    <t>NLTZQQ-HT-013</t>
  </si>
  <si>
    <t>SFHT-2022-01-27-0000007827</t>
  </si>
  <si>
    <t>吴婷婷，13632788508，/</t>
  </si>
  <si>
    <t>陈爱华，/</t>
  </si>
  <si>
    <t>陈爱华</t>
  </si>
  <si>
    <t>赵占伟，13713676045，19027473@qq.com。</t>
  </si>
  <si>
    <t>需求部门与财务管理部，项目部</t>
  </si>
  <si>
    <t>1.档案部：3份
2.财务部：1份
3.项目成本部：2份</t>
  </si>
  <si>
    <t>从合同签订之日起至经甲方认可的测绘监理范围内所有正式测绘报告出具之日止。</t>
  </si>
  <si>
    <t>1.服务费自合同签订之日起每三个月支付一次，每次付款前，乙方按照甲方要求提供符合要求的付款申请资料，甲方按经甲方书面确认乙方已发生服务费的80%向乙方支付费用。
2.合同服务期满，且经甲方认可的测绘监理范围内所有正式测绘报告后，乙方按甲方要求办理结算，结算完成后乙方按甲方要求提供付款申请资料，甲方向乙方付至结算价的100%。</t>
  </si>
  <si>
    <t>\\Win-liulili\刘丽丽\6.项目管理\11.南岭土地整备利益统筹前期服务\2.完成版资料\2.合同资料\13.NLTZQQ-HT-013龙岗区南湾街道南岭村社区土地整备利益统筹项目前期服务项目“四大花园”分户测绘监理服务Ⅰ标段服务合同</t>
  </si>
  <si>
    <t>NLTZQQ-HT-014</t>
  </si>
  <si>
    <t>SFHT-2022-01-27-0000007825</t>
  </si>
  <si>
    <t>胡卫国，13802218280</t>
  </si>
  <si>
    <t>刘敏，13760306822，2085892066@qq.com。</t>
  </si>
  <si>
    <t>\\Win-liulili\刘丽丽\6.项目管理\11.南岭土地整备利益统筹前期服务\2.完成版资料\2.合同资料\14.NLTZQQ-HT-014龙岗区南湾街道南岭村社区土地整备利益统筹项目前期服务项目“四大花园”分户测绘监理服务Ⅱ标段服务合同</t>
  </si>
  <si>
    <t>NLTZQQ-HT-015</t>
  </si>
  <si>
    <t>SFHT-2022-02-10-0000007843</t>
  </si>
  <si>
    <t>廖宇，13612947195，/</t>
  </si>
  <si>
    <t>樊纲，/</t>
  </si>
  <si>
    <t>郭万达</t>
  </si>
  <si>
    <t>李梦捷，13530301580，lmj@cdi.org.cn。</t>
  </si>
  <si>
    <t>自合同签订之日起至项目所有工业土地出让（暂定2025年3月31日，具体以项目实际情况为准）为止。</t>
  </si>
  <si>
    <t>1.第一阶段：项目报规申报阶段费用
（1）乙方提交的第一阶段产业专项研究成果经甲方和规划编制单位确认通过后，乙方按甲方要求提交付款申请资料，甲方向乙方支付第一阶段含税签约合同价的50%。
（2）土地整备规划正式通过政府主管部门审批并公布实施，且成果文件报甲方归档确认后，乙方按甲方要求办理第一阶段费用结算，结算完成后乙方按甲方要求提交付款申请资料，甲方向乙方支付至第一阶段结算价的100%。
2.第二阶段：项目实施落地阶段费用
（1）乙方协助甲方完成产业监管协议签订后，乙方按甲方要求提交付款申请资料，甲方向乙方支付第二阶段含税签约合同价的60%。
（2）项目所有工业土地出让合同签订完成后，乙方按甲方要求办理第二阶段费用结算，结算完成后乙方按甲方要求提交付款申请资料，甲方向乙方支付至第二阶段结算价的100%。</t>
  </si>
  <si>
    <t>\\Win-liulili\刘丽丽\6.项目管理\11.南岭土地整备利益统筹前期服务\2.完成版资料\2.合同资料\15.NLTZQQ-HT-015龙岗区南湾街道南岭村社区土地整备利益统筹项目前期服务项目产业咨询顾问</t>
  </si>
  <si>
    <t>NLTZQQ-HT-016</t>
  </si>
  <si>
    <t>SFHT-2022-03-07-0000007946</t>
  </si>
  <si>
    <t>黄夫滨，：1567678283，/</t>
  </si>
  <si>
    <t>林杏辉，/</t>
  </si>
  <si>
    <t>谭勇</t>
  </si>
  <si>
    <t>谭勇，13902316608，714356619@qq.com</t>
  </si>
  <si>
    <t>（二）暂定送货开始时间2022年3月8日（具体以甲方的供货通知为准）。甲方可通过微信、短信、电子邮箱等任一方式通知乙方送货，乙方应接到通知后十天内到货并完成安装与调试。</t>
  </si>
  <si>
    <t>1.每月25日前，乙方按照甲方要求提供符合要求的付款申请资料，甲方按照当月乙方完成总货款的70%向乙方支付费用。
2.本项目最终验收合格后，乙方按甲方要求办理结算，结算完成后乙方按甲方要求提供付款申请资料，甲方向乙方付至结算价的97%。
3.结算价的3%作为质量保修金。质量保修期满，且乙方无任何违约行为的，乙方按甲方要求提供付款申请资料，甲方向乙方一次性无息支付余款。</t>
  </si>
  <si>
    <t>\\Win-liulili\刘丽丽\6.项目管理\11.南岭土地整备利益统筹前期服务\2.完成版资料\2.合同资料\16.NLTZQQ-HT-016龙岗区南湾街道南岭村社区土地整备利益统筹项目前期服务项目指挥部A栋餐厨设备采购</t>
  </si>
  <si>
    <t>NLTZQQ-HT-017</t>
  </si>
  <si>
    <t>SFHT-2022-03-10-0000007959</t>
  </si>
  <si>
    <t>黄夫滨，15676782830，/</t>
  </si>
  <si>
    <t xml:space="preserve">刘炎君，/ </t>
  </si>
  <si>
    <t xml:space="preserve">刘炎君 </t>
  </si>
  <si>
    <t>刘军，13728666765，liujun@aecsz.cn</t>
  </si>
  <si>
    <t>暂定送货开始时间2022年3月12日（具体以甲方的供货通知为准）。甲方可通过微信、短信、电子邮箱等任一方式通知乙方送货，乙方应接到通知后五天内到货并完成安装与调试。</t>
  </si>
  <si>
    <t>\\Win-liulili\刘丽丽\6.项目管理\11.南岭土地整备利益统筹前期服务\2.完成版资料\2.合同资料\17.NLTZQQ-HT-017龙岗区南湾街道南岭村社区土地整备利益统筹项目前期服务项目指挥部A栋会议系统采购合同</t>
  </si>
  <si>
    <t>NLTZQQ-HT-018</t>
  </si>
  <si>
    <t>SFHT-2022-03-02-0000007929</t>
  </si>
  <si>
    <t>汪洋，13692190578，/</t>
  </si>
  <si>
    <t>谢勇利，/</t>
  </si>
  <si>
    <t>谢勇利</t>
  </si>
  <si>
    <t>张健伟，13824369630，21202623@qq.com</t>
  </si>
  <si>
    <t>服务期限自合同签订之日起至土地整备利益统筹规划正式通过政府主管部门审批并公布实施之日为止。</t>
  </si>
  <si>
    <t>1.乙方提交的市政工程设施、交通专项研究初步成果经甲方初步审查认可并报规划编制单位审查后，乙方按甲方要求提交付款申请资料，甲方向乙方支付含税签约合同价的10%。
2.乙方提交的市政工程设施、交通专项研究成果经甲方和规划编制单位确认通过后，乙方按甲方要求提交付款申请资料，甲方向乙方支付含税签约合同价的25%。
3.土地整备规划经区领导小组会议审议通过后，乙方按甲方要求提交付款申请资料，甲方向乙方支付含税签约合同价的30%。
4.土地整备规划正式通过政府主管部门审批并公布实施，且成果文件报甲方归档确认后，乙方按甲方要求办理结算，结算完成后乙方按甲方要求提交付款申请资料，甲方向乙方支付至结算价的98%。
5.土地整备规划正式通过政府主管部门审批并公布实施之日起两年后，乙方按甲方要求提交付款申请资料，甲方向乙方付至结算价的100%。
6.政府审批部门有更新时，以更新后的审批部门为准。</t>
  </si>
  <si>
    <t>\\Win-liulili\刘丽丽\6.项目管理\11.南岭土地整备利益统筹前期服务\2.完成版资料\2.合同资料\18.NLTZQQ-HT-018龙岗区南湾街道南岭村社区土地整备利益统筹项目前期服务项目市政工程设施、交通咨询顾问服务</t>
  </si>
  <si>
    <t>NLTZQQ-HT-019</t>
  </si>
  <si>
    <t>SFHT-2022-03-28-0000008020</t>
  </si>
  <si>
    <t>江涛，/</t>
  </si>
  <si>
    <t>黄贻松</t>
  </si>
  <si>
    <t>黄贻松，15813707977，247318885@qq.com</t>
  </si>
  <si>
    <t>暂定送货开始时间2022年3月23日（具体以甲方的供货通知为准）。甲方可通过微信、短信、电子邮箱等任一方式通知乙方送货，乙方应接到通知之日起两天内完成送货、安装与调试。</t>
  </si>
  <si>
    <t>1.每月25日前，乙方按照甲方要求提供符合要求的付款申请资料，甲方按照当月乙方完成总货款的80%向乙方支付费用。
2.本合同所有货物全部验收合格并交付使用后，乙方按甲方要求办理结算，结算完成后乙方按甲方要求提供付款申请资料，甲方向乙方付至结算价的97%。
3.结算价的3%作为质量保修金。质量保修期满，且乙方无任何违约行为的，乙方按甲方要求提供付款申请资料，甲方向乙方一次性无息支付余款。</t>
  </si>
  <si>
    <t>\\Win-liulili\刘丽丽\6.项目管理\11.南岭土地整备利益统筹前期服务\2.完成版资料\2.合同资料\19.NLTZQQ-HT-019龙岗区南湾街道南岭村社区土地整备利益统筹项目前期服务项目指挥部A栋家具采购合同</t>
  </si>
  <si>
    <t>NLTZQQ-HT-020</t>
  </si>
  <si>
    <t>SFHT-2022-04-08-0000008057</t>
  </si>
  <si>
    <t>黎正，18666028936，86273409@qq.com</t>
  </si>
  <si>
    <t>赵锦权，/</t>
  </si>
  <si>
    <t>赵锦权</t>
  </si>
  <si>
    <t>梁舒婷，13480690080，kristine.liang@cushwake.com</t>
  </si>
  <si>
    <t>1.甲方：7份
2.乙方：2份</t>
  </si>
  <si>
    <t>1.档案部：3份
2.财务部：1份
3.项目成本部：1份
4.土整中心：1份
5.股份公司：1份</t>
  </si>
  <si>
    <t>服务期限自合同签订之日起至项目所有商业类物业施工图设计完成为止。</t>
  </si>
  <si>
    <t>1.规划编制阶段（第一阶段）费用
（1）乙方提交的第一阶段商业专项研究初稿经甲方和规划编制单位确认通过后，乙方按甲方要求提交付款申请资料，甲方向乙方支付第一阶段含税签约合同价的30%。
（2）土地整备规划经区领导小组会议审议通过后，乙方按甲方要求提交付款申请资料，甲方向乙方支付第一阶段含税签约合同价的50%。
（3）土地整备规划正式通过政府主管部门审批并公布实施，且成果文件报甲方归档确认后，乙方按甲方要求办理第一阶段费用结算，结算完成后乙方按甲方要求提交付款申请资料，甲方向乙方支付至第一阶段结算价的100%。
2.商业深化及设计跟踪服务阶段（第二阶段）费用
（1）乙方提交的第二阶段商业类物业定位深化方案及招商运营策略初稿经甲方确认通过后，乙方按甲方要求提交付款申请资料，甲方向乙方支付第二阶段含税签约合同价的30%。
（2）乙方提交的第二阶段商业类物业定位深化方案及招商运营策略正式稿经甲方确认通过后，乙方按甲方要求提交付款申请资料，甲方向乙方支付第二阶段含税签约合同价的50%。
（3）本项目所有商业类物业施工图完成后，乙方按甲方要求办理第二阶段费用结算，结算完成后乙方按甲方要求提交付款申请资料，甲方向乙方支付至第二阶段结算价的100%。
若本项目土地出让合同出现分期或分地块签订等情形，相应的服务费按照项目实际分期数量或地块数量等比例调整支付基数。
示例：如土地合同分三期签订，则每一期的每笔付款基数调整为第二阶段含税签约合同价的1/3，即第一期商业深化及设计跟踪服务阶段，乙方提交的第一期开发范围内第二阶段商业类物业定位深化方案及招商运营策略初稿经甲方确认通过后，甲方应向乙方支付费用为：第二阶段含税签约合同价*1/3*30%。</t>
  </si>
  <si>
    <t>\\Win-liulili\刘丽丽\6.项目管理\11.南岭土地整备利益统筹前期服务\2.完成版资料\2.合同资料\20.NLTZQQ-HT-020龙岗区南湾街道南岭村社区土地整备利益统筹项目前期服务项目商业咨询顾问服务</t>
  </si>
  <si>
    <t>NLTZQQ-HT-021</t>
  </si>
  <si>
    <t>SFHT-2022-04-08-0000008053</t>
  </si>
  <si>
    <t>罗宝丹，13510667617，tjpghyb@vip.163.com</t>
  </si>
  <si>
    <t>刁中，/</t>
  </si>
  <si>
    <t>刁中</t>
  </si>
  <si>
    <t>孟歆,137165204863，ehow@ehow.net.cn</t>
  </si>
  <si>
    <t>自签订合同之日起暂定为4个月，具体完成时间以甲方书面通知时间为准。</t>
  </si>
  <si>
    <t>1.乙方完成前期调研形成竞赛策划建议服务书，工作方案通过审批后，乙方按甲方要求提交付款申请资料，甲方向乙方支付含税签约合同价的20%；
2.资格预审工作完成并发布资格预审评审结果后，乙方按甲方要求提交付款申请资料，甲方向乙方支付含税签约合同价的30%；
3.乙方完成本合同所有服务及成果汇编工作并经甲方确认后，乙方按甲方要求办理结算，结算完成后乙方按甲方要求提供付款申请资料，甲方向乙方付至结算款的100%。</t>
  </si>
  <si>
    <t>\\Win-liulili\刘丽丽\6.项目管理\11.南岭土地整备利益统筹前期服务\2.完成版资料\2.合同资料\21.NLTZQQ-HT-021龙岗区南湾街道南岭村社区土地整备利益统筹项目前期服务项目城市设计国际竞赛策划及组织服务</t>
  </si>
  <si>
    <t>NLTZQQ-HT-022</t>
  </si>
  <si>
    <t>SFHT-2022-04-28-0000008125</t>
  </si>
  <si>
    <t>欧阳俊贤,13824321280,125330811@qq.com</t>
  </si>
  <si>
    <t>张廷祥,/</t>
  </si>
  <si>
    <t>张廷祥</t>
  </si>
  <si>
    <t>丁风霞,13715366001,1419813908@qq.com</t>
  </si>
  <si>
    <t>1.档案部：2份
2.财务部：1份
3.项目成本部：3份</t>
  </si>
  <si>
    <t>自甲方首次下发供货通知之日起一年</t>
  </si>
  <si>
    <t>1.乙方完成 A 栋已装修部分绿植花卉供应，且经甲方验收代表人验收合格后，乙方
按照甲方要求提供付款申请资料，甲方指定负责人审核确认后，向乙方支付该款项总价
的 95%。
2.乙方完成 B 栋已装修部分绿植花卉供应，且经甲方验收代表人验收合格后，乙方
按照甲方要求提供付款申请资料，甲方指定负责人审核确认后，向乙方支付该款项总价
的 95%。
3.每季度末月的 20 日，乙方根据甲方需求完成绿植、花卉的更换，且经甲方验收
代表人验收合格后，乙方按照甲方要求提供付款申请资料，向乙方支付该款项总价的
95%。
4.服务期限满，乙方按甲方要求办理结算，并提供付款申请资料，甲方验收代表人
审核确认后向乙方支付至结算价的 100%。</t>
  </si>
  <si>
    <t>\\Win-liulili\刘丽丽\6.项目管理\11.南岭土地整备利益统筹前期服务\2.完成版资料\2.合同资料\22.NLTZQQ-HT-022龙岗区南湾街道南岭村社区土地整备利益统筹项目前期服务项目指挥部办公场地绿植花卉采购</t>
  </si>
  <si>
    <t>NLTZQQ-HT-023</t>
  </si>
  <si>
    <t>TJ-JTBB20220602013</t>
  </si>
  <si>
    <t>龙岗区南湾街道南岭村社区土地整备利益统筹项目前期服务项目指挥部B栋装修监理服务</t>
  </si>
  <si>
    <t>黄工,15676782830,/</t>
  </si>
  <si>
    <t>曾保
令，13823214412，13823214412@139.com</t>
  </si>
  <si>
    <t>1.档案部：1份
2.财务部：1份
3.项目成本部：4份</t>
  </si>
  <si>
    <t>自合同签订之日起至装修工程竣工验收合格且缺陷责任期满(装修工程竣工
验收合格后二年)之日止。</t>
  </si>
  <si>
    <t>1.每月 20 日前，乙方按照甲方要求提供符合要求的付款申请资料，甲方按
乙方当月服务费的 80%向乙方支付费用。
2.装修工程竣工验收合格后，乙方按甲方要求办理结算，结算完成后乙方按
甲方要求提供付款申请资料，甲方向乙方付至结算价的 97%。
3.缺陷责任期满（装修工程竣工验收合格后二年），且乙方无任何违约行为
的，乙方按甲方要求提供付款申请资料，甲方向乙方一次性无息支付余款。</t>
  </si>
  <si>
    <t>\\Win-liulili\刘丽丽\6.项目管理\11.南岭土地整备利益统筹前期服务\2.完成版资料\2.合同资料\23.NLTZQQ-HT-023龙岗区南湾街道南岭村社区土地整备利益统筹项目前期服务项目指挥部B栋装修监理服务</t>
  </si>
  <si>
    <t>NLTZQQ-HT-024</t>
  </si>
  <si>
    <t>TJ-JTBB20220531383</t>
  </si>
  <si>
    <t>尚工,18675583752,378769442@qq.com</t>
  </si>
  <si>
    <t>一）总工期：60 日历天。
（二）计划开工日期：暂定 2022 年 6 月 6 日（实际开工日期以甲方项目负
3
责人签发的开工令日期为准）。
（三）计划竣工日期：暂定 2022 年 8 月 4 日（实际竣工日期以竣工验收报
告生效日期为准）。</t>
  </si>
  <si>
    <t>1.每月 20 日前，乙方向甲方提供符合要求的付款申请资料，甲方按照当月
乙方完成工程量的 70%向乙方支付工程进度款。
2.工程竣工验收合格、工程移交手续和竣工资料移交手续办理完成后，乙
方应在 30 天内向甲方提交结算资料，结算办理完成后乙方按甲方要求提供付款
申请资料，甲方向乙方付至结算价的 97%（应扣除已支付的进度款、施工水电
费及其他应扣款项）。
3.结算价的 3%作为质量保修金。质量保修期满，且乙方无任何违约行为的，
乙方按甲方要求提供付款申请资料，甲方向乙方一次性无息支付余款。</t>
  </si>
  <si>
    <t>\\Win-liulili\刘丽丽\6.项目管理\11.南岭土地整备利益统筹前期服务\2.完成版资料\2.合同资料\24.NLTZQQ-HT-024龙岗区南湾街道南岭村社区土地整备利益统筹项目前期服务项目指挥部B栋装修工程</t>
  </si>
  <si>
    <t>NLTZQQ-HT-025</t>
  </si>
  <si>
    <t>TJ-JTBB20220601009</t>
  </si>
  <si>
    <t>龙岗区南湾街道南岭村社区土地整备利益统筹项目前期服务项目指挥部B栋空调改造工程</t>
  </si>
  <si>
    <t>黄夫滨，15676782830，462955266@qq.com</t>
  </si>
  <si>
    <t>何明</t>
  </si>
  <si>
    <t>廖小姐，18826298938，462955266@qq.com</t>
  </si>
  <si>
    <t>（一）总工期：60 日历天。
（二）计划开工日期：暂定 2022 年 6 月 8 日（实际以甲方现场负责人签发
的开工令日期为准）。
（三）计划竣工日期：暂定 2022 年 8 月 6 日（实际竣工日期以竣工验收报
告生效日期为准）。</t>
  </si>
  <si>
    <t>1.每月 20 日前，乙方向甲方提供符合要求的付款申请资料，甲方按照当月
乙方完成工程量的 70%向乙方支付工程进度款。
2.工程竣工验收合格、工程移交手续和竣工资料移交手续办理完成后，乙方
应在 30 天内向甲方提交结算资料，结算办理完成后乙方按甲方要求提供付款申
请资料，甲方向乙方付至结算价的 97%（应扣除已支付的进度款、施工水电费及
其他应扣款项）。
3.结算价的 3%作为质量保修金。质量保修期满，且乙方无任何违约行为的，
乙方按甲方要求提供付款申请资料，甲方向乙方一次性无息支付余款。</t>
  </si>
  <si>
    <t>\\Win-liulili\刘丽丽\6.项目管理\11.南岭土地整备利益统筹前期服务\2.完成版资料\2.合同资料\25.NLTZQQ-HT-025龙岗区南湾街道南岭村社区土地整备利益统筹项目前期服务项目指挥部B栋空调改造工程</t>
  </si>
  <si>
    <t>NLTZQQ-HT-026-1</t>
  </si>
  <si>
    <t>TJ-JTBB20220729442</t>
  </si>
  <si>
    <t>龙岗区南湾街道南岭村社区土地整备利益 统筹项目前期服务项目北区20个区域分户测绘服务I标段</t>
  </si>
  <si>
    <t>陶工，18565628726，tjpghyb@vip.163.com</t>
  </si>
  <si>
    <t>胡卫国，/</t>
  </si>
  <si>
    <t>刘敏，13760306822，nhkc@163.com</t>
  </si>
  <si>
    <r>
      <rPr>
        <sz val="20"/>
        <color rgb="FF000000"/>
        <rFont val="微软雅黑"/>
        <charset val="134"/>
      </rPr>
      <t>1.甲方：6份</t>
    </r>
    <r>
      <rPr>
        <sz val="20"/>
        <color rgb="FF000000"/>
        <rFont val="微软雅黑"/>
        <charset val="134"/>
      </rPr>
      <t xml:space="preserve">
</t>
    </r>
    <r>
      <rPr>
        <sz val="20"/>
        <color rgb="FF000000"/>
        <rFont val="微软雅黑"/>
        <charset val="134"/>
      </rPr>
      <t>2.乙方：2份</t>
    </r>
  </si>
  <si>
    <r>
      <rPr>
        <sz val="20"/>
        <color rgb="FF000000"/>
        <rFont val="微软雅黑"/>
        <charset val="134"/>
      </rPr>
      <t>1.档案部：2份</t>
    </r>
    <r>
      <rPr>
        <sz val="20"/>
        <color rgb="FF000000"/>
        <rFont val="微软雅黑"/>
        <charset val="134"/>
      </rPr>
      <t xml:space="preserve">
</t>
    </r>
    <r>
      <rPr>
        <sz val="20"/>
        <color rgb="FF000000"/>
        <rFont val="微软雅黑"/>
        <charset val="134"/>
      </rPr>
      <t>2.财务部：1份</t>
    </r>
    <r>
      <rPr>
        <sz val="20"/>
        <color rgb="FF000000"/>
        <rFont val="微软雅黑"/>
        <charset val="134"/>
      </rPr>
      <t xml:space="preserve">
</t>
    </r>
    <r>
      <rPr>
        <sz val="20"/>
        <color rgb="FF000000"/>
        <rFont val="微软雅黑"/>
        <charset val="134"/>
      </rPr>
      <t>3.项目成本部：3份</t>
    </r>
  </si>
  <si>
    <r>
      <rPr>
        <sz val="20"/>
        <color rgb="FF000000"/>
        <rFont val="微软雅黑"/>
        <charset val="134"/>
      </rPr>
      <t>暂定服务期12个月,从合同签订之日起至出具经测绘监理单位及甲方认可的正式测</t>
    </r>
    <r>
      <rPr>
        <sz val="20"/>
        <color rgb="FF000000"/>
        <rFont val="微软雅黑"/>
        <charset val="134"/>
      </rPr>
      <t xml:space="preserve">
</t>
    </r>
    <r>
      <rPr>
        <sz val="20"/>
        <color rgb="FF000000"/>
        <rFont val="微软雅黑"/>
        <charset val="134"/>
      </rPr>
      <t>绘报告且完成驻场咨询工作之日止。</t>
    </r>
  </si>
  <si>
    <r>
      <rPr>
        <sz val="20"/>
        <color rgb="FF000000"/>
        <rFont val="微软雅黑"/>
        <charset val="134"/>
      </rPr>
      <t>1.服务费自合同签订之日起每三个月支付一次，每次付款前乙方按照甲方要求提供</t>
    </r>
    <r>
      <rPr>
        <sz val="20"/>
        <color rgb="FF000000"/>
        <rFont val="微软雅黑"/>
        <charset val="134"/>
      </rPr>
      <t xml:space="preserve">
</t>
    </r>
    <r>
      <rPr>
        <sz val="20"/>
        <color rgb="FF000000"/>
        <rFont val="微软雅黑"/>
        <charset val="134"/>
      </rPr>
      <t>符合要求的付款申请资料，甲方向乙方支付已完成工程量对应服务费的 80%，已完成工</t>
    </r>
    <r>
      <rPr>
        <sz val="20"/>
        <color rgb="FF000000"/>
        <rFont val="微软雅黑"/>
        <charset val="134"/>
      </rPr>
      <t xml:space="preserve">
</t>
    </r>
    <r>
      <rPr>
        <sz val="20"/>
        <color rgb="FF000000"/>
        <rFont val="微软雅黑"/>
        <charset val="134"/>
      </rPr>
      <t>程量以测绘监理及甲方认可的测绘报告中的工程量为准。</t>
    </r>
    <r>
      <rPr>
        <sz val="20"/>
        <color rgb="FF000000"/>
        <rFont val="微软雅黑"/>
        <charset val="134"/>
      </rPr>
      <t xml:space="preserve">
</t>
    </r>
    <r>
      <rPr>
        <sz val="20"/>
        <color rgb="FF000000"/>
        <rFont val="微软雅黑"/>
        <charset val="134"/>
      </rPr>
      <t>2.合同服务期限到期，且乙方出具正式测绘成果文件并经测绘监理及甲方认可且完</t>
    </r>
    <r>
      <rPr>
        <sz val="20"/>
        <color rgb="FF000000"/>
        <rFont val="微软雅黑"/>
        <charset val="134"/>
      </rPr>
      <t xml:space="preserve">
</t>
    </r>
    <r>
      <rPr>
        <sz val="20"/>
        <color rgb="FF000000"/>
        <rFont val="微软雅黑"/>
        <charset val="134"/>
      </rPr>
      <t>成驻点咨询工作后，乙方按甲方要求办理结算，结算完成后乙方按甲方要求提供付款申</t>
    </r>
    <r>
      <rPr>
        <sz val="20"/>
        <color rgb="FF000000"/>
        <rFont val="微软雅黑"/>
        <charset val="134"/>
      </rPr>
      <t xml:space="preserve">
</t>
    </r>
    <r>
      <rPr>
        <sz val="20"/>
        <color rgb="FF000000"/>
        <rFont val="微软雅黑"/>
        <charset val="134"/>
      </rPr>
      <t>请资料，甲方向乙方付至结算价的 100%。</t>
    </r>
  </si>
  <si>
    <t>\\Win-liulili\刘丽丽\6.项目管理\11.南岭土地整备利益统筹前期服务\2.完成版资料\2.合同资料\26.NLTZQQ-HT-026龙岗区南湾街道南岭村社区土地整备利益统筹项目前期服务项目北区20个区域分户测绘服务Ⅰ~IV标段合同</t>
  </si>
  <si>
    <t>NLTZQQ-HT-026-2</t>
  </si>
  <si>
    <t>TJ-JTBB20220729449</t>
  </si>
  <si>
    <t>龙岗区南湾街道南岭村社区土地整备利益 统筹项目前期服务项目北区20个区域分户测绘服务II标段</t>
  </si>
  <si>
    <t>钟文俊，/</t>
  </si>
  <si>
    <t>钟文俊</t>
  </si>
  <si>
    <t>文成，13500066894，075582949325，zzchkj@163.com</t>
  </si>
  <si>
    <t>NLTZQQ-HT-026-3</t>
  </si>
  <si>
    <t>TJ-JTBB20220729450</t>
  </si>
  <si>
    <t>龙岗区南湾街道南岭村社区土地整备利益 统筹项目前期服务项目北区20个区域分户测绘服务III标段</t>
  </si>
  <si>
    <t>赵军，/</t>
  </si>
  <si>
    <t>赵军</t>
  </si>
  <si>
    <t>孙艳，13510725685，guangtongsz@126.com</t>
  </si>
  <si>
    <t>NLTZQQ-HT-026-4</t>
  </si>
  <si>
    <t>TJ-JTBB20220802021</t>
  </si>
  <si>
    <t>龙岗区南湾街道南岭村社区土地整备利益 统筹项目前期服务项目北区20个区域分户测绘服务IV标段</t>
  </si>
  <si>
    <t>深圳市好山水测绘有限公司</t>
  </si>
  <si>
    <t>杨洋，/</t>
  </si>
  <si>
    <t>杨洋</t>
  </si>
  <si>
    <t>黎小姐，18814104032，1124716540@qq.com</t>
  </si>
  <si>
    <t>NLTZQQ-HT-027-1</t>
  </si>
  <si>
    <t>TJ-JTBB20221027336</t>
  </si>
  <si>
    <t>龙岗区南湾街道南岭村社区土地整备利益统筹项目前期服务项目北区20个区域分户测绘及整栋测绘(集体资产）监理Ⅰ标段服务</t>
  </si>
  <si>
    <t>张鑫源，15919705502，tjpghyb@vip.163.com</t>
  </si>
  <si>
    <t>需求部门、项目成本部与财务管理部</t>
  </si>
  <si>
    <t>暂定六个月。自合同签订之日起至经甲方认可的测绘监理范围内所有监理复核报告出具之日止。</t>
  </si>
  <si>
    <t>1.服务费自合同签订之日起每三个月支付一次，每次付款前，乙方按照甲方要求提供符合要求的付款申请资料，甲方向乙方支付已完成工程量对应服务费的80%，已
完成工程量以甲方认可的测绘报告中的工程量为准。
2.乙方完成经甲方认可的测绘监理范围内所有正式测绘报告后，乙方按甲方要求办理结算，结算完成后乙方按甲方要求提供付款申请资料，甲方向乙方付至结算价的
100%。</t>
  </si>
  <si>
    <t>\\Win-liulili\合约管理部\3.项目管理\11.南岭土地整备利益统筹前期服务-OK\2.完成版资料\2.合同资料\27.NLTZQQ-HT-027龙岗区南湾街道南岭村社区土地整备利益统筹项目前期服务项目北区20个区域分户测绘及整栋测绘(集体资产）监理</t>
  </si>
  <si>
    <t>NLTZQQ-HT-027-2</t>
  </si>
  <si>
    <t>TJ-JTBB20221027337</t>
  </si>
  <si>
    <t>龙岗区南湾街道南岭村社区土地整备利益统筹项目前期服务项目北区20个区域分户测绘及整栋测绘(集体资产）监理II标段服务</t>
  </si>
  <si>
    <t>雷宇斌，/</t>
  </si>
  <si>
    <t>雷宇斌</t>
  </si>
  <si>
    <t>龙代银，18169890587，362016727@qq.com</t>
  </si>
  <si>
    <t>NLTZQQ-HT-028</t>
  </si>
  <si>
    <t>TJ-JTBB20230222392</t>
  </si>
  <si>
    <t>龙岗区南湾街道南岭村社区土地整备利益统筹项目预可行性研究服务合同</t>
  </si>
  <si>
    <t>深圳市天健（集团）股份有限公司1</t>
  </si>
  <si>
    <t>宋扬，/</t>
  </si>
  <si>
    <t>郑赤登，13613068556</t>
  </si>
  <si>
    <t>张鑫源,15919705502,tjpghyb@vip.163.com</t>
  </si>
  <si>
    <t>王丽芳，/</t>
  </si>
  <si>
    <t>王丽芳</t>
  </si>
  <si>
    <t>黄丽云，13528403773</t>
  </si>
  <si>
    <t>徐星火，13530954064</t>
  </si>
  <si>
    <t>2023-03-16 起至 2023-09-15</t>
  </si>
  <si>
    <t>1.本合同无预付款。
2.乙方正式出具的评估报告符合项目投资立项要求并经甲方书面确认后，乙方按甲方要求办理结算，结算完成后乙方按甲方要求在当月20日前提供付款申请资料，甲方向乙方付至结算价的100%。</t>
  </si>
  <si>
    <t>NLTZQQ-HT-029</t>
  </si>
  <si>
    <t>TJ-JTBB20230428462</t>
  </si>
  <si>
    <t>龙岗区南湾街道南岭村社区土地整备利益统筹项目前期服务项目建筑强排方案设计服务合同</t>
  </si>
  <si>
    <t>邱慧康13509666019</t>
  </si>
  <si>
    <t>乙方需在甲方书面通知提供服务之日起，一个月内提交建筑强排方案，若甲方或相关主管部门提出修改意见的，乙方应按要求于3日内修改并再次提交；两个月内完成建筑强排方案的最终成果，并通过甲方及相关主管部门的审核。</t>
  </si>
  <si>
    <t>1）乙方提交的强排设计方案初稿经甲方书面确认通过后，乙方按甲方要求提交付款申请资料，甲方向乙方支付含税签约合同价的30%。
（2）乙方完成合同内约定的全部内容，提交的强排设计方案终稿达到甲方要求通过相关主管部门的审核并经甲方书面确认通过后，乙方按甲方要求办理费用结算，结算完成后乙方按甲方要求提交付款申请资料，甲方向乙方支付至结算价的100%。</t>
  </si>
  <si>
    <t>NLTZQQ-HT-030</t>
  </si>
  <si>
    <t>TJ-JTBB20230428459</t>
  </si>
  <si>
    <t>龙岗区南湾街道南岭村社区土地整备利益统筹项目前期服务项目指挥部B栋家具采购合同</t>
  </si>
  <si>
    <t>曹霜18002575626</t>
  </si>
  <si>
    <t>暂定供货期为2023年4月20日到2023年5月29日，总供货期40日历天</t>
  </si>
  <si>
    <t>1.每月20日前，乙方按照甲方要求提供符合要求的付款申请资料，甲方按照当月乙方完成总货款的80%向乙方支付费用。
2.本合同所有货物全部验收合格并交付使用后，乙方按甲方要求办理结算，结算完成后乙方按甲方要求提供付款申请资料，甲方向乙方付至结算价的97%。
3.结算价的3%作为质量保修金。质量保修期满，且乙方无任何违约行为的，乙方按甲方要求提供付款申请资料，甲方向乙方一次性无息支付余款。</t>
  </si>
  <si>
    <t>NLTZQQ-HT-031</t>
  </si>
  <si>
    <t>TJ-JTBB20230427426</t>
  </si>
  <si>
    <t>龙岗区南湾街道南岭村社区土地整备利益统筹项目前期服务项目历史文化资源调查服务合同</t>
  </si>
  <si>
    <t>王朋飞13480189782</t>
  </si>
  <si>
    <t>黄敏17688942893</t>
  </si>
  <si>
    <t>乙方需自合同签订之日起，1个月内完成历史文化资源调查报告及初步保护方案，若甲方或相关主管部门提出修改意见的，乙方应按要求于3日内修改并再次提交；6个月内完成历史文化资源调查报告及初步保护方案的最终成果，并通过甲方及相关主管部门的审核。</t>
  </si>
  <si>
    <t>（1）乙方提交的历史文化资源调查成果初稿经甲方书面确认通过后，乙方按甲方要求提交付款申请资料，甲方向乙方支付含税签约合同价的20%。
（2）乙方完成合同内约定的全部内容，提交的历史文化资源调查成果终稿达到甲方要求并经甲方书面确认通过后，乙方按甲方要求办理费用结算，结算完成后乙方按甲方要求提交付款申请资料，甲方向乙方支付至结算价的100%。</t>
  </si>
  <si>
    <t>NLTZQQ-HT-032</t>
  </si>
  <si>
    <t>TJ-JTBB20230427428</t>
  </si>
  <si>
    <t>龙岗区南湾街道南岭村社区土地整备利益统筹项目前期服务项目现状树木调查服务合同</t>
  </si>
  <si>
    <t>吴谋金13322988848</t>
  </si>
  <si>
    <t>彭红丽13809897050</t>
  </si>
  <si>
    <t>乙方需自合同签订之日起，20个自然日内完成现状树木调查报告及树龄鉴定报告，若甲方或相关主管部门提出修改意见的，乙方应按要求于3日内修改并再次提交；6个月内完成现状树木调查报告及树龄鉴定报告的最终成果，并通过甲方及相关主管部门的审核。</t>
  </si>
  <si>
    <t>（1）乙方提交的现状树木调查报告（含树龄鉴定）成果初稿经甲方书面确认通过后，乙方按甲方要求提交付款申请资料，甲方向乙方支付暂定含税签约合同价的20%。
（2）乙方完成合同内约定的全部内容，提交的现状树木调查报告及树龄鉴定报告成果终稿达到甲方要求并经甲方书面确认通过后，乙方按甲方要求办理费用结算，结算完成后乙方按甲方要求提交付款申请资料，甲方向乙方支付至结算价的100%。</t>
  </si>
  <si>
    <t>NLTZQQ-HT-033</t>
  </si>
  <si>
    <t>TJ-JTBB20230614271</t>
  </si>
  <si>
    <t>龙岗区南湾街道南岭村社区土地整备利益统筹项目前期服务项目搬迁补偿安置方案编制服务合同</t>
  </si>
  <si>
    <t>黄丽云13528403773</t>
  </si>
  <si>
    <t>2023/7/11TO财务一份</t>
  </si>
  <si>
    <t>乙方需在甲方书面通知提供服务之日起，一个月内提交搬迁补偿安置方案以及相关附属文件的阶段性成果，若甲方或相关主管部门提出修改意见的，乙方应按要求于3日内修改并再次提交；暂定一年内完成搬迁补偿安置方案以及相关附属文件的最终成果，并通过甲方及相关主管部门的审核。</t>
  </si>
  <si>
    <t>（一）支付方式
（1）乙方提交的搬迁补偿安置方案初稿经甲方书面确认通过后，乙方按甲方要求提交付款申请资料，甲方向乙方支付含税签约合同价的30%。
（2）乙方协助完成搬迁补偿安置方案公示后，乙方按甲方要求提交付款申请资料，甲方向乙方支付含税签约合同价的30%。
（3）乙方完成合同内约定的全部内容，提交的搬迁补偿安置方案终稿达到甲方要求并经甲方书面确认通过后，乙方按甲方要求办理费用结算，结算完成后乙方按甲方要求提交付款申请资料，甲方向乙方支付至结算价的100%。</t>
  </si>
  <si>
    <t>NLTZQQ-HT-034</t>
  </si>
  <si>
    <t>TJ-JTBB20230625447</t>
  </si>
  <si>
    <t>龙岗区南湾街道南岭村社区土地整备利益统筹项目前期服务项目指挥部物资搬运服务合同</t>
  </si>
  <si>
    <t>履行期限暂定自2023年6月20日至2023年7月30日（具体开始时间以甲方的书面通知为准）。</t>
  </si>
  <si>
    <t>（1）乙方将完成合同约定的全部内容，将所有物品运送至甲方指定地点，并完成安装调试，经甲方验收通过后，乙方按甲方要求办理结算，结算完成后乙方按甲方要求提供付款申请资料，甲方向乙方支付至结算价的100%。</t>
  </si>
  <si>
    <t>NLTZQQ-HT-035-1</t>
  </si>
  <si>
    <t>TJ-JTBB20230704038</t>
  </si>
  <si>
    <t>龙岗区南湾街道南岭村社区土地整备利益统筹项目前期服务项目第三批次分户测绘服务采购Ⅰ标段合同</t>
  </si>
  <si>
    <t>邹志平15889796122</t>
  </si>
  <si>
    <t>（一）履行期限：自项目进场之日起180天内完成正式测绘报告，甲方提出修改意见时，应按照甲方指令在7日内整改并再次提交。
（二）合同期限：暂定一年。自合同签订之日起至完成正式测绘报告且完成驻场咨询工作，完成权利人就测绘面积提出的异议处理完毕之日止（具体起止时间以甲方书面通知为准）。</t>
  </si>
  <si>
    <t>1.服务费自合同签订之日起每三个月支付一次，每次付款前乙方按照甲方要求提供符合要求的付款申请资料，甲方向乙方支付已完成工程量对应服务费的80%，已完成工程量以测绘监理及甲方认可的测绘报告中的工程量为准。
2.合同服务期限到期，乙方出具正式测绘成果文件并经测绘监理及甲方认可且完成驻点咨询工作后，乙方按甲方要求办理结算，结算完成后乙方按甲方要求提供付款申请资料，甲方向乙方付至结算价的100%。</t>
  </si>
  <si>
    <t>NLTZQQ-HT-035-2</t>
  </si>
  <si>
    <t>TJ-JTBB20230704039</t>
  </si>
  <si>
    <t>龙岗区南湾街道南岭村社区土地整备利益统筹项目前期服务项目第三批次分户测绘服务采购Ⅱ标段合同</t>
  </si>
  <si>
    <t>包爱民18002575635</t>
  </si>
  <si>
    <t>NLTZQQ-HT-035-3</t>
  </si>
  <si>
    <t>TJ-JTBB20230704040</t>
  </si>
  <si>
    <t>龙岗区南湾街道南岭村社区土地整备利益统筹项目前期服务项目第三批次分户测绘服务采购Ⅲ标段合同</t>
  </si>
  <si>
    <t>王斯飞，13798356239</t>
  </si>
  <si>
    <t>NLTZQQ-HT-036-1</t>
  </si>
  <si>
    <t>TJ-JTBB20230713199</t>
  </si>
  <si>
    <t>王志豪13823781706</t>
  </si>
  <si>
    <t>（一）履行期限：自签订合同之日起180天内完成正式监理复核报告，甲方提出修改意见时，应按照甲方指令在7日内整改并再次提交。
（二）合同期限：暂定六个月。自合同签订之日起至完成正式监理复核报告且完成驻场咨询工作之日止。</t>
  </si>
  <si>
    <t>1.服务费自合同签订之日起每三个月支付一次，每次付款前乙方按照甲方要求提供符合要求的付款申请资料，甲方向乙方支付已完成工程量对应服务费的80%，已完成工程量以甲方认可的测绘报告中的工程量为准。
2.合同服务期满，且经甲方认可的测绘监理范围内所有正式测绘报告出具后，乙方按甲方要求办理结算，结算完成后乙方按甲方要求提供付款申请资料，甲方向乙方付至结算价的100%。</t>
  </si>
  <si>
    <t>NLTZQQ-HT-036-2</t>
  </si>
  <si>
    <t>TJ-JTBB20230713200</t>
  </si>
  <si>
    <t>吴万青13480686549</t>
  </si>
  <si>
    <t>NLTZQQ-HT-037</t>
  </si>
  <si>
    <t>TJ-JTBB20230703010</t>
  </si>
  <si>
    <t>龙岗区南湾街道南岭村社区土地整备利益统筹项目前期服务项目大龙山物流园、马坑山、龙山工业区北区（兴龙路以北）工业地块土壤污染状况风险排查或初步调查服务合同</t>
  </si>
  <si>
    <t>暂定自甲方书面通知之日起365日完成全部工作，具体要求如下：
（一）自甲方书面通知之日起90日内出具龙山工业区北区（兴龙路以北片区）土壤污染状况风险排查调查报告并经甲方书面确认；
（二）自甲方向乙方提供《土地整备项目基础信息表》《建设用地基础信息表》之日起90日内出具大龙山物流园和马坑山地块土壤污染状况初步调查报告并取得政府备案。</t>
  </si>
  <si>
    <t>（1）乙方每完成一个地块的土壤污染状况调查服务，并提交土壤污染状况调查服务报告最终成果，经甲方书面确认并经相关主管部门的审核备案（其中土壤污染状况风险排查服务地块无需备案，只需经甲方书面确认）通过后，乙方按甲方要求提交付款申请资料，甲方向乙方支付相应地块含税金额的70%。
（2）乙方完成合同内约定的全部内容，提交土壤污染状况调查报告最终成果，经甲方书面确认并经相关主管部门的审核备案（龙山工业区北区兴龙路以北地块无需备案）通过后，乙方按甲方要求办理费用结算，结算完成后乙方按甲方要求提交付款申请资料，甲方向乙方支付至结算金额的100%。</t>
  </si>
  <si>
    <t>NLTZQQ-HT-038</t>
  </si>
  <si>
    <t>TJ-JTBB20230714228</t>
  </si>
  <si>
    <t>龙岗区南湾街道南岭村社区土地整备利益统筹项目前期服务项目城市设计专项研究服务合同</t>
  </si>
  <si>
    <t>（一）自甲方书面通知之日起，2个月内完成首轮城市设计专项研究成果，并达到专规报审要求。若甲方或相关主管部门提出修改意见时，乙方应按甲方要求的时间内修改并再次提交；2年内完成城市设计专项研究最终成果，且专项规划通过政府审批（即通过市图则委审批）。
（二）若因客观原因（如政策变动、政府机构调整、政府相关部门领导换界、审批流程变动等）导致专项规划报审2年内未能通过政府审批，则乙方按顾问（按月计费）的形式继续为项目提供服务。
（三）若因项目政策或其他等原因项目暂停服务的，则项目服务期相应顺延（具体暂停时间以甲方书面通知为准，暂停期间不计费）。</t>
  </si>
  <si>
    <t>（1）乙方按设计成果及深度要求提交城市设计专项研究初步成果，经甲方书面确认后，乙方按甲方要求提交付款申请资料，甲方向乙方支付第一阶段（城市设计专项研究阶段）对应费用的20%；
（2）乙方按设计成果及深度要求提交城市设计专项研究设计成果，经甲方书面确认并报送区领导小组会议审批通过并取得会议纪要后，乙方按甲方要求提交付款申请资料，甲方向乙方支付至第一阶段（城市设计专项研究阶段）对应费用的60%；
（3）乙方完成合同内约定的全部内容，提交城市设计专项研究最终成果，经甲方书面确认并报送市图则委审批通过（取得专项规划的政府批复公告）且整理完成备案资料移交甲方后，乙方按甲方要求办理费用结算，结算完成后乙方按甲方要求提交付款申请资料，甲方向乙方支付至结算价的100%。
自甲方书面通知之日起1年内完成以上节点的，则按第一阶段（城市设计专项研究阶段，一年期）费用确定付款金额，如超过1年完成以上节点的，则按第一阶段（城市设计专项研究阶段，二年期）费用确定付款金额。</t>
  </si>
  <si>
    <t>NLTZQQ-HT-039</t>
  </si>
  <si>
    <t>TJ-JTBB20230807097</t>
  </si>
  <si>
    <t>龙岗区南湾街道南岭村社区土地整备利益统筹项目前期服务项目房地产市场情况分析报告编制服务合同</t>
  </si>
  <si>
    <t>深圳市同致诚资产评估土地房地产估价顾问有限公司</t>
  </si>
  <si>
    <t>陈平13603022870</t>
  </si>
  <si>
    <t>（一）履行期限：自签订合同之日起30天内完成房地产市场情况分析报告，甲方提出修改意见时，应按照甲方指令在7日内整改并再次提交。
（二）合同期限：暂定六个月。自合同签订之日起至乙方提交的房地产市场情况分析报告最终成果通过甲方书面确认之日止（具体开始时间以甲方的书面通知为准）。</t>
  </si>
  <si>
    <t>（1）乙方提交的房地产市场情况分析报告成果初稿经甲方书面确认通过后，乙方按甲方要求提交付款申请资料，甲方向乙方支付含税签约合同价的30%。
（2）乙方完成合同内约定的全部内容，提交的房地产市场情况分析报告成果终稿达到甲方要求并经甲方书面确认通过后，乙方按甲方要求办理费用结算，结算完成后乙方按甲方要求提交付款申请资料，甲方向乙方支付至结算价的100%。</t>
  </si>
  <si>
    <t>NLTZQQ-HT-040</t>
  </si>
  <si>
    <t>TJ-JTBB20230905094</t>
  </si>
  <si>
    <t>龙岗区南湾街道南岭村社区土地整备利益统筹项目前期服务项目指挥部花卉租摆、绿化养护、消杀除四害服务合同</t>
  </si>
  <si>
    <t>敖和恩13828797039</t>
  </si>
  <si>
    <t>服务期限暂定一年，自甲方书面通知之日起一年（具体起止时间以甲方的书面通知为准）。</t>
  </si>
  <si>
    <t>1.每季度付款一次。每季度末（3月、6月、9月、12月）的25日前，乙方按照甲方要求提供付款申请资料，甲方按照当季度乙方实际租摆品种及数量金额合计的95%向乙方支付费用。
2.服务期限结束后，乙方按甲方要求办理结算，结算完成后乙方按甲方要求提供付款申请资料，甲方向乙方支付至结算价的100%。</t>
  </si>
  <si>
    <t>NLTZQQ-HT-041</t>
  </si>
  <si>
    <t>TJ-JTBB20230918309</t>
  </si>
  <si>
    <t>龙岗区南湾街道南岭村社区土地整备利益统筹项目前期服务项目指挥部A栋二楼办公场地网络综合布线服务合同</t>
  </si>
  <si>
    <t>张鑫源；联系电话：15919705502；电子邮箱：tjpghyb@vip.163.com</t>
  </si>
  <si>
    <t>刘悦胜</t>
  </si>
  <si>
    <t>张志鹏 ，手机号：13927490568</t>
  </si>
  <si>
    <t>张志鹏 13927490568</t>
  </si>
  <si>
    <t>自甲方通知之日起10日内完成合同约定服务工作，甲方提出整改意见时，应按照甲方指令在3日内整改完成（具体起止时间以甲方的书面通知为准）。</t>
  </si>
  <si>
    <t>完成本合同所有服务内容，并验收合格交付使用后，乙方按甲方要求办理结算，结算完成后乙方按甲方要求提供付款申请资料，甲方向乙方付至结算价的100%</t>
  </si>
  <si>
    <t>NLTZQQ-HT-042</t>
  </si>
  <si>
    <t>TJ-JTBB20231019238</t>
  </si>
  <si>
    <t>服务期限自甲方书面通知乙方进场之日起一年。</t>
  </si>
  <si>
    <t>1.每季度付款一次。每季度末（3月、6月、9月、12月）的20日前，乙方按照甲方要求提供，人员花名册及经甲方签字确认的人员考勤表及《   年  季度物业服务质量评估表》等请款资料付款申请资料，甲方审核确认后，按照当季度乙方人员实际考勤结果费用的90%向乙方支付费用。
2.服务期限结束后，乙方按甲方要求办理结算，结算完成后乙方按甲方要求提供付款申请资料，甲方向乙方支付至结算价的100%。</t>
  </si>
  <si>
    <t>NLTZQQ-HT-043
NLTZQQ-HT-043-B01</t>
  </si>
  <si>
    <t>TJ-JTBB20240111297</t>
  </si>
  <si>
    <t>南岭村龙山工业区安保服务合同</t>
  </si>
  <si>
    <t>栗书超，13714650800</t>
  </si>
  <si>
    <t>葛元海13612856062</t>
  </si>
  <si>
    <t>暂定服务期限：自2023年4月1日至2024年3月31日，共12个月</t>
  </si>
  <si>
    <t>甲方按月支付保安服务费，乙方每月10日前向甲方提供上月保安服务费发票发票需经甲方认可且合法有效可抵扣，甲方每个月的15日前，向乙方一次性付清上月保安服务费。乙方未按照甲方要求提供发票，甲方有权暂缓付款，有关损失由乙方承担。</t>
  </si>
  <si>
    <t>NLTZQQ-HT-044</t>
  </si>
  <si>
    <t>TJ-JTBB20250707143</t>
  </si>
  <si>
    <t>龙岗区南湾街道南岭村社区土地整备利益统筹项目前期服务项目指挥部办公场所局部装修工程施工合同</t>
  </si>
  <si>
    <t>郑晓生</t>
  </si>
  <si>
    <t>尚道奇，18675583752</t>
  </si>
  <si>
    <t>周昭忠</t>
  </si>
  <si>
    <t>郑刚
18124614193</t>
  </si>
  <si>
    <t>增值税专用发票</t>
  </si>
  <si>
    <t>总工期：21日历天；计划开工日期：2025年7月11日（具体以甲方的书面通知为准）；计划竣工日期：2025年7月31日。</t>
  </si>
  <si>
    <t>（一）完成项目所有工作内容，并验收合格交付使用后，乙方按甲方要求办理结算，结算完成后乙方按甲方要求提供付款申请资料，甲方向乙方付至结算价的100%。</t>
  </si>
  <si>
    <t>续签合同</t>
  </si>
  <si>
    <t>NLTZQQ-HT-040-X01</t>
  </si>
  <si>
    <t>TJ-JTBB20241028414</t>
  </si>
  <si>
    <t>龙岗区南湾街道南岭村社区土地整备利益统筹项目前期服务项目2024-2026年度指挥部花卉租摆、绿化养护、消杀除四害服务合同</t>
  </si>
  <si>
    <t>合同续签</t>
  </si>
  <si>
    <t>杜青</t>
  </si>
  <si>
    <t>合同期限为，自采购单位书面通知之日起2年（具体开始时间以采购单位的书面通知为准）。
合同期限内，如植物需要更换，自接到甲方更换植物的通知后，2天内完成植物更换工作。</t>
  </si>
  <si>
    <t>每季度付款一次。每季度末（3月、6月、9月、12月）的20日前，乙方按照甲方要求提供付款申请资料，甲方按照当季度乙方实际租摆品种及数量金额合计的95%向乙方支付费用。
（二）合同期限结束后，乙方按甲方要求办理结算，结算完成后乙方按甲方要求提供付款申请资料，甲方向乙方支付至结算价的100%。</t>
  </si>
  <si>
    <t>NLTZQQ-HT-042-X01</t>
  </si>
  <si>
    <t>TJ-JTBB20241030479</t>
  </si>
  <si>
    <t>龙岗区南湾街道南岭村社区土地整备利益统筹项目前期服务项目2024-2026年度指挥部物业服务合同</t>
  </si>
  <si>
    <t>自甲方书面通知之日起2年（具体开始时间以甲方的书面通知为准）。
甲方有权随时通知乙方终止合同，因提前终止合同给乙方造成的损失由乙方自行承担</t>
  </si>
  <si>
    <t>每季度付款一次。每季度初（4月、7月、10月、1月）的20日前，乙方按照甲方要求提供，人员花名册及经甲方签字确认的人员考勤表及《   年  季度物业服务质量评估表》等付款申请资料，甲方审核确认后，按照上季度乙方人员实际考勤结果费用的90%向乙方支付费用。
（二）合同到期后，乙方按甲方要求办理结算，结算完成后乙方按甲方要求提供付款申请资料，甲方向乙方支付至结算价的100%</t>
  </si>
  <si>
    <t>补充协议</t>
  </si>
  <si>
    <t>NLTZQQ-HT-007-B01</t>
  </si>
  <si>
    <t>TJ-JTBB20220905046</t>
  </si>
  <si>
    <t>南岭村土地整备项目巡查及安全督导服务补充协议书</t>
  </si>
  <si>
    <t>补充协议期限:暂定服务期限为2个月25天，自2022年8月7日起，至2022年10月31日止(实际服务终止时间，以南湾街道南岭村社区土地整备利益统筹项目公示合作开发方中标之日为准)。</t>
  </si>
  <si>
    <t>NLTZQQ-HT-007-B02</t>
  </si>
  <si>
    <t>南岭村土地整备项目巡查及安全督导服务补充协议书（二）</t>
  </si>
  <si>
    <t>补充协议服务期限为10个月，自2022年11月1日至2023年8月31日止。本协议调整后总服务期限为24个月25天，自2021年8月7日至2023年8月31日。</t>
  </si>
  <si>
    <t>NLTZQQ-HT-030-B01</t>
  </si>
  <si>
    <t>TJ-JTBB20240126624</t>
  </si>
  <si>
    <t>龙岗区南湾街道南岭村社区土地整备利益统筹项目前期服务项目指挥部B栋家具采购合同 补充协议（ 一）</t>
  </si>
  <si>
    <t>蔡克金</t>
  </si>
  <si>
    <t>2024.1.31</t>
  </si>
  <si>
    <t>NLTZQQ-HT-043-B01</t>
  </si>
  <si>
    <t>南岭村龙山工业区安保服务合同补充协议（ 一）</t>
  </si>
  <si>
    <t>补充协议服务期限为12个月，自2024年4月1日至2025年3
月 31 日止。本协议调整后总服务期限为24个月，自2023年4月1日至2025年3月31日</t>
  </si>
  <si>
    <t>NLTZQQ-HT-037-1</t>
  </si>
  <si>
    <t>TJ-JTBB20240807127</t>
  </si>
  <si>
    <t>《龙岗区南湾街道南岭村社区土地整备利益统筹项目前期服务项目大龙山物流园、马坑山、龙山
工业区北区（兴龙路以北）工业地块土壤污染
状况风险排查或初步调查服务
合同》补充协议</t>
  </si>
  <si>
    <t>郑友平</t>
  </si>
  <si>
    <t>（一）对本协议新增的工作内容，增加支付条款：
乙方完成马坑山地块土壤砷地质高背景专项调查及土壤污染状况风险排查服务报告最终成果，经甲方书面确认后，乙方按甲方要求提交付款申请资料，甲方向乙方支付相应费用的70%。
（二）调整主合同第七条第一款第二项支付方式：
乙方完成本协议及主合同全部内容，经甲方书面确认并经相关主管部门的审核备案[龙山工业区北区（兴龙路以北）土壤污染状况风险排查无需备案]通过后，乙方按甲方要求办理结算，结算完成后乙方按甲方要求提交付款申请资料，甲方向乙方支付至结算金额的100%。</t>
  </si>
  <si>
    <t>龙岗区南湾街道南岭村社区土地整备利益统筹项目前期服务项目供应商管理台账</t>
  </si>
  <si>
    <t>供应商编号</t>
  </si>
  <si>
    <t>合同甲方</t>
  </si>
  <si>
    <t>合同乙方</t>
  </si>
  <si>
    <t>乙方联系人及方式</t>
  </si>
  <si>
    <t>供应商管理经办人</t>
  </si>
  <si>
    <t>供应商管理复核人</t>
  </si>
  <si>
    <t>供应商评价周期</t>
  </si>
  <si>
    <t>供应商参评部门</t>
  </si>
  <si>
    <t>履约综合评价得分（8M）</t>
  </si>
  <si>
    <t>是否可开展末次评价</t>
  </si>
  <si>
    <t>末次履约评价</t>
  </si>
  <si>
    <t>供应商约谈</t>
  </si>
  <si>
    <t>末次评价申请审批完成日期（OA）</t>
  </si>
  <si>
    <t>末次评价申请部门</t>
  </si>
  <si>
    <t>末次评价参评人员</t>
  </si>
  <si>
    <t>线上末次履约评价(8M)</t>
  </si>
  <si>
    <t>线下末次履约评价</t>
  </si>
  <si>
    <t>线上定期履约评价（8M）</t>
  </si>
  <si>
    <t>线下定期履约评价</t>
  </si>
  <si>
    <t>第一次</t>
  </si>
  <si>
    <t>第二次</t>
  </si>
  <si>
    <t>线上末次评价得分(8M)</t>
  </si>
  <si>
    <t>是否需做线下履约评价</t>
  </si>
  <si>
    <t>线下末次评价得分</t>
  </si>
  <si>
    <t>评价结果反馈日期</t>
  </si>
  <si>
    <t>2020年度</t>
  </si>
  <si>
    <t>2021年度</t>
  </si>
  <si>
    <t>第一次（2022年X月）</t>
  </si>
  <si>
    <t>第二次（2020年X月）</t>
  </si>
  <si>
    <t>线上定期履约评价参评人员</t>
  </si>
  <si>
    <t>线上定期履约评价得分</t>
  </si>
  <si>
    <t>线下定期履约评价参评人员</t>
  </si>
  <si>
    <t>线下定期履约评价得分</t>
  </si>
  <si>
    <t>约谈日期</t>
  </si>
  <si>
    <t>约谈事由</t>
  </si>
  <si>
    <t>约谈人员</t>
  </si>
  <si>
    <t>整改情况</t>
  </si>
  <si>
    <t>辅助1</t>
  </si>
  <si>
    <t>辅助2</t>
  </si>
  <si>
    <t>辅助3</t>
  </si>
  <si>
    <t>每年一次/每半年一次</t>
  </si>
  <si>
    <t>南岭项目部</t>
  </si>
  <si>
    <t>2023-6-25履行中</t>
  </si>
  <si>
    <t>陈冰燕, 李康, 李可, 徐大壮, 张文善</t>
  </si>
  <si>
    <t xml:space="preserve"> 李可, 徐大壮, 张文善
,黄夫滨,李康,杜健伟</t>
  </si>
  <si>
    <t>李可、蒋文敏、魏尉、叶俊君、郭晓飞</t>
  </si>
  <si>
    <t xml:space="preserve"> 李可, 徐大壮, 张文善,黄夫滨,李康,杜健伟</t>
  </si>
  <si>
    <t>李可、徐大壮、黄进辉、叶俊君、郭晓飞</t>
  </si>
  <si>
    <t>质量管理部</t>
  </si>
  <si>
    <t>杜健伟, 黄夫滨, 黎正, 罗贤伟, 宋星颉</t>
  </si>
  <si>
    <t>黄夫滨, 李康, 李可, 徐大壮, 张文善</t>
  </si>
  <si>
    <t>风险管理部、南岭项目部</t>
  </si>
  <si>
    <t>郭敏, 黄夫滨, 李康, 李可, 唐伟</t>
  </si>
  <si>
    <t>郭敏,高梵哲,唐伟,黄夫滨,李康,杜健伟</t>
  </si>
  <si>
    <t>郭敏、高梵哲、郭焕平、黄夫滨、李康</t>
  </si>
  <si>
    <t>汪洋,林煜龙,颜桂顺,黄夫滨,李康,杜健伟</t>
  </si>
  <si>
    <t>陈见, 高洋洋,黄夫滨,曾晓君,张青</t>
  </si>
  <si>
    <t>76.0</t>
  </si>
  <si>
    <t>高洋洋、曾晓君,颜桂顺、黄夫滨、郭晓飞</t>
  </si>
  <si>
    <t>汪洋,卓建烽,孙义平,黄夫滨,李康,杜健伟</t>
  </si>
  <si>
    <t>汪洋,黎正,卓建烽、叶俊君、郭晓飞</t>
  </si>
  <si>
    <t>李可,张文善,黄夫滨,李康,杜健伟</t>
  </si>
  <si>
    <t>李可、张文善、徐大壮、叶俊君、郭晓飞</t>
  </si>
  <si>
    <t>栗书超,欧阳俊贤,佟景山,黄夫滨,李康,杜健伟</t>
  </si>
  <si>
    <t>栗书超、欧阳俊贤、吴镜宇、李康、叶俊君</t>
  </si>
  <si>
    <t>李春香,蔡思聪,黄夫滨,李康,杜健伟</t>
  </si>
  <si>
    <t>李可、李春香、蔡思聪、叶俊君、郭晓飞</t>
  </si>
  <si>
    <t>蔡思聪,单文凯, 黄夫滨,李春香,张青</t>
  </si>
  <si>
    <t>89.8</t>
  </si>
  <si>
    <t>郭晓飞, 黄夫滨, 欧阳俊贤, 孙义平, 张俊浩, 卓建烽</t>
  </si>
  <si>
    <t xml:space="preserve">杜健伟, 郭晓飞, 黄夫滨, 欧阳俊贤, 张俊浩
</t>
  </si>
  <si>
    <t>郭晓飞, 黄夫滨, 欧阳俊贤, 孙义平, 张俊浩</t>
  </si>
  <si>
    <t>汪洋,廖宇,蔡晓辉,黄夫滨,李康,杜健伟</t>
  </si>
  <si>
    <t>高洋洋,曾晓君,颜桂顺、叶俊君、郭晓飞</t>
  </si>
  <si>
    <t>郭晓飞, 黄夫滨, 李平, 欧阳俊贤, 张俊浩</t>
  </si>
  <si>
    <t>信息管理部</t>
  </si>
  <si>
    <t>程志勇, 郭晓飞, 黄夫滨, 刘斌城, 欧阳俊贤, 张俊浩</t>
  </si>
  <si>
    <t>汪洋,袁睿,黄嘉欣,黄夫滨,李康,杜健伟</t>
  </si>
  <si>
    <t>高洋洋,曾晓君,李连辉、叶俊君、郭晓飞</t>
  </si>
  <si>
    <t>郭晓飞, 黄夫滨, 姜保玮, 欧阳俊贤, 张俊浩, 卓建烽</t>
  </si>
  <si>
    <t>汪洋,黎正,杨国玉,黄夫滨,李康,杜健伟</t>
  </si>
  <si>
    <t>高洋洋,曾晓君,杨永青、叶俊君、郭晓飞</t>
  </si>
  <si>
    <t>汪洋,黎正,黄夫滨,李康,杜健伟</t>
  </si>
  <si>
    <t>杨永青、李春、李康、叶俊君、郭晓飞</t>
  </si>
  <si>
    <t>栗书超,欧阳俊贤,黄夫滨,李康,郭晓飞</t>
  </si>
  <si>
    <t>栗书超、王珊珊、欧阳俊贤、黄夫滨、李康</t>
  </si>
  <si>
    <t>栗书超,欧阳俊贤,黄夫滨,李康,郭晓飞,张俊浩</t>
  </si>
  <si>
    <t>栗书超、舒鼎、欧阳俊贤、叶俊君、李康</t>
  </si>
  <si>
    <t>龙岗区南湾街道南岭村社区土地整备利益统筹项目前期服务项目北区20个区域分户测绘服务I标段</t>
  </si>
  <si>
    <t>蔡思聪, 单文凯, 黄夫滨,李春香,张青</t>
  </si>
  <si>
    <t>龙岗区南湾街道南岭村社区土地整备利益统筹项目前期服务项目北区20个区域分户测绘服务II标段</t>
  </si>
  <si>
    <t>龙岗区南湾街道南岭村社区土地整备利益统筹项目前期服务项目北区20个区域分户测绘服务III标段</t>
  </si>
  <si>
    <t>龙岗区南湾街道南岭村社区土地整备利益统筹项目前期服务项目北区20个区域分户测绘服务IV标段</t>
  </si>
  <si>
    <t>郑赤登、王哲、余雅欣、叶俊君、郭晓飞</t>
  </si>
  <si>
    <t>郑刚18124614193</t>
  </si>
  <si>
    <t>龙岗区南湾街道南岭村社区土地整备利益统筹项目前期服务项目成本台账——资金计划、进度款支付及预结算管理</t>
  </si>
  <si>
    <t>引用招采台账A列信息</t>
  </si>
  <si>
    <t>引用采购合同台账B列信息</t>
  </si>
  <si>
    <t>引用招采台账C列信息</t>
  </si>
  <si>
    <t>引用招采台账S列信息</t>
  </si>
  <si>
    <t>引用招采台账D列信息</t>
  </si>
  <si>
    <t>引用招采台账AN列信息</t>
  </si>
  <si>
    <t>引用采购合同台账S列信息</t>
  </si>
  <si>
    <t>任务开始节点-引用采购合同台账W列信息</t>
  </si>
  <si>
    <t>引用招采台账N列信息</t>
  </si>
  <si>
    <t>引用招采台账O列信息</t>
  </si>
  <si>
    <t>引用采购合同台账R列信息</t>
  </si>
  <si>
    <t>引用采购合同台账T列信息</t>
  </si>
  <si>
    <t>引用招采台账L列信息</t>
  </si>
  <si>
    <t>引用招采台账M列信息</t>
  </si>
  <si>
    <t>引用本表数据</t>
  </si>
  <si>
    <t>预设公式自动计算</t>
  </si>
  <si>
    <t>引用招采台账AR列</t>
  </si>
  <si>
    <t>引用供应商台账N列</t>
  </si>
  <si>
    <t>引用供应商台账Q列</t>
  </si>
  <si>
    <t>引用采购合同台账AJ列</t>
  </si>
  <si>
    <t>引用采购合同台账AG列</t>
  </si>
  <si>
    <t>序号·</t>
  </si>
  <si>
    <t>OA编号</t>
  </si>
  <si>
    <t>乙方联系人、联系方式</t>
  </si>
  <si>
    <t>合同签订时间</t>
  </si>
  <si>
    <t xml:space="preserve">招标预算金额 （元）           </t>
  </si>
  <si>
    <t xml:space="preserve">招标控制价（元）           </t>
  </si>
  <si>
    <t xml:space="preserve">合同金额（元）           </t>
  </si>
  <si>
    <t xml:space="preserve">结算金额（元）           </t>
  </si>
  <si>
    <t>需求部门联系人、联系方式</t>
  </si>
  <si>
    <t>成本经办人</t>
  </si>
  <si>
    <t>成本复核人</t>
  </si>
  <si>
    <t>ZF-06资金计划</t>
  </si>
  <si>
    <t>2021年</t>
  </si>
  <si>
    <t>2022年</t>
  </si>
  <si>
    <t>2023年</t>
  </si>
  <si>
    <t>2024年</t>
  </si>
  <si>
    <t>2025年</t>
  </si>
  <si>
    <t>变更签证</t>
  </si>
  <si>
    <t>YJS-08结算审核</t>
  </si>
  <si>
    <t>预计结算情况</t>
  </si>
  <si>
    <t xml:space="preserve">月度资金计划              </t>
  </si>
  <si>
    <t>2022年度</t>
  </si>
  <si>
    <t>ZF费用计算情况说明</t>
  </si>
  <si>
    <t>ZF费用类型</t>
  </si>
  <si>
    <t>ZF自查问题及整改措施</t>
  </si>
  <si>
    <t>ZF审计问题及整改措施</t>
  </si>
  <si>
    <t>ZF总结案例</t>
  </si>
  <si>
    <t>ZF      进度款类型</t>
  </si>
  <si>
    <t>ZF累计付款金额   （元）</t>
  </si>
  <si>
    <t xml:space="preserve">ZF累计付款比例 % </t>
  </si>
  <si>
    <t>ZF 截止2025年底进度款累计    （元）</t>
  </si>
  <si>
    <t>ZF 2021年进度款    （元）</t>
  </si>
  <si>
    <t>1月</t>
  </si>
  <si>
    <t>2月</t>
  </si>
  <si>
    <t>3月</t>
  </si>
  <si>
    <t>4月</t>
  </si>
  <si>
    <t>5月</t>
  </si>
  <si>
    <t>6月</t>
  </si>
  <si>
    <t>7月</t>
  </si>
  <si>
    <t>8月</t>
  </si>
  <si>
    <t>9月</t>
  </si>
  <si>
    <t>10月</t>
  </si>
  <si>
    <t>11月</t>
  </si>
  <si>
    <t>12月</t>
  </si>
  <si>
    <t>ZF 2022年进度款    （元）</t>
  </si>
  <si>
    <t>ZF     2023年进度款     （元）</t>
  </si>
  <si>
    <t>ZF     2024年进度款     （元）</t>
  </si>
  <si>
    <t>ZF     2025年进度款     （元）</t>
  </si>
  <si>
    <t>变更合计</t>
  </si>
  <si>
    <t>签证合计</t>
  </si>
  <si>
    <t>YJS末次评价申请审批完成日期</t>
  </si>
  <si>
    <t>YJS末次评价得分</t>
  </si>
  <si>
    <t>合同是否履行完毕</t>
  </si>
  <si>
    <t>YJS审核结算编号</t>
  </si>
  <si>
    <t>YJS初审人</t>
  </si>
  <si>
    <t>YJS复审人</t>
  </si>
  <si>
    <t xml:space="preserve">YJS送审时间 </t>
  </si>
  <si>
    <t>YJS开始审核时间</t>
  </si>
  <si>
    <t>YJS审核出单时间</t>
  </si>
  <si>
    <t xml:space="preserve">YJS送审造价(元)      </t>
  </si>
  <si>
    <t xml:space="preserve">YJS审核造价(元)    </t>
  </si>
  <si>
    <t xml:space="preserve">YJS核减金额（元）   </t>
  </si>
  <si>
    <t xml:space="preserve">YJS核减比例%              </t>
  </si>
  <si>
    <t xml:space="preserve">YJS审定造价 （元）       </t>
  </si>
  <si>
    <t xml:space="preserve">YJS审定造价与含补充协议合同额差异金额（元）        </t>
  </si>
  <si>
    <t xml:space="preserve">YJS差异金额比例 %           </t>
  </si>
  <si>
    <t xml:space="preserve">YJS审定造价与招标控制价差异金额（元）       </t>
  </si>
  <si>
    <t>YJS差异金额比例%</t>
  </si>
  <si>
    <t>YJS是否已移交档案室</t>
  </si>
  <si>
    <t>YJS资料归档日期</t>
  </si>
  <si>
    <t>YJS自查问题及整改措施</t>
  </si>
  <si>
    <t>YJS审计问题及整改措施</t>
  </si>
  <si>
    <t>YJS总结案例</t>
  </si>
  <si>
    <t>YJS审核情况说明</t>
  </si>
  <si>
    <t>YJS是否结算完成</t>
  </si>
  <si>
    <t>预计金额</t>
  </si>
  <si>
    <t>说明</t>
  </si>
  <si>
    <t>ZF是否已结算</t>
  </si>
  <si>
    <t>ZF合同价（含补充协议金额）</t>
  </si>
  <si>
    <t>ZF结算价</t>
  </si>
  <si>
    <t xml:space="preserve">ZF前期累计申报金额   （元） </t>
  </si>
  <si>
    <t>ZF前期累计实际付款金额（元）</t>
  </si>
  <si>
    <t>ZF前期累计已申报未付款金额（元）</t>
  </si>
  <si>
    <t>ZF本月申报计划（合约部申报用）</t>
  </si>
  <si>
    <t>ZF本月预计支出计划（财务部申报用）</t>
  </si>
  <si>
    <t>ZF本期申报后累计金额</t>
  </si>
  <si>
    <t>ZF累计申请进度比例（含本月）</t>
  </si>
  <si>
    <t>ZF实际付款金额占合同金额比例%</t>
  </si>
  <si>
    <t>ZF实际付款金额占结算金额比例%</t>
  </si>
  <si>
    <t>ZF备注</t>
  </si>
  <si>
    <t>ZF年度计划合计（元）</t>
  </si>
  <si>
    <t>YJS变更次数</t>
  </si>
  <si>
    <t>YJS变更原因</t>
  </si>
  <si>
    <t>YJS变更金额（元）</t>
  </si>
  <si>
    <t>第一次变更金额</t>
  </si>
  <si>
    <t>第二次变更金额</t>
  </si>
  <si>
    <t>第三次变更金额</t>
  </si>
  <si>
    <t>第四次变更金额</t>
  </si>
  <si>
    <t>第五次变更金额</t>
  </si>
  <si>
    <t>第六次变更金额</t>
  </si>
  <si>
    <t>第七次变更金额</t>
  </si>
  <si>
    <t>陈冰燕</t>
  </si>
  <si>
    <t>张晓龙</t>
  </si>
  <si>
    <t>进度款</t>
  </si>
  <si>
    <t>截止目前已执行
金额（实际发生金额）来源财务提供数据（截止到2025年6月30日）。</t>
  </si>
  <si>
    <t>结算款</t>
  </si>
  <si>
    <t>甲方要求及现场实际需求</t>
  </si>
  <si>
    <t>NLTZQQ-JS-003</t>
  </si>
  <si>
    <t>2022.10.17</t>
  </si>
  <si>
    <t>人员变更</t>
  </si>
  <si>
    <t>NLTZQQ-JS-004-001</t>
  </si>
  <si>
    <t>谷婷</t>
  </si>
  <si>
    <t>NLTZQQ-JS-004-002</t>
  </si>
  <si>
    <t>NLTZQQ-JS-004-003</t>
  </si>
  <si>
    <t>NLTZQQ-JS-004-004</t>
  </si>
  <si>
    <t>NLTZQQ-JS-006</t>
  </si>
  <si>
    <t>2024.6.11</t>
  </si>
  <si>
    <t>NLTZQQ-JS-007</t>
  </si>
  <si>
    <t>由综合事务组报销租金。</t>
  </si>
  <si>
    <t>NLTZQQ-JS-010</t>
  </si>
  <si>
    <t>2023.1.13</t>
  </si>
  <si>
    <t>NLTZQQ-JS-011</t>
  </si>
  <si>
    <t>质保金</t>
  </si>
  <si>
    <t>NLTZQQ-JS-012</t>
  </si>
  <si>
    <t>NLTZQQ-JS-016</t>
  </si>
  <si>
    <t>NLTZQQ-JS-017</t>
  </si>
  <si>
    <t>李连辉</t>
  </si>
  <si>
    <t>NLTZQQ-JS-019</t>
  </si>
  <si>
    <t>2022.8.15</t>
  </si>
  <si>
    <t>池晨、叶俊君</t>
  </si>
  <si>
    <t>张青、谷婷</t>
  </si>
  <si>
    <t>NLTZQQ-JS-021</t>
  </si>
  <si>
    <t>NLTZQQ-JS-022</t>
  </si>
  <si>
    <t>NLTZQQ-JS-024</t>
  </si>
  <si>
    <t>分批次结算（二批次）</t>
  </si>
  <si>
    <t>NLTZQQ-JS-025</t>
  </si>
  <si>
    <t>NLTZQQ-JS-030</t>
  </si>
  <si>
    <t>NLTZQQ-JS-034</t>
  </si>
  <si>
    <t>NLTZQQ-JS-041</t>
  </si>
  <si>
    <t>NLTZQQ-JS-042</t>
  </si>
  <si>
    <t>NLTZQQ-JS-043</t>
  </si>
</sst>
</file>

<file path=xl/styles.xml><?xml version="1.0" encoding="utf-8"?>
<styleSheet xmlns="http://schemas.openxmlformats.org/spreadsheetml/2006/main" xmlns:mc="http://schemas.openxmlformats.org/markup-compatibility/2006" xmlns:xr9="http://schemas.microsoft.com/office/spreadsheetml/2016/revision9" mc:Ignorable="xr9">
  <numFmts count="12">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0.00_ "/>
    <numFmt numFmtId="178" formatCode="0.00_ "/>
    <numFmt numFmtId="179" formatCode="yyyy/m/d;@"/>
    <numFmt numFmtId="180" formatCode="[$-F800]dddd\,\ mmmm\ dd\,\ yyyy"/>
    <numFmt numFmtId="181" formatCode="yyyy&quot;年&quot;m&quot;月&quot;d&quot;日&quot;;@"/>
    <numFmt numFmtId="182" formatCode="[DBNum2][$-804]General"/>
    <numFmt numFmtId="183" formatCode="#,##0_ "/>
  </numFmts>
  <fonts count="68">
    <font>
      <sz val="11"/>
      <color theme="1"/>
      <name val="宋体"/>
      <charset val="134"/>
      <scheme val="minor"/>
    </font>
    <font>
      <sz val="12"/>
      <name val="宋体"/>
      <charset val="134"/>
    </font>
    <font>
      <sz val="14"/>
      <name val="微软雅黑"/>
      <charset val="134"/>
    </font>
    <font>
      <sz val="14"/>
      <name val="宋体"/>
      <charset val="134"/>
    </font>
    <font>
      <sz val="11"/>
      <name val="宋体"/>
      <charset val="134"/>
      <scheme val="minor"/>
    </font>
    <font>
      <sz val="20"/>
      <name val="微软雅黑"/>
      <charset val="134"/>
    </font>
    <font>
      <sz val="12"/>
      <color theme="1"/>
      <name val="宋体"/>
      <charset val="134"/>
    </font>
    <font>
      <sz val="14"/>
      <color theme="1"/>
      <name val="微软雅黑"/>
      <charset val="134"/>
    </font>
    <font>
      <b/>
      <sz val="12"/>
      <color theme="8" tint="-0.25"/>
      <name val="宋体"/>
      <charset val="134"/>
    </font>
    <font>
      <sz val="12"/>
      <color rgb="FFC00000"/>
      <name val="宋体"/>
      <charset val="134"/>
    </font>
    <font>
      <b/>
      <sz val="14"/>
      <color rgb="FFC00000"/>
      <name val="微软雅黑"/>
      <charset val="134"/>
    </font>
    <font>
      <b/>
      <sz val="12"/>
      <color rgb="FFC00000"/>
      <name val="宋体"/>
      <charset val="0"/>
    </font>
    <font>
      <b/>
      <sz val="12"/>
      <name val="宋体"/>
      <charset val="134"/>
    </font>
    <font>
      <b/>
      <sz val="12"/>
      <color theme="6" tint="-0.25"/>
      <name val="宋体"/>
      <charset val="134"/>
    </font>
    <font>
      <sz val="12"/>
      <name val="宋体"/>
      <charset val="134"/>
      <scheme val="minor"/>
    </font>
    <font>
      <sz val="12"/>
      <color theme="1"/>
      <name val="宋体"/>
      <charset val="134"/>
      <scheme val="minor"/>
    </font>
    <font>
      <b/>
      <sz val="14"/>
      <name val="微软雅黑"/>
      <charset val="134"/>
    </font>
    <font>
      <sz val="10"/>
      <name val="宋体"/>
      <charset val="134"/>
    </font>
    <font>
      <sz val="14"/>
      <color theme="1"/>
      <name val="宋体"/>
      <charset val="134"/>
      <scheme val="minor"/>
    </font>
    <font>
      <sz val="10"/>
      <color theme="1"/>
      <name val="宋体"/>
      <charset val="134"/>
      <scheme val="minor"/>
    </font>
    <font>
      <b/>
      <sz val="10"/>
      <color theme="1"/>
      <name val="宋体"/>
      <charset val="134"/>
      <scheme val="minor"/>
    </font>
    <font>
      <sz val="10"/>
      <name val="宋体"/>
      <charset val="134"/>
      <scheme val="minor"/>
    </font>
    <font>
      <b/>
      <sz val="16"/>
      <color theme="1"/>
      <name val="微软雅黑"/>
      <charset val="134"/>
    </font>
    <font>
      <sz val="16"/>
      <color theme="1"/>
      <name val="微软雅黑"/>
      <charset val="134"/>
    </font>
    <font>
      <b/>
      <sz val="16"/>
      <color rgb="FFC00000"/>
      <name val="微软雅黑"/>
      <charset val="134"/>
    </font>
    <font>
      <b/>
      <sz val="16"/>
      <color theme="8" tint="-0.25"/>
      <name val="微软雅黑"/>
      <charset val="134"/>
    </font>
    <font>
      <sz val="16"/>
      <name val="微软雅黑"/>
      <charset val="134"/>
    </font>
    <font>
      <sz val="16"/>
      <color theme="8" tint="-0.25"/>
      <name val="微软雅黑"/>
      <charset val="134"/>
    </font>
    <font>
      <sz val="16"/>
      <color rgb="FF000000"/>
      <name val="微软雅黑"/>
      <charset val="134"/>
    </font>
    <font>
      <b/>
      <sz val="16"/>
      <name val="微软雅黑"/>
      <charset val="134"/>
    </font>
    <font>
      <sz val="20"/>
      <color rgb="FF000000"/>
      <name val="微软雅黑"/>
      <charset val="134"/>
    </font>
    <font>
      <sz val="20"/>
      <color theme="1"/>
      <name val="宋体"/>
      <charset val="134"/>
      <scheme val="minor"/>
    </font>
    <font>
      <sz val="16"/>
      <color rgb="FFC00000"/>
      <name val="微软雅黑"/>
      <charset val="134"/>
    </font>
    <font>
      <b/>
      <sz val="16"/>
      <color rgb="FFFF0000"/>
      <name val="微软雅黑"/>
      <charset val="134"/>
    </font>
    <font>
      <sz val="16"/>
      <color theme="1"/>
      <name val="宋体"/>
      <charset val="134"/>
      <scheme val="minor"/>
    </font>
    <font>
      <u/>
      <sz val="16"/>
      <color rgb="FF0000FF"/>
      <name val="微软雅黑"/>
      <charset val="0"/>
    </font>
    <font>
      <sz val="11"/>
      <name val="宋体"/>
      <charset val="134"/>
    </font>
    <font>
      <sz val="11"/>
      <color rgb="FF000000"/>
      <name val="宋体"/>
      <charset val="134"/>
    </font>
    <font>
      <b/>
      <sz val="16"/>
      <name val="宋体"/>
      <charset val="134"/>
    </font>
    <font>
      <sz val="10"/>
      <name val="Arial"/>
      <charset val="0"/>
    </font>
    <font>
      <sz val="10"/>
      <name val="宋体"/>
      <charset val="0"/>
    </font>
    <font>
      <sz val="10"/>
      <color rgb="FF000000"/>
      <name val="宋体"/>
      <charset val="0"/>
    </font>
    <font>
      <sz val="10"/>
      <color rgb="FF000000"/>
      <name val="宋体"/>
      <charset val="134"/>
    </font>
    <font>
      <b/>
      <sz val="10"/>
      <color theme="8" tint="-0.25"/>
      <name val="宋体"/>
      <charset val="134"/>
    </font>
    <font>
      <b/>
      <sz val="10"/>
      <color theme="6" tint="-0.25"/>
      <name val="宋体"/>
      <charset val="134"/>
    </font>
    <font>
      <b/>
      <sz val="16"/>
      <color rgb="FF000000"/>
      <name val="宋体"/>
      <charset val="134"/>
    </font>
    <font>
      <sz val="10"/>
      <color rgb="FFFF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9"/>
      <name val="宋体"/>
      <charset val="134"/>
    </font>
    <font>
      <sz val="9"/>
      <name val="宋体"/>
      <charset val="134"/>
    </font>
  </fonts>
  <fills count="51">
    <fill>
      <patternFill patternType="none"/>
    </fill>
    <fill>
      <patternFill patternType="gray125"/>
    </fill>
    <fill>
      <patternFill patternType="solid">
        <fgColor theme="0" tint="-0.05"/>
        <bgColor indexed="64"/>
      </patternFill>
    </fill>
    <fill>
      <patternFill patternType="solid">
        <fgColor theme="8" tint="0.8"/>
        <bgColor indexed="64"/>
      </patternFill>
    </fill>
    <fill>
      <patternFill patternType="solid">
        <fgColor theme="5" tint="0.8"/>
        <bgColor indexed="64"/>
      </patternFill>
    </fill>
    <fill>
      <patternFill patternType="solid">
        <fgColor rgb="FF92D050"/>
        <bgColor indexed="64"/>
      </patternFill>
    </fill>
    <fill>
      <patternFill patternType="solid">
        <fgColor theme="6" tint="0.8"/>
        <bgColor indexed="64"/>
      </patternFill>
    </fill>
    <fill>
      <patternFill patternType="solid">
        <fgColor rgb="FFFFC000"/>
        <bgColor indexed="64"/>
      </patternFill>
    </fill>
    <fill>
      <patternFill patternType="solid">
        <fgColor theme="0" tint="-0.35"/>
        <bgColor indexed="64"/>
      </patternFill>
    </fill>
    <fill>
      <patternFill patternType="solid">
        <fgColor rgb="FFFFFF00"/>
        <bgColor indexed="64"/>
      </patternFill>
    </fill>
    <fill>
      <patternFill patternType="solid">
        <fgColor theme="9" tint="0.8"/>
        <bgColor indexed="64"/>
      </patternFill>
    </fill>
    <fill>
      <patternFill patternType="solid">
        <fgColor theme="5" tint="0.6"/>
        <bgColor indexed="64"/>
      </patternFill>
    </fill>
    <fill>
      <patternFill patternType="solid">
        <fgColor theme="7" tint="0.4"/>
        <bgColor indexed="64"/>
      </patternFill>
    </fill>
    <fill>
      <patternFill patternType="solid">
        <fgColor theme="7" tint="0.8"/>
        <bgColor indexed="64"/>
      </patternFill>
    </fill>
    <fill>
      <patternFill patternType="solid">
        <fgColor theme="4" tint="0.6"/>
        <bgColor indexed="64"/>
      </patternFill>
    </fill>
    <fill>
      <patternFill patternType="solid">
        <fgColor theme="4" tint="0.8"/>
        <bgColor indexed="64"/>
      </patternFill>
    </fill>
    <fill>
      <patternFill patternType="solid">
        <fgColor rgb="FF00B050"/>
        <bgColor indexed="64"/>
      </patternFill>
    </fill>
    <fill>
      <patternFill patternType="solid">
        <fgColor theme="5" tint="0.4"/>
        <bgColor indexed="64"/>
      </patternFill>
    </fill>
    <fill>
      <patternFill patternType="solid">
        <fgColor theme="0"/>
        <bgColor indexed="64"/>
      </patternFill>
    </fill>
    <fill>
      <patternFill patternType="solid">
        <fgColor theme="6"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style="thin">
        <color indexed="8"/>
      </right>
      <top/>
      <bottom style="thin">
        <color indexed="8"/>
      </bottom>
      <diagonal/>
    </border>
    <border>
      <left style="thin">
        <color auto="1"/>
      </left>
      <right style="thin">
        <color auto="1"/>
      </right>
      <top/>
      <bottom/>
      <diagonal/>
    </border>
    <border>
      <left style="thin">
        <color indexed="8"/>
      </left>
      <right style="thin">
        <color indexed="8"/>
      </right>
      <top/>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top style="thin">
        <color auto="1"/>
      </top>
      <bottom style="thin">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top/>
      <bottom/>
      <diagonal/>
    </border>
    <border>
      <left style="thin">
        <color indexed="8"/>
      </left>
      <right/>
      <top/>
      <bottom style="thin">
        <color indexed="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0" fillId="20" borderId="15" applyNumberFormat="0" applyFont="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16" applyNumberFormat="0" applyFill="0" applyAlignment="0" applyProtection="0">
      <alignment vertical="center"/>
    </xf>
    <xf numFmtId="0" fontId="53" fillId="0" borderId="16" applyNumberFormat="0" applyFill="0" applyAlignment="0" applyProtection="0">
      <alignment vertical="center"/>
    </xf>
    <xf numFmtId="0" fontId="54" fillId="0" borderId="17" applyNumberFormat="0" applyFill="0" applyAlignment="0" applyProtection="0">
      <alignment vertical="center"/>
    </xf>
    <xf numFmtId="0" fontId="54" fillId="0" borderId="0" applyNumberFormat="0" applyFill="0" applyBorder="0" applyAlignment="0" applyProtection="0">
      <alignment vertical="center"/>
    </xf>
    <xf numFmtId="0" fontId="55" fillId="21" borderId="18" applyNumberFormat="0" applyAlignment="0" applyProtection="0">
      <alignment vertical="center"/>
    </xf>
    <xf numFmtId="0" fontId="56" fillId="22" borderId="19" applyNumberFormat="0" applyAlignment="0" applyProtection="0">
      <alignment vertical="center"/>
    </xf>
    <xf numFmtId="0" fontId="57" fillId="22" borderId="18" applyNumberFormat="0" applyAlignment="0" applyProtection="0">
      <alignment vertical="center"/>
    </xf>
    <xf numFmtId="0" fontId="58" fillId="23" borderId="20" applyNumberFormat="0" applyAlignment="0" applyProtection="0">
      <alignment vertical="center"/>
    </xf>
    <xf numFmtId="0" fontId="59" fillId="0" borderId="21" applyNumberFormat="0" applyFill="0" applyAlignment="0" applyProtection="0">
      <alignment vertical="center"/>
    </xf>
    <xf numFmtId="0" fontId="60" fillId="0" borderId="22" applyNumberFormat="0" applyFill="0" applyAlignment="0" applyProtection="0">
      <alignment vertical="center"/>
    </xf>
    <xf numFmtId="0" fontId="61" fillId="24" borderId="0" applyNumberFormat="0" applyBorder="0" applyAlignment="0" applyProtection="0">
      <alignment vertical="center"/>
    </xf>
    <xf numFmtId="0" fontId="62" fillId="25" borderId="0" applyNumberFormat="0" applyBorder="0" applyAlignment="0" applyProtection="0">
      <alignment vertical="center"/>
    </xf>
    <xf numFmtId="0" fontId="63" fillId="26" borderId="0" applyNumberFormat="0" applyBorder="0" applyAlignment="0" applyProtection="0">
      <alignment vertical="center"/>
    </xf>
    <xf numFmtId="0" fontId="64" fillId="27" borderId="0" applyNumberFormat="0" applyBorder="0" applyAlignment="0" applyProtection="0">
      <alignment vertical="center"/>
    </xf>
    <xf numFmtId="0" fontId="65" fillId="28" borderId="0" applyNumberFormat="0" applyBorder="0" applyAlignment="0" applyProtection="0">
      <alignment vertical="center"/>
    </xf>
    <xf numFmtId="0" fontId="65"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5" fillId="32" borderId="0" applyNumberFormat="0" applyBorder="0" applyAlignment="0" applyProtection="0">
      <alignment vertical="center"/>
    </xf>
    <xf numFmtId="0" fontId="65" fillId="33" borderId="0" applyNumberFormat="0" applyBorder="0" applyAlignment="0" applyProtection="0">
      <alignment vertical="center"/>
    </xf>
    <xf numFmtId="0" fontId="64" fillId="34" borderId="0" applyNumberFormat="0" applyBorder="0" applyAlignment="0" applyProtection="0">
      <alignment vertical="center"/>
    </xf>
    <xf numFmtId="0" fontId="64" fillId="35" borderId="0" applyNumberFormat="0" applyBorder="0" applyAlignment="0" applyProtection="0">
      <alignment vertical="center"/>
    </xf>
    <xf numFmtId="0" fontId="65" fillId="36" borderId="0" applyNumberFormat="0" applyBorder="0" applyAlignment="0" applyProtection="0">
      <alignment vertical="center"/>
    </xf>
    <xf numFmtId="0" fontId="65" fillId="37" borderId="0" applyNumberFormat="0" applyBorder="0" applyAlignment="0" applyProtection="0">
      <alignment vertical="center"/>
    </xf>
    <xf numFmtId="0" fontId="64" fillId="38" borderId="0" applyNumberFormat="0" applyBorder="0" applyAlignment="0" applyProtection="0">
      <alignment vertical="center"/>
    </xf>
    <xf numFmtId="0" fontId="64" fillId="39" borderId="0" applyNumberFormat="0" applyBorder="0" applyAlignment="0" applyProtection="0">
      <alignment vertical="center"/>
    </xf>
    <xf numFmtId="0" fontId="65" fillId="40" borderId="0" applyNumberFormat="0" applyBorder="0" applyAlignment="0" applyProtection="0">
      <alignment vertical="center"/>
    </xf>
    <xf numFmtId="0" fontId="65" fillId="41" borderId="0" applyNumberFormat="0" applyBorder="0" applyAlignment="0" applyProtection="0">
      <alignment vertical="center"/>
    </xf>
    <xf numFmtId="0" fontId="64" fillId="42" borderId="0" applyNumberFormat="0" applyBorder="0" applyAlignment="0" applyProtection="0">
      <alignment vertical="center"/>
    </xf>
    <xf numFmtId="0" fontId="64" fillId="43" borderId="0" applyNumberFormat="0" applyBorder="0" applyAlignment="0" applyProtection="0">
      <alignment vertical="center"/>
    </xf>
    <xf numFmtId="0" fontId="65" fillId="44" borderId="0" applyNumberFormat="0" applyBorder="0" applyAlignment="0" applyProtection="0">
      <alignment vertical="center"/>
    </xf>
    <xf numFmtId="0" fontId="65" fillId="45" borderId="0" applyNumberFormat="0" applyBorder="0" applyAlignment="0" applyProtection="0">
      <alignment vertical="center"/>
    </xf>
    <xf numFmtId="0" fontId="64" fillId="46" borderId="0" applyNumberFormat="0" applyBorder="0" applyAlignment="0" applyProtection="0">
      <alignment vertical="center"/>
    </xf>
    <xf numFmtId="0" fontId="64" fillId="47" borderId="0" applyNumberFormat="0" applyBorder="0" applyAlignment="0" applyProtection="0">
      <alignment vertical="center"/>
    </xf>
    <xf numFmtId="0" fontId="65" fillId="48" borderId="0" applyNumberFormat="0" applyBorder="0" applyAlignment="0" applyProtection="0">
      <alignment vertical="center"/>
    </xf>
    <xf numFmtId="0" fontId="65" fillId="49" borderId="0" applyNumberFormat="0" applyBorder="0" applyAlignment="0" applyProtection="0">
      <alignment vertical="center"/>
    </xf>
    <xf numFmtId="0" fontId="64" fillId="50" borderId="0" applyNumberFormat="0" applyBorder="0" applyAlignment="0" applyProtection="0">
      <alignment vertical="center"/>
    </xf>
    <xf numFmtId="0" fontId="1" fillId="0" borderId="0">
      <alignment vertical="center"/>
    </xf>
  </cellStyleXfs>
  <cellXfs count="337">
    <xf numFmtId="0" fontId="0" fillId="0" borderId="0" xfId="0"/>
    <xf numFmtId="0" fontId="1" fillId="0" borderId="0" xfId="0" applyFont="1" applyFill="1" applyBorder="1" applyAlignment="1">
      <alignment vertical="center"/>
    </xf>
    <xf numFmtId="0" fontId="1" fillId="0" borderId="0" xfId="0" applyFont="1" applyFill="1" applyBorder="1" applyAlignment="1">
      <alignment horizontal="center"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0" fillId="0" borderId="0" xfId="0" applyBorder="1"/>
    <xf numFmtId="176" fontId="1" fillId="0" borderId="0" xfId="0" applyNumberFormat="1" applyFont="1" applyFill="1" applyBorder="1" applyAlignment="1">
      <alignment vertical="center"/>
    </xf>
    <xf numFmtId="0" fontId="1" fillId="0" borderId="0" xfId="0" applyFont="1" applyFill="1" applyBorder="1" applyAlignment="1">
      <alignment horizontal="left" vertical="center"/>
    </xf>
    <xf numFmtId="177" fontId="1" fillId="0" borderId="0" xfId="0" applyNumberFormat="1" applyFont="1" applyFill="1" applyBorder="1" applyAlignment="1">
      <alignment horizontal="left" vertical="center"/>
    </xf>
    <xf numFmtId="178" fontId="1" fillId="0" borderId="0" xfId="0" applyNumberFormat="1" applyFont="1" applyFill="1" applyBorder="1" applyAlignment="1">
      <alignment horizontal="left" vertical="center"/>
    </xf>
    <xf numFmtId="43" fontId="1" fillId="0" borderId="0" xfId="0" applyNumberFormat="1" applyFont="1" applyFill="1" applyBorder="1" applyAlignment="1">
      <alignment horizontal="center" vertical="center"/>
    </xf>
    <xf numFmtId="0" fontId="1" fillId="0" borderId="0" xfId="0" applyFont="1" applyFill="1" applyBorder="1" applyAlignment="1">
      <alignment horizontal="center" vertical="center" wrapText="1"/>
    </xf>
    <xf numFmtId="0" fontId="4" fillId="0" borderId="0" xfId="0" applyFont="1" applyFill="1" applyBorder="1" applyAlignment="1" applyProtection="1">
      <alignment horizontal="center" vertical="center"/>
      <protection locked="0"/>
    </xf>
    <xf numFmtId="176" fontId="1" fillId="0" borderId="0" xfId="0" applyNumberFormat="1" applyFont="1" applyFill="1" applyBorder="1" applyAlignment="1">
      <alignment horizontal="center" vertical="center"/>
    </xf>
    <xf numFmtId="0" fontId="1" fillId="0" borderId="0" xfId="0" applyFont="1" applyFill="1" applyBorder="1" applyAlignment="1">
      <alignment vertical="center" wrapText="1"/>
    </xf>
    <xf numFmtId="179" fontId="1" fillId="0" borderId="0" xfId="0" applyNumberFormat="1" applyFont="1" applyFill="1" applyBorder="1" applyAlignment="1">
      <alignment vertical="center"/>
    </xf>
    <xf numFmtId="176" fontId="5" fillId="2" borderId="1" xfId="0" applyNumberFormat="1" applyFont="1" applyFill="1" applyBorder="1" applyAlignment="1">
      <alignment horizontal="left" vertical="center" wrapText="1"/>
    </xf>
    <xf numFmtId="176" fontId="1" fillId="0" borderId="2" xfId="0" applyNumberFormat="1" applyFont="1" applyFill="1" applyBorder="1" applyAlignment="1">
      <alignment horizontal="center" vertical="center" wrapText="1"/>
    </xf>
    <xf numFmtId="180" fontId="1" fillId="0" borderId="2" xfId="0" applyNumberFormat="1" applyFont="1" applyFill="1" applyBorder="1" applyAlignment="1">
      <alignment horizontal="center" vertical="center" wrapText="1"/>
    </xf>
    <xf numFmtId="180" fontId="1" fillId="0" borderId="2" xfId="0" applyNumberFormat="1" applyFont="1" applyFill="1" applyBorder="1" applyAlignment="1">
      <alignment horizontal="left" vertical="center" wrapText="1"/>
    </xf>
    <xf numFmtId="0" fontId="6" fillId="0" borderId="2" xfId="0" applyFont="1" applyFill="1" applyBorder="1" applyAlignment="1">
      <alignment horizontal="center" vertical="center"/>
    </xf>
    <xf numFmtId="0" fontId="6" fillId="0" borderId="2" xfId="0" applyFont="1" applyFill="1" applyBorder="1" applyAlignment="1">
      <alignment horizontal="center" vertical="center" wrapText="1"/>
    </xf>
    <xf numFmtId="176" fontId="2" fillId="2" borderId="2" xfId="0" applyNumberFormat="1" applyFont="1" applyFill="1" applyBorder="1" applyAlignment="1">
      <alignment horizontal="center" vertical="center" wrapText="1"/>
    </xf>
    <xf numFmtId="180" fontId="2" fillId="2" borderId="2" xfId="0" applyNumberFormat="1" applyFont="1" applyFill="1" applyBorder="1" applyAlignment="1">
      <alignment horizontal="center" vertical="center" wrapText="1"/>
    </xf>
    <xf numFmtId="0" fontId="7" fillId="2" borderId="2" xfId="0" applyFont="1" applyFill="1" applyBorder="1" applyAlignment="1">
      <alignment horizontal="center" vertical="center"/>
    </xf>
    <xf numFmtId="0" fontId="7" fillId="2" borderId="2" xfId="0" applyFont="1" applyFill="1" applyBorder="1" applyAlignment="1">
      <alignment horizontal="center" vertical="center" wrapText="1"/>
    </xf>
    <xf numFmtId="0" fontId="8" fillId="3" borderId="2" xfId="0" applyNumberFormat="1" applyFont="1" applyFill="1" applyBorder="1" applyAlignment="1">
      <alignment horizontal="center" vertical="center" wrapText="1"/>
    </xf>
    <xf numFmtId="0" fontId="8" fillId="0" borderId="2" xfId="0" applyNumberFormat="1" applyFont="1" applyFill="1" applyBorder="1" applyAlignment="1">
      <alignment horizontal="left" vertical="center" wrapText="1"/>
    </xf>
    <xf numFmtId="180" fontId="9" fillId="4" borderId="2" xfId="0" applyNumberFormat="1" applyFont="1" applyFill="1" applyBorder="1" applyAlignment="1">
      <alignment horizontal="center" vertical="center" wrapText="1"/>
    </xf>
    <xf numFmtId="180" fontId="10" fillId="4" borderId="2" xfId="0" applyNumberFormat="1" applyFont="1" applyFill="1" applyBorder="1" applyAlignment="1">
      <alignment horizontal="center" vertical="center" wrapText="1"/>
    </xf>
    <xf numFmtId="14" fontId="11" fillId="4" borderId="2" xfId="0" applyNumberFormat="1" applyFont="1" applyFill="1" applyBorder="1" applyAlignment="1">
      <alignment horizontal="center" vertical="center" wrapText="1"/>
    </xf>
    <xf numFmtId="177" fontId="8" fillId="3" borderId="2" xfId="0" applyNumberFormat="1" applyFont="1" applyFill="1" applyBorder="1" applyAlignment="1">
      <alignment horizontal="center" vertical="center" wrapText="1"/>
    </xf>
    <xf numFmtId="177" fontId="12" fillId="0" borderId="2" xfId="0" applyNumberFormat="1" applyFont="1" applyFill="1" applyBorder="1" applyAlignment="1">
      <alignment horizontal="center" vertical="center" wrapText="1"/>
    </xf>
    <xf numFmtId="177" fontId="5" fillId="2" borderId="1" xfId="0" applyNumberFormat="1" applyFont="1" applyFill="1" applyBorder="1" applyAlignment="1">
      <alignment horizontal="left" vertical="center" wrapText="1"/>
    </xf>
    <xf numFmtId="181" fontId="1" fillId="0" borderId="2" xfId="0" applyNumberFormat="1" applyFont="1" applyFill="1" applyBorder="1" applyAlignment="1">
      <alignment horizontal="center" vertical="center" wrapText="1"/>
    </xf>
    <xf numFmtId="177" fontId="1" fillId="0" borderId="2"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wrapText="1"/>
    </xf>
    <xf numFmtId="180" fontId="2" fillId="5" borderId="2" xfId="0" applyNumberFormat="1" applyFont="1" applyFill="1" applyBorder="1" applyAlignment="1">
      <alignment horizontal="center" vertical="center" wrapText="1"/>
    </xf>
    <xf numFmtId="177" fontId="2" fillId="5" borderId="2" xfId="0" applyNumberFormat="1" applyFont="1" applyFill="1" applyBorder="1" applyAlignment="1">
      <alignment horizontal="center" vertical="center" wrapText="1"/>
    </xf>
    <xf numFmtId="180" fontId="2" fillId="5" borderId="2" xfId="0" applyNumberFormat="1" applyFont="1" applyFill="1" applyBorder="1" applyAlignment="1">
      <alignment vertical="center" wrapText="1"/>
    </xf>
    <xf numFmtId="0" fontId="1" fillId="0" borderId="2" xfId="0" applyFont="1" applyFill="1" applyBorder="1" applyAlignment="1">
      <alignment horizontal="center" vertical="center"/>
    </xf>
    <xf numFmtId="177" fontId="1" fillId="0" borderId="2" xfId="0" applyNumberFormat="1" applyFont="1" applyFill="1" applyBorder="1" applyAlignment="1">
      <alignment horizontal="left" vertical="center"/>
    </xf>
    <xf numFmtId="177" fontId="13" fillId="6" borderId="2" xfId="0" applyNumberFormat="1" applyFont="1" applyFill="1" applyBorder="1" applyAlignment="1">
      <alignment horizontal="center" vertical="center" wrapText="1"/>
    </xf>
    <xf numFmtId="0" fontId="1" fillId="0" borderId="2" xfId="0" applyFont="1" applyFill="1" applyBorder="1" applyAlignment="1">
      <alignment horizontal="center" vertical="center" wrapText="1"/>
    </xf>
    <xf numFmtId="180" fontId="1" fillId="0" borderId="2" xfId="0" applyNumberFormat="1" applyFont="1" applyFill="1" applyBorder="1" applyAlignment="1">
      <alignment vertical="center" wrapText="1"/>
    </xf>
    <xf numFmtId="10" fontId="13" fillId="6" borderId="2" xfId="3" applyNumberFormat="1" applyFont="1" applyFill="1" applyBorder="1" applyAlignment="1">
      <alignment horizontal="center" vertical="center" wrapText="1"/>
    </xf>
    <xf numFmtId="10" fontId="1" fillId="0" borderId="2" xfId="0" applyNumberFormat="1" applyFont="1" applyFill="1" applyBorder="1" applyAlignment="1">
      <alignment horizontal="center" vertical="center" wrapText="1"/>
    </xf>
    <xf numFmtId="178" fontId="1" fillId="0" borderId="2" xfId="0" applyNumberFormat="1" applyFont="1" applyFill="1" applyBorder="1" applyAlignment="1">
      <alignment horizontal="center" vertical="center"/>
    </xf>
    <xf numFmtId="178" fontId="5" fillId="2" borderId="1" xfId="0" applyNumberFormat="1" applyFont="1" applyFill="1" applyBorder="1" applyAlignment="1">
      <alignment horizontal="left" vertical="center" wrapText="1"/>
    </xf>
    <xf numFmtId="178" fontId="1" fillId="0" borderId="2" xfId="0" applyNumberFormat="1" applyFont="1" applyFill="1" applyBorder="1" applyAlignment="1">
      <alignment horizontal="center" vertical="center" wrapText="1"/>
    </xf>
    <xf numFmtId="178" fontId="2" fillId="5" borderId="2" xfId="0" applyNumberFormat="1" applyFont="1" applyFill="1" applyBorder="1" applyAlignment="1">
      <alignment horizontal="center" vertical="center" wrapText="1"/>
    </xf>
    <xf numFmtId="177" fontId="1" fillId="0" borderId="2" xfId="0" applyNumberFormat="1" applyFont="1" applyFill="1" applyBorder="1" applyAlignment="1">
      <alignment horizontal="center" vertical="center"/>
    </xf>
    <xf numFmtId="178" fontId="1" fillId="0" borderId="2" xfId="0" applyNumberFormat="1" applyFont="1" applyFill="1" applyBorder="1" applyAlignment="1">
      <alignment horizontal="left" vertical="center" wrapText="1"/>
    </xf>
    <xf numFmtId="43" fontId="2" fillId="7" borderId="2" xfId="0" applyNumberFormat="1" applyFont="1" applyFill="1" applyBorder="1" applyAlignment="1">
      <alignment vertical="center"/>
    </xf>
    <xf numFmtId="43" fontId="2" fillId="3" borderId="2" xfId="0" applyNumberFormat="1" applyFont="1" applyFill="1" applyBorder="1" applyAlignment="1">
      <alignment horizontal="center" vertical="center"/>
    </xf>
    <xf numFmtId="0" fontId="7" fillId="7" borderId="2"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178" fontId="2" fillId="3" borderId="2" xfId="0" applyNumberFormat="1" applyFont="1" applyFill="1" applyBorder="1" applyAlignment="1">
      <alignment horizontal="center" vertical="center" wrapText="1"/>
    </xf>
    <xf numFmtId="43" fontId="1" fillId="0" borderId="2" xfId="0" applyNumberFormat="1" applyFont="1" applyFill="1" applyBorder="1" applyAlignment="1">
      <alignment horizontal="center" vertical="center" wrapText="1"/>
    </xf>
    <xf numFmtId="177" fontId="1" fillId="3" borderId="2" xfId="0" applyNumberFormat="1" applyFont="1" applyFill="1" applyBorder="1" applyAlignment="1">
      <alignment horizontal="center" vertical="center" wrapText="1"/>
    </xf>
    <xf numFmtId="43" fontId="1" fillId="9" borderId="2" xfId="0" applyNumberFormat="1" applyFont="1" applyFill="1" applyBorder="1" applyAlignment="1">
      <alignment horizontal="center" vertical="center" wrapText="1"/>
    </xf>
    <xf numFmtId="43" fontId="2" fillId="10" borderId="2" xfId="0" applyNumberFormat="1" applyFont="1" applyFill="1" applyBorder="1" applyAlignment="1">
      <alignment horizontal="center" vertical="center"/>
    </xf>
    <xf numFmtId="178" fontId="2" fillId="10" borderId="2" xfId="0" applyNumberFormat="1" applyFont="1" applyFill="1" applyBorder="1" applyAlignment="1">
      <alignment horizontal="center" vertical="center" wrapText="1"/>
    </xf>
    <xf numFmtId="0" fontId="1" fillId="10" borderId="2" xfId="0" applyFont="1" applyFill="1" applyBorder="1" applyAlignment="1">
      <alignment horizontal="center" vertical="center"/>
    </xf>
    <xf numFmtId="177" fontId="1" fillId="10" borderId="2" xfId="0" applyNumberFormat="1" applyFont="1" applyFill="1" applyBorder="1" applyAlignment="1">
      <alignment horizontal="center" vertical="center"/>
    </xf>
    <xf numFmtId="177" fontId="14" fillId="10" borderId="2" xfId="0" applyNumberFormat="1" applyFont="1" applyFill="1" applyBorder="1" applyAlignment="1" applyProtection="1">
      <alignment horizontal="center" vertical="center"/>
      <protection locked="0"/>
    </xf>
    <xf numFmtId="177" fontId="1" fillId="10" borderId="2" xfId="0" applyNumberFormat="1" applyFont="1" applyFill="1" applyBorder="1" applyAlignment="1">
      <alignment vertical="center"/>
    </xf>
    <xf numFmtId="43" fontId="2" fillId="11" borderId="2" xfId="0" applyNumberFormat="1" applyFont="1" applyFill="1" applyBorder="1" applyAlignment="1">
      <alignment horizontal="center" vertical="center"/>
    </xf>
    <xf numFmtId="178" fontId="2" fillId="11" borderId="2" xfId="0" applyNumberFormat="1" applyFont="1" applyFill="1" applyBorder="1" applyAlignment="1">
      <alignment horizontal="center" vertical="center" wrapText="1"/>
    </xf>
    <xf numFmtId="177" fontId="1" fillId="4" borderId="2" xfId="0" applyNumberFormat="1" applyFont="1" applyFill="1" applyBorder="1" applyAlignment="1">
      <alignment vertical="center"/>
    </xf>
    <xf numFmtId="43" fontId="2" fillId="12" borderId="2" xfId="0" applyNumberFormat="1" applyFont="1" applyFill="1" applyBorder="1" applyAlignment="1">
      <alignment horizontal="center" vertical="center"/>
    </xf>
    <xf numFmtId="178" fontId="2" fillId="12" borderId="2" xfId="0" applyNumberFormat="1" applyFont="1" applyFill="1" applyBorder="1" applyAlignment="1">
      <alignment horizontal="center" vertical="center" wrapText="1"/>
    </xf>
    <xf numFmtId="177" fontId="1" fillId="13" borderId="2" xfId="0" applyNumberFormat="1" applyFont="1" applyFill="1" applyBorder="1" applyAlignment="1">
      <alignment vertical="center"/>
    </xf>
    <xf numFmtId="43" fontId="2" fillId="14" borderId="2" xfId="0" applyNumberFormat="1" applyFont="1" applyFill="1" applyBorder="1" applyAlignment="1">
      <alignment horizontal="center" vertical="center"/>
    </xf>
    <xf numFmtId="178" fontId="2" fillId="14" borderId="2" xfId="0" applyNumberFormat="1" applyFont="1" applyFill="1" applyBorder="1" applyAlignment="1">
      <alignment horizontal="center" vertical="center" wrapText="1"/>
    </xf>
    <xf numFmtId="177" fontId="1" fillId="15" borderId="2" xfId="0" applyNumberFormat="1" applyFont="1" applyFill="1" applyBorder="1" applyAlignment="1">
      <alignment vertical="center"/>
    </xf>
    <xf numFmtId="176" fontId="2" fillId="16" borderId="2" xfId="0" applyNumberFormat="1" applyFont="1" applyFill="1" applyBorder="1" applyAlignment="1">
      <alignment horizontal="center" vertical="center"/>
    </xf>
    <xf numFmtId="176" fontId="2" fillId="16" borderId="2" xfId="0" applyNumberFormat="1" applyFont="1" applyFill="1" applyBorder="1" applyAlignment="1">
      <alignment horizontal="center" vertical="center" wrapText="1"/>
    </xf>
    <xf numFmtId="176" fontId="1" fillId="0" borderId="2" xfId="0" applyNumberFormat="1" applyFont="1" applyFill="1" applyBorder="1" applyAlignment="1">
      <alignment horizontal="center" vertical="center"/>
    </xf>
    <xf numFmtId="178" fontId="1" fillId="0" borderId="2" xfId="0" applyNumberFormat="1" applyFont="1" applyFill="1" applyBorder="1" applyAlignment="1">
      <alignment vertical="center" wrapText="1"/>
    </xf>
    <xf numFmtId="178" fontId="2" fillId="16" borderId="2" xfId="0" applyNumberFormat="1" applyFont="1" applyFill="1" applyBorder="1" applyAlignment="1">
      <alignment horizontal="center" vertical="center" wrapText="1"/>
    </xf>
    <xf numFmtId="178" fontId="2" fillId="16" borderId="2" xfId="0" applyNumberFormat="1" applyFont="1" applyFill="1" applyBorder="1" applyAlignment="1">
      <alignment vertical="center" wrapText="1"/>
    </xf>
    <xf numFmtId="177" fontId="1" fillId="0" borderId="2" xfId="0" applyNumberFormat="1" applyFont="1" applyFill="1" applyBorder="1" applyAlignment="1">
      <alignment vertical="center"/>
    </xf>
    <xf numFmtId="0" fontId="2" fillId="17" borderId="2" xfId="0" applyFont="1" applyFill="1" applyBorder="1" applyAlignment="1">
      <alignment horizontal="center" vertical="center"/>
    </xf>
    <xf numFmtId="0" fontId="2" fillId="17" borderId="2" xfId="0" applyFont="1" applyFill="1" applyBorder="1" applyAlignment="1">
      <alignment horizontal="center" vertical="center" wrapText="1"/>
    </xf>
    <xf numFmtId="0" fontId="7" fillId="17" borderId="2" xfId="0" applyFont="1" applyFill="1" applyBorder="1" applyAlignment="1">
      <alignment horizontal="center" vertical="center" wrapText="1"/>
    </xf>
    <xf numFmtId="181" fontId="8" fillId="3" borderId="2" xfId="0" applyNumberFormat="1" applyFont="1" applyFill="1" applyBorder="1" applyAlignment="1">
      <alignment horizontal="center" vertical="center" wrapText="1"/>
    </xf>
    <xf numFmtId="178" fontId="8" fillId="3" borderId="2" xfId="0" applyNumberFormat="1" applyFont="1" applyFill="1" applyBorder="1" applyAlignment="1">
      <alignment horizontal="center" vertical="center" wrapText="1"/>
    </xf>
    <xf numFmtId="176" fontId="8" fillId="3" borderId="2" xfId="0" applyNumberFormat="1" applyFont="1" applyFill="1" applyBorder="1" applyAlignment="1">
      <alignment horizontal="center" vertical="center" wrapText="1"/>
    </xf>
    <xf numFmtId="179" fontId="1" fillId="0" borderId="2" xfId="0" applyNumberFormat="1" applyFont="1" applyFill="1" applyBorder="1" applyAlignment="1">
      <alignment horizontal="center" vertical="center" wrapText="1"/>
    </xf>
    <xf numFmtId="179" fontId="6" fillId="0" borderId="2" xfId="0" applyNumberFormat="1" applyFont="1" applyFill="1" applyBorder="1" applyAlignment="1">
      <alignment horizontal="center" vertical="center" wrapText="1"/>
    </xf>
    <xf numFmtId="178" fontId="6" fillId="0" borderId="2" xfId="0" applyNumberFormat="1" applyFont="1" applyFill="1" applyBorder="1" applyAlignment="1">
      <alignment horizontal="center" vertical="center" wrapText="1"/>
    </xf>
    <xf numFmtId="179" fontId="7" fillId="17" borderId="2" xfId="0" applyNumberFormat="1" applyFont="1" applyFill="1" applyBorder="1" applyAlignment="1">
      <alignment horizontal="center" vertical="center" wrapText="1"/>
    </xf>
    <xf numFmtId="178" fontId="7" fillId="17" borderId="2" xfId="0" applyNumberFormat="1" applyFont="1" applyFill="1" applyBorder="1" applyAlignment="1">
      <alignment horizontal="center" vertical="center" wrapText="1"/>
    </xf>
    <xf numFmtId="179" fontId="1" fillId="0" borderId="2" xfId="0" applyNumberFormat="1" applyFont="1" applyFill="1" applyBorder="1" applyAlignment="1">
      <alignment horizontal="center" vertical="center"/>
    </xf>
    <xf numFmtId="179" fontId="13" fillId="6" borderId="2" xfId="0" applyNumberFormat="1" applyFont="1" applyFill="1" applyBorder="1" applyAlignment="1">
      <alignment horizontal="center" vertical="center" wrapText="1"/>
    </xf>
    <xf numFmtId="179" fontId="5" fillId="2" borderId="1" xfId="0" applyNumberFormat="1" applyFont="1" applyFill="1" applyBorder="1" applyAlignment="1">
      <alignment horizontal="left" vertical="center" wrapText="1"/>
    </xf>
    <xf numFmtId="179" fontId="2" fillId="17" borderId="2"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1" fillId="0" borderId="2" xfId="0" applyFont="1" applyFill="1" applyBorder="1" applyAlignment="1">
      <alignment vertical="center"/>
    </xf>
    <xf numFmtId="0" fontId="3" fillId="0" borderId="2" xfId="0" applyFont="1" applyFill="1" applyBorder="1" applyAlignment="1">
      <alignment horizontal="center" vertical="center"/>
    </xf>
    <xf numFmtId="0" fontId="0" fillId="0" borderId="2" xfId="0" applyBorder="1"/>
    <xf numFmtId="0" fontId="7" fillId="0" borderId="0" xfId="0" applyFont="1"/>
    <xf numFmtId="0" fontId="15" fillId="0" borderId="0" xfId="0" applyFont="1"/>
    <xf numFmtId="0" fontId="0" fillId="0" borderId="0" xfId="0" applyAlignment="1">
      <alignment horizontal="left"/>
    </xf>
    <xf numFmtId="180" fontId="5" fillId="2" borderId="2" xfId="0" applyNumberFormat="1" applyFont="1" applyFill="1" applyBorder="1" applyAlignment="1">
      <alignment horizontal="left" vertical="center" wrapText="1"/>
    </xf>
    <xf numFmtId="0" fontId="5" fillId="2" borderId="2" xfId="0" applyNumberFormat="1" applyFont="1" applyFill="1" applyBorder="1" applyAlignment="1">
      <alignment horizontal="left" vertical="center" wrapText="1"/>
    </xf>
    <xf numFmtId="0" fontId="2" fillId="2" borderId="2" xfId="0" applyNumberFormat="1" applyFont="1" applyFill="1" applyBorder="1" applyAlignment="1">
      <alignment horizontal="center" vertical="center" wrapText="1"/>
    </xf>
    <xf numFmtId="180" fontId="16" fillId="2" borderId="2" xfId="0" applyNumberFormat="1" applyFont="1" applyFill="1" applyBorder="1" applyAlignment="1">
      <alignment horizontal="center" vertical="center" wrapText="1"/>
    </xf>
    <xf numFmtId="0" fontId="8" fillId="3" borderId="3" xfId="0" applyNumberFormat="1" applyFont="1" applyFill="1" applyBorder="1" applyAlignment="1">
      <alignment horizontal="center" vertical="center" wrapText="1"/>
    </xf>
    <xf numFmtId="0" fontId="13" fillId="6" borderId="3" xfId="0" applyNumberFormat="1" applyFont="1" applyFill="1" applyBorder="1" applyAlignment="1">
      <alignment horizontal="center" vertical="center" wrapText="1"/>
    </xf>
    <xf numFmtId="14" fontId="11" fillId="4" borderId="4" xfId="0" applyNumberFormat="1" applyFont="1" applyFill="1" applyBorder="1" applyAlignment="1">
      <alignment horizontal="center" vertical="center" wrapText="1"/>
    </xf>
    <xf numFmtId="0" fontId="1" fillId="0" borderId="3" xfId="0" applyNumberFormat="1" applyFont="1" applyFill="1" applyBorder="1" applyAlignment="1">
      <alignment horizontal="center" vertical="center" wrapText="1"/>
    </xf>
    <xf numFmtId="0" fontId="1" fillId="0" borderId="2" xfId="0" applyNumberFormat="1" applyFont="1" applyFill="1" applyBorder="1" applyAlignment="1">
      <alignment horizontal="center" vertical="center" wrapText="1"/>
    </xf>
    <xf numFmtId="0" fontId="8" fillId="3" borderId="1" xfId="0" applyNumberFormat="1" applyFont="1" applyFill="1" applyBorder="1" applyAlignment="1">
      <alignment horizontal="center" vertical="center" wrapText="1"/>
    </xf>
    <xf numFmtId="0" fontId="13" fillId="6" borderId="5" xfId="0" applyNumberFormat="1" applyFont="1" applyFill="1" applyBorder="1" applyAlignment="1">
      <alignment horizontal="center" vertical="center" wrapText="1"/>
    </xf>
    <xf numFmtId="0" fontId="8" fillId="3" borderId="5" xfId="0" applyNumberFormat="1" applyFont="1" applyFill="1" applyBorder="1" applyAlignment="1">
      <alignment horizontal="center" vertical="center" wrapText="1"/>
    </xf>
    <xf numFmtId="14" fontId="11" fillId="4" borderId="6" xfId="0" applyNumberFormat="1" applyFont="1" applyFill="1" applyBorder="1" applyAlignment="1">
      <alignment horizontal="center" vertical="center" wrapText="1"/>
    </xf>
    <xf numFmtId="0" fontId="1" fillId="0" borderId="5" xfId="0" applyNumberFormat="1" applyFont="1" applyFill="1" applyBorder="1" applyAlignment="1">
      <alignment horizontal="center" vertical="center" wrapText="1"/>
    </xf>
    <xf numFmtId="0" fontId="13" fillId="6" borderId="2" xfId="0" applyNumberFormat="1" applyFont="1" applyFill="1" applyBorder="1" applyAlignment="1">
      <alignment horizontal="center" vertical="center" wrapText="1"/>
    </xf>
    <xf numFmtId="0" fontId="1" fillId="0" borderId="3" xfId="0" applyFont="1" applyFill="1" applyBorder="1" applyAlignment="1">
      <alignment horizontal="center" vertical="center" wrapText="1"/>
    </xf>
    <xf numFmtId="14" fontId="1" fillId="0" borderId="2" xfId="0" applyNumberFormat="1" applyFont="1" applyFill="1" applyBorder="1" applyAlignment="1">
      <alignment horizontal="center" vertical="center" wrapText="1"/>
    </xf>
    <xf numFmtId="0" fontId="1" fillId="0" borderId="2" xfId="0" applyNumberFormat="1" applyFont="1" applyFill="1" applyBorder="1" applyAlignment="1">
      <alignment horizontal="left" vertical="center" wrapText="1"/>
    </xf>
    <xf numFmtId="0"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14" fontId="1" fillId="0" borderId="1"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0" borderId="3" xfId="0" applyNumberFormat="1" applyFont="1" applyFill="1" applyBorder="1" applyAlignment="1">
      <alignment horizontal="left" vertical="center" wrapText="1"/>
    </xf>
    <xf numFmtId="0" fontId="17" fillId="0" borderId="2" xfId="0" applyNumberFormat="1" applyFont="1" applyFill="1" applyBorder="1" applyAlignment="1">
      <alignment horizontal="center" vertical="center" wrapText="1"/>
    </xf>
    <xf numFmtId="0" fontId="1" fillId="0" borderId="5" xfId="0" applyNumberFormat="1" applyFont="1" applyFill="1" applyBorder="1" applyAlignment="1">
      <alignment horizontal="left" vertical="center" wrapText="1"/>
    </xf>
    <xf numFmtId="178" fontId="17" fillId="0" borderId="2" xfId="0" applyNumberFormat="1" applyFont="1" applyFill="1" applyBorder="1" applyAlignment="1">
      <alignment horizontal="center" vertical="center" wrapText="1"/>
    </xf>
    <xf numFmtId="0" fontId="17" fillId="0" borderId="1" xfId="0" applyNumberFormat="1" applyFont="1" applyFill="1" applyBorder="1" applyAlignment="1">
      <alignment horizontal="center" vertical="center" wrapText="1"/>
    </xf>
    <xf numFmtId="178" fontId="17" fillId="0" borderId="1" xfId="0" applyNumberFormat="1" applyFont="1" applyFill="1" applyBorder="1" applyAlignment="1">
      <alignment horizontal="center" vertical="center" wrapText="1"/>
    </xf>
    <xf numFmtId="180" fontId="1" fillId="0" borderId="3" xfId="0" applyNumberFormat="1" applyFont="1" applyFill="1" applyBorder="1" applyAlignment="1">
      <alignment horizontal="center" vertical="center" wrapText="1"/>
    </xf>
    <xf numFmtId="180" fontId="1" fillId="0" borderId="1" xfId="0" applyNumberFormat="1" applyFont="1" applyFill="1" applyBorder="1" applyAlignment="1">
      <alignment horizontal="center" vertical="center" wrapText="1"/>
    </xf>
    <xf numFmtId="0" fontId="0" fillId="0" borderId="2" xfId="0" applyBorder="1" applyAlignment="1">
      <alignment horizontal="left"/>
    </xf>
    <xf numFmtId="180" fontId="0" fillId="0" borderId="0" xfId="0" applyNumberFormat="1" applyFill="1" applyAlignment="1">
      <alignment vertical="center"/>
    </xf>
    <xf numFmtId="180" fontId="7" fillId="0" borderId="0" xfId="0" applyNumberFormat="1" applyFont="1" applyFill="1" applyAlignment="1">
      <alignment vertical="center"/>
    </xf>
    <xf numFmtId="180" fontId="18" fillId="0" borderId="0" xfId="0" applyNumberFormat="1" applyFont="1" applyFill="1" applyAlignment="1">
      <alignment vertical="center"/>
    </xf>
    <xf numFmtId="180" fontId="0" fillId="3" borderId="0" xfId="0" applyNumberFormat="1" applyFill="1" applyAlignment="1">
      <alignment vertical="center"/>
    </xf>
    <xf numFmtId="180" fontId="19" fillId="0" borderId="0" xfId="0" applyNumberFormat="1" applyFont="1" applyFill="1" applyAlignment="1">
      <alignment horizontal="center" vertical="center" wrapText="1"/>
    </xf>
    <xf numFmtId="0" fontId="19" fillId="3" borderId="0" xfId="0" applyNumberFormat="1" applyFont="1" applyFill="1" applyAlignment="1">
      <alignment horizontal="center" vertical="center" wrapText="1"/>
    </xf>
    <xf numFmtId="180" fontId="19" fillId="3" borderId="0" xfId="0" applyNumberFormat="1" applyFont="1" applyFill="1" applyAlignment="1">
      <alignment horizontal="center" vertical="center" wrapText="1"/>
    </xf>
    <xf numFmtId="180" fontId="20" fillId="3" borderId="0" xfId="0" applyNumberFormat="1" applyFont="1" applyFill="1" applyAlignment="1">
      <alignment horizontal="center" vertical="center" wrapText="1"/>
    </xf>
    <xf numFmtId="0" fontId="19" fillId="0" borderId="0" xfId="0" applyNumberFormat="1" applyFont="1" applyFill="1" applyAlignment="1">
      <alignment horizontal="center" vertical="center" wrapText="1"/>
    </xf>
    <xf numFmtId="178" fontId="19" fillId="0" borderId="0" xfId="0" applyNumberFormat="1" applyFont="1" applyFill="1" applyAlignment="1">
      <alignment horizontal="center" vertical="center" wrapText="1"/>
    </xf>
    <xf numFmtId="178" fontId="21" fillId="0" borderId="0" xfId="0" applyNumberFormat="1" applyFont="1" applyFill="1" applyAlignment="1">
      <alignment horizontal="center" vertical="center" wrapText="1"/>
    </xf>
    <xf numFmtId="179" fontId="19" fillId="0" borderId="0" xfId="0" applyNumberFormat="1" applyFont="1" applyFill="1" applyAlignment="1">
      <alignment horizontal="center" vertical="center" wrapText="1"/>
    </xf>
    <xf numFmtId="0" fontId="19" fillId="0" borderId="0" xfId="0" applyNumberFormat="1" applyFont="1" applyFill="1" applyAlignment="1">
      <alignment horizontal="left" vertical="center" wrapText="1"/>
    </xf>
    <xf numFmtId="180" fontId="19" fillId="0" borderId="0" xfId="0" applyNumberFormat="1" applyFont="1" applyFill="1" applyAlignment="1">
      <alignment horizontal="left" vertical="center" wrapText="1"/>
    </xf>
    <xf numFmtId="180" fontId="15" fillId="0" borderId="0" xfId="0" applyNumberFormat="1" applyFont="1" applyFill="1" applyAlignment="1">
      <alignment vertical="center"/>
    </xf>
    <xf numFmtId="0" fontId="0" fillId="0" borderId="0" xfId="0" applyNumberFormat="1" applyFill="1" applyAlignment="1">
      <alignment vertical="center"/>
    </xf>
    <xf numFmtId="180" fontId="22" fillId="0" borderId="0" xfId="0" applyNumberFormat="1" applyFont="1" applyFill="1" applyAlignment="1">
      <alignment horizontal="left" vertical="center" wrapText="1"/>
    </xf>
    <xf numFmtId="0" fontId="22" fillId="0" borderId="0" xfId="0" applyNumberFormat="1" applyFont="1" applyFill="1" applyAlignment="1">
      <alignment horizontal="left" vertical="center" wrapText="1"/>
    </xf>
    <xf numFmtId="0" fontId="23" fillId="2" borderId="2" xfId="0" applyNumberFormat="1" applyFont="1" applyFill="1" applyBorder="1" applyAlignment="1">
      <alignment horizontal="center" vertical="center" wrapText="1"/>
    </xf>
    <xf numFmtId="180" fontId="2" fillId="0" borderId="2" xfId="0" applyNumberFormat="1" applyFont="1" applyFill="1" applyBorder="1" applyAlignment="1">
      <alignment horizontal="center" vertical="center" wrapText="1"/>
    </xf>
    <xf numFmtId="0" fontId="2" fillId="0" borderId="2" xfId="0" applyNumberFormat="1" applyFont="1" applyFill="1" applyBorder="1" applyAlignment="1">
      <alignment horizontal="center" vertical="center" wrapText="1"/>
    </xf>
    <xf numFmtId="179" fontId="24" fillId="4" borderId="2" xfId="0" applyNumberFormat="1" applyFont="1" applyFill="1" applyBorder="1" applyAlignment="1">
      <alignment horizontal="center" vertical="center" wrapText="1"/>
    </xf>
    <xf numFmtId="0" fontId="25" fillId="3" borderId="2" xfId="0" applyNumberFormat="1" applyFont="1" applyFill="1" applyBorder="1" applyAlignment="1">
      <alignment horizontal="center" vertical="center" wrapText="1"/>
    </xf>
    <xf numFmtId="179" fontId="24" fillId="3" borderId="2" xfId="0" applyNumberFormat="1" applyFont="1" applyFill="1" applyBorder="1" applyAlignment="1">
      <alignment horizontal="center" vertical="center" wrapText="1"/>
    </xf>
    <xf numFmtId="180" fontId="23" fillId="0" borderId="2" xfId="0" applyNumberFormat="1" applyFont="1" applyFill="1" applyBorder="1" applyAlignment="1">
      <alignment horizontal="center" vertical="center" wrapText="1"/>
    </xf>
    <xf numFmtId="0" fontId="25" fillId="3" borderId="1" xfId="0" applyNumberFormat="1" applyFont="1" applyFill="1" applyBorder="1" applyAlignment="1">
      <alignment horizontal="center" vertical="center" wrapText="1"/>
    </xf>
    <xf numFmtId="180" fontId="23" fillId="0" borderId="1" xfId="0" applyNumberFormat="1" applyFont="1" applyFill="1" applyBorder="1" applyAlignment="1">
      <alignment horizontal="center" vertical="center" wrapText="1"/>
    </xf>
    <xf numFmtId="180" fontId="23" fillId="3" borderId="1" xfId="0" applyNumberFormat="1" applyFont="1" applyFill="1" applyBorder="1" applyAlignment="1">
      <alignment horizontal="center" vertical="center" wrapText="1"/>
    </xf>
    <xf numFmtId="179" fontId="24" fillId="3" borderId="1" xfId="0" applyNumberFormat="1" applyFont="1" applyFill="1" applyBorder="1" applyAlignment="1">
      <alignment horizontal="center" vertical="center" wrapText="1"/>
    </xf>
    <xf numFmtId="180" fontId="26" fillId="2" borderId="2" xfId="0" applyNumberFormat="1" applyFont="1" applyFill="1" applyBorder="1" applyAlignment="1">
      <alignment horizontal="center" vertical="center" wrapText="1"/>
    </xf>
    <xf numFmtId="180" fontId="23" fillId="2" borderId="2" xfId="0" applyNumberFormat="1" applyFont="1" applyFill="1" applyBorder="1" applyAlignment="1">
      <alignment horizontal="center" vertical="center" wrapText="1"/>
    </xf>
    <xf numFmtId="0" fontId="26" fillId="2" borderId="2" xfId="0" applyNumberFormat="1" applyFont="1" applyFill="1" applyBorder="1" applyAlignment="1">
      <alignment horizontal="center" vertical="center" wrapText="1"/>
    </xf>
    <xf numFmtId="0" fontId="27" fillId="3" borderId="2" xfId="0" applyNumberFormat="1" applyFont="1" applyFill="1" applyBorder="1" applyAlignment="1">
      <alignment horizontal="center" vertical="center" wrapText="1"/>
    </xf>
    <xf numFmtId="0" fontId="23" fillId="0" borderId="2" xfId="0" applyNumberFormat="1" applyFont="1" applyFill="1" applyBorder="1" applyAlignment="1">
      <alignment horizontal="center" vertical="center" wrapText="1"/>
    </xf>
    <xf numFmtId="0" fontId="28" fillId="0" borderId="7" xfId="0" applyNumberFormat="1" applyFont="1" applyFill="1" applyBorder="1" applyAlignment="1">
      <alignment horizontal="center" vertical="center" wrapText="1"/>
    </xf>
    <xf numFmtId="177" fontId="29" fillId="3" borderId="2" xfId="0" applyNumberFormat="1" applyFont="1" applyFill="1" applyBorder="1" applyAlignment="1">
      <alignment horizontal="center" vertical="center" wrapText="1"/>
    </xf>
    <xf numFmtId="177" fontId="29" fillId="0" borderId="2" xfId="0" applyNumberFormat="1" applyFont="1" applyFill="1" applyBorder="1" applyAlignment="1">
      <alignment horizontal="center" vertical="center" wrapText="1"/>
    </xf>
    <xf numFmtId="0" fontId="30" fillId="0" borderId="7" xfId="0" applyNumberFormat="1" applyFont="1" applyBorder="1" applyAlignment="1">
      <alignment horizontal="center" vertical="center" wrapText="1"/>
    </xf>
    <xf numFmtId="0" fontId="30" fillId="0" borderId="2" xfId="0" applyNumberFormat="1" applyFont="1" applyBorder="1" applyAlignment="1">
      <alignment horizontal="center" vertical="center" wrapText="1"/>
    </xf>
    <xf numFmtId="0" fontId="27" fillId="3" borderId="1" xfId="0" applyNumberFormat="1" applyFont="1" applyFill="1" applyBorder="1" applyAlignment="1">
      <alignment horizontal="center" vertical="center" wrapText="1"/>
    </xf>
    <xf numFmtId="177" fontId="29" fillId="0" borderId="1" xfId="0" applyNumberFormat="1" applyFont="1" applyFill="1" applyBorder="1" applyAlignment="1">
      <alignment horizontal="center" vertical="center" wrapText="1"/>
    </xf>
    <xf numFmtId="177" fontId="26" fillId="0" borderId="1" xfId="0" applyNumberFormat="1" applyFont="1" applyFill="1" applyBorder="1" applyAlignment="1">
      <alignment horizontal="center" vertical="center" wrapText="1"/>
    </xf>
    <xf numFmtId="0" fontId="23" fillId="3" borderId="1" xfId="0" applyNumberFormat="1" applyFont="1" applyFill="1" applyBorder="1" applyAlignment="1">
      <alignment horizontal="center" vertical="center" wrapText="1"/>
    </xf>
    <xf numFmtId="180" fontId="22" fillId="3" borderId="0" xfId="0" applyNumberFormat="1" applyFont="1" applyFill="1" applyAlignment="1">
      <alignment horizontal="left" vertical="center" wrapText="1"/>
    </xf>
    <xf numFmtId="178" fontId="22" fillId="0" borderId="0" xfId="0" applyNumberFormat="1" applyFont="1" applyFill="1" applyAlignment="1">
      <alignment horizontal="left" vertical="center" wrapText="1"/>
    </xf>
    <xf numFmtId="178" fontId="23" fillId="2" borderId="2" xfId="0" applyNumberFormat="1" applyFont="1" applyFill="1" applyBorder="1" applyAlignment="1">
      <alignment horizontal="center" vertical="center" wrapText="1"/>
    </xf>
    <xf numFmtId="178" fontId="23" fillId="0" borderId="2" xfId="0" applyNumberFormat="1" applyFont="1" applyFill="1" applyBorder="1" applyAlignment="1">
      <alignment horizontal="center" vertical="center" wrapText="1"/>
    </xf>
    <xf numFmtId="178" fontId="31" fillId="0" borderId="2" xfId="0" applyNumberFormat="1" applyFont="1" applyFill="1" applyBorder="1" applyAlignment="1">
      <alignment horizontal="center" vertical="center" wrapText="1"/>
    </xf>
    <xf numFmtId="14" fontId="23" fillId="0" borderId="2" xfId="0" applyNumberFormat="1" applyFont="1" applyFill="1" applyBorder="1" applyAlignment="1">
      <alignment horizontal="center" vertical="center" wrapText="1"/>
    </xf>
    <xf numFmtId="178" fontId="25" fillId="3" borderId="2" xfId="0" applyNumberFormat="1" applyFont="1" applyFill="1" applyBorder="1" applyAlignment="1">
      <alignment horizontal="center" vertical="center" wrapText="1"/>
    </xf>
    <xf numFmtId="14" fontId="23" fillId="0" borderId="1" xfId="0" applyNumberFormat="1" applyFont="1" applyFill="1" applyBorder="1" applyAlignment="1">
      <alignment horizontal="center" vertical="center" wrapText="1"/>
    </xf>
    <xf numFmtId="0" fontId="30" fillId="0" borderId="1" xfId="0" applyNumberFormat="1" applyFont="1" applyBorder="1" applyAlignment="1">
      <alignment horizontal="center" vertical="center" wrapText="1"/>
    </xf>
    <xf numFmtId="178" fontId="25" fillId="3" borderId="1" xfId="0" applyNumberFormat="1" applyFont="1" applyFill="1" applyBorder="1" applyAlignment="1">
      <alignment horizontal="center" vertical="center" wrapText="1"/>
    </xf>
    <xf numFmtId="10" fontId="23" fillId="3" borderId="1" xfId="0" applyNumberFormat="1" applyFont="1" applyFill="1" applyBorder="1" applyAlignment="1">
      <alignment horizontal="center" vertical="center" wrapText="1"/>
    </xf>
    <xf numFmtId="178" fontId="23" fillId="3" borderId="1" xfId="0" applyNumberFormat="1" applyFont="1" applyFill="1" applyBorder="1" applyAlignment="1">
      <alignment horizontal="center" vertical="center" wrapText="1"/>
    </xf>
    <xf numFmtId="178" fontId="29" fillId="0" borderId="0" xfId="0" applyNumberFormat="1" applyFont="1" applyFill="1" applyAlignment="1">
      <alignment horizontal="left" vertical="center" wrapText="1"/>
    </xf>
    <xf numFmtId="179" fontId="22" fillId="0" borderId="0" xfId="0" applyNumberFormat="1" applyFont="1" applyFill="1" applyAlignment="1">
      <alignment horizontal="left" vertical="center" wrapText="1"/>
    </xf>
    <xf numFmtId="179" fontId="23" fillId="2" borderId="2" xfId="0" applyNumberFormat="1" applyFont="1" applyFill="1" applyBorder="1" applyAlignment="1">
      <alignment horizontal="center" vertical="center" wrapText="1"/>
    </xf>
    <xf numFmtId="178" fontId="29" fillId="3" borderId="2" xfId="0" applyNumberFormat="1" applyFont="1" applyFill="1" applyBorder="1" applyAlignment="1">
      <alignment horizontal="center" vertical="center" wrapText="1"/>
    </xf>
    <xf numFmtId="179" fontId="23" fillId="0" borderId="2" xfId="0" applyNumberFormat="1" applyFont="1" applyFill="1" applyBorder="1" applyAlignment="1">
      <alignment horizontal="center" vertical="center" wrapText="1"/>
    </xf>
    <xf numFmtId="179" fontId="25" fillId="3" borderId="2" xfId="0" applyNumberFormat="1" applyFont="1" applyFill="1" applyBorder="1" applyAlignment="1">
      <alignment horizontal="center" vertical="center" wrapText="1"/>
    </xf>
    <xf numFmtId="180" fontId="28" fillId="0" borderId="2" xfId="0" applyNumberFormat="1" applyFont="1" applyFill="1" applyBorder="1" applyAlignment="1">
      <alignment horizontal="center" vertical="center" wrapText="1"/>
    </xf>
    <xf numFmtId="179" fontId="23" fillId="0" borderId="1" xfId="0" applyNumberFormat="1" applyFont="1" applyFill="1" applyBorder="1" applyAlignment="1">
      <alignment horizontal="center" vertical="center" wrapText="1"/>
    </xf>
    <xf numFmtId="179" fontId="23" fillId="3" borderId="1" xfId="0" applyNumberFormat="1" applyFont="1" applyFill="1" applyBorder="1" applyAlignment="1">
      <alignment horizontal="center" vertical="center" wrapText="1"/>
    </xf>
    <xf numFmtId="0" fontId="23" fillId="3" borderId="1" xfId="0" applyNumberFormat="1" applyFont="1" applyFill="1" applyBorder="1" applyAlignment="1">
      <alignment horizontal="left" vertical="center" wrapText="1"/>
    </xf>
    <xf numFmtId="14" fontId="26" fillId="0" borderId="2" xfId="0" applyNumberFormat="1" applyFont="1" applyFill="1" applyBorder="1" applyAlignment="1">
      <alignment horizontal="center" vertical="center" wrapText="1"/>
    </xf>
    <xf numFmtId="0" fontId="31" fillId="0" borderId="2" xfId="0" applyNumberFormat="1" applyFont="1" applyFill="1" applyBorder="1" applyAlignment="1">
      <alignment horizontal="center" vertical="center" wrapText="1"/>
    </xf>
    <xf numFmtId="179" fontId="30" fillId="0" borderId="7" xfId="0" applyNumberFormat="1" applyFont="1" applyBorder="1" applyAlignment="1">
      <alignment horizontal="center" vertical="center" wrapText="1"/>
    </xf>
    <xf numFmtId="180" fontId="23" fillId="3" borderId="1" xfId="0" applyNumberFormat="1" applyFont="1" applyFill="1" applyBorder="1" applyAlignment="1">
      <alignment horizontal="left" vertical="center" wrapText="1"/>
    </xf>
    <xf numFmtId="180" fontId="23" fillId="0" borderId="0" xfId="0" applyNumberFormat="1" applyFont="1" applyFill="1" applyAlignment="1">
      <alignment vertical="center"/>
    </xf>
    <xf numFmtId="180" fontId="23" fillId="2" borderId="2" xfId="0" applyNumberFormat="1" applyFont="1" applyFill="1" applyBorder="1" applyAlignment="1">
      <alignment horizontal="left" vertical="center" wrapText="1"/>
    </xf>
    <xf numFmtId="180" fontId="32" fillId="2" borderId="2" xfId="0" applyNumberFormat="1" applyFont="1" applyFill="1" applyBorder="1" applyAlignment="1">
      <alignment horizontal="center" vertical="center" wrapText="1"/>
    </xf>
    <xf numFmtId="0" fontId="32" fillId="2" borderId="2" xfId="0" applyFont="1" applyFill="1" applyBorder="1" applyAlignment="1">
      <alignment horizontal="center" vertical="center" wrapText="1"/>
    </xf>
    <xf numFmtId="0" fontId="24" fillId="0" borderId="2" xfId="0" applyFont="1" applyFill="1" applyBorder="1" applyAlignment="1">
      <alignment horizontal="center" vertical="center" wrapText="1"/>
    </xf>
    <xf numFmtId="180" fontId="23" fillId="0" borderId="2" xfId="0" applyNumberFormat="1" applyFont="1" applyFill="1" applyBorder="1" applyAlignment="1">
      <alignment horizontal="left" vertical="center" wrapText="1"/>
    </xf>
    <xf numFmtId="0" fontId="23" fillId="0" borderId="2" xfId="0" applyFont="1" applyFill="1" applyBorder="1"/>
    <xf numFmtId="14" fontId="33" fillId="0" borderId="2" xfId="0" applyNumberFormat="1" applyFont="1" applyFill="1" applyBorder="1" applyAlignment="1">
      <alignment horizontal="center" vertical="center" wrapText="1"/>
    </xf>
    <xf numFmtId="0" fontId="28" fillId="0" borderId="7" xfId="0" applyNumberFormat="1" applyFont="1" applyFill="1" applyBorder="1" applyAlignment="1">
      <alignment horizontal="left" vertical="center" wrapText="1"/>
    </xf>
    <xf numFmtId="0" fontId="34" fillId="0" borderId="2" xfId="0" applyNumberFormat="1" applyFont="1" applyFill="1" applyBorder="1" applyAlignment="1">
      <alignment horizontal="center" vertical="center"/>
    </xf>
    <xf numFmtId="0" fontId="34" fillId="0" borderId="1" xfId="0" applyNumberFormat="1" applyFont="1" applyFill="1" applyBorder="1" applyAlignment="1">
      <alignment horizontal="center" vertical="center"/>
    </xf>
    <xf numFmtId="14" fontId="26" fillId="0" borderId="1" xfId="0" applyNumberFormat="1" applyFont="1" applyFill="1" applyBorder="1" applyAlignment="1">
      <alignment horizontal="center" vertical="center" wrapText="1"/>
    </xf>
    <xf numFmtId="180" fontId="23" fillId="0" borderId="1" xfId="0" applyNumberFormat="1" applyFont="1" applyFill="1" applyBorder="1" applyAlignment="1">
      <alignment horizontal="left" vertical="center" wrapText="1"/>
    </xf>
    <xf numFmtId="14" fontId="23" fillId="3" borderId="2" xfId="0" applyNumberFormat="1" applyFont="1" applyFill="1" applyBorder="1" applyAlignment="1">
      <alignment horizontal="center" vertical="center" wrapText="1"/>
    </xf>
    <xf numFmtId="0" fontId="23" fillId="3" borderId="2" xfId="0" applyFont="1" applyFill="1" applyBorder="1"/>
    <xf numFmtId="0" fontId="32" fillId="0" borderId="2" xfId="0" applyNumberFormat="1" applyFont="1" applyFill="1" applyBorder="1" applyAlignment="1">
      <alignment horizontal="center" vertical="center" wrapText="1"/>
    </xf>
    <xf numFmtId="180" fontId="35" fillId="0" borderId="2" xfId="6" applyNumberFormat="1" applyFont="1" applyFill="1" applyBorder="1" applyAlignment="1">
      <alignment horizontal="center" vertical="center" wrapText="1"/>
    </xf>
    <xf numFmtId="0" fontId="23" fillId="0" borderId="2" xfId="0" applyFont="1" applyFill="1" applyBorder="1" applyAlignment="1">
      <alignment horizontal="center" vertical="center" wrapText="1"/>
    </xf>
    <xf numFmtId="180" fontId="23" fillId="3" borderId="2" xfId="0" applyNumberFormat="1" applyFont="1" applyFill="1" applyBorder="1" applyAlignment="1">
      <alignment horizontal="center" vertical="center" wrapText="1"/>
    </xf>
    <xf numFmtId="180" fontId="35" fillId="3" borderId="2" xfId="6" applyNumberFormat="1" applyFont="1" applyFill="1" applyBorder="1" applyAlignment="1">
      <alignment horizontal="center" vertical="center" wrapText="1"/>
    </xf>
    <xf numFmtId="180" fontId="34" fillId="0" borderId="2" xfId="0" applyNumberFormat="1" applyFont="1" applyFill="1" applyBorder="1" applyAlignment="1">
      <alignment vertical="center" wrapText="1"/>
    </xf>
    <xf numFmtId="180" fontId="18" fillId="0" borderId="2" xfId="0" applyNumberFormat="1" applyFont="1" applyFill="1" applyBorder="1" applyAlignment="1">
      <alignment vertical="center" wrapText="1"/>
    </xf>
    <xf numFmtId="0" fontId="19" fillId="3" borderId="2" xfId="0" applyNumberFormat="1" applyFont="1" applyFill="1" applyBorder="1" applyAlignment="1">
      <alignment horizontal="center" vertical="center" wrapText="1"/>
    </xf>
    <xf numFmtId="180" fontId="19" fillId="3" borderId="2" xfId="0" applyNumberFormat="1" applyFont="1" applyFill="1" applyBorder="1" applyAlignment="1">
      <alignment horizontal="center" vertical="center" wrapText="1"/>
    </xf>
    <xf numFmtId="180" fontId="20" fillId="3" borderId="2" xfId="0" applyNumberFormat="1" applyFont="1" applyFill="1" applyBorder="1" applyAlignment="1">
      <alignment horizontal="center" vertical="center" wrapText="1"/>
    </xf>
    <xf numFmtId="0" fontId="19" fillId="0" borderId="2" xfId="0" applyNumberFormat="1" applyFont="1" applyFill="1" applyBorder="1" applyAlignment="1">
      <alignment horizontal="center" vertical="center" wrapText="1"/>
    </xf>
    <xf numFmtId="178" fontId="19" fillId="0" borderId="2" xfId="0" applyNumberFormat="1" applyFont="1" applyFill="1" applyBorder="1" applyAlignment="1">
      <alignment horizontal="center" vertical="center" wrapText="1"/>
    </xf>
    <xf numFmtId="180" fontId="19" fillId="0" borderId="2" xfId="0" applyNumberFormat="1" applyFont="1" applyFill="1" applyBorder="1" applyAlignment="1">
      <alignment horizontal="center" vertical="center" wrapText="1"/>
    </xf>
    <xf numFmtId="182" fontId="36" fillId="0" borderId="0" xfId="0" applyNumberFormat="1" applyFont="1" applyFill="1" applyAlignment="1">
      <alignment vertical="center"/>
    </xf>
    <xf numFmtId="182" fontId="21" fillId="0" borderId="0" xfId="0" applyNumberFormat="1" applyFont="1" applyFill="1" applyAlignment="1">
      <alignment horizontal="center" vertical="center"/>
    </xf>
    <xf numFmtId="178" fontId="36" fillId="0" borderId="0" xfId="0" applyNumberFormat="1" applyFont="1" applyFill="1" applyAlignment="1">
      <alignment vertical="center"/>
    </xf>
    <xf numFmtId="182" fontId="36" fillId="0" borderId="0" xfId="0" applyNumberFormat="1" applyFont="1" applyFill="1" applyAlignment="1">
      <alignment horizontal="center" vertical="center"/>
    </xf>
    <xf numFmtId="178" fontId="36" fillId="0" borderId="0" xfId="0" applyNumberFormat="1" applyFont="1" applyFill="1" applyAlignment="1">
      <alignment horizontal="center" vertical="center"/>
    </xf>
    <xf numFmtId="182" fontId="37" fillId="0" borderId="0" xfId="0" applyNumberFormat="1" applyFont="1" applyFill="1" applyAlignment="1">
      <alignment vertical="center"/>
    </xf>
    <xf numFmtId="182" fontId="36" fillId="0" borderId="0" xfId="0" applyNumberFormat="1" applyFont="1" applyFill="1" applyAlignment="1">
      <alignment vertical="center" wrapText="1"/>
    </xf>
    <xf numFmtId="182" fontId="38" fillId="0" borderId="0" xfId="0" applyNumberFormat="1" applyFont="1" applyFill="1" applyAlignment="1">
      <alignment horizontal="left" vertical="center"/>
    </xf>
    <xf numFmtId="0" fontId="7" fillId="0" borderId="2" xfId="0" applyNumberFormat="1" applyFont="1" applyFill="1" applyBorder="1" applyAlignment="1">
      <alignment horizontal="center" vertical="center" wrapText="1"/>
    </xf>
    <xf numFmtId="0" fontId="21" fillId="0" borderId="2" xfId="0" applyNumberFormat="1" applyFont="1" applyFill="1" applyBorder="1" applyAlignment="1">
      <alignment horizontal="center" vertical="center" wrapText="1"/>
    </xf>
    <xf numFmtId="0" fontId="21" fillId="2" borderId="2" xfId="0" applyNumberFormat="1" applyFont="1" applyFill="1" applyBorder="1" applyAlignment="1">
      <alignment horizontal="center" vertical="center" wrapText="1"/>
    </xf>
    <xf numFmtId="180" fontId="21" fillId="2" borderId="2" xfId="0" applyNumberFormat="1" applyFont="1" applyFill="1" applyBorder="1" applyAlignment="1">
      <alignment horizontal="center" vertical="center" wrapText="1"/>
    </xf>
    <xf numFmtId="0" fontId="21" fillId="0" borderId="2" xfId="0" applyNumberFormat="1" applyFont="1" applyFill="1" applyBorder="1" applyAlignment="1">
      <alignment horizontal="left" vertical="center" wrapText="1"/>
    </xf>
    <xf numFmtId="182" fontId="17" fillId="0" borderId="2" xfId="0" applyNumberFormat="1" applyFont="1" applyFill="1" applyBorder="1" applyAlignment="1">
      <alignment horizontal="center" vertical="center" wrapText="1"/>
    </xf>
    <xf numFmtId="14" fontId="39" fillId="0" borderId="8" xfId="0" applyNumberFormat="1" applyFont="1" applyFill="1" applyBorder="1" applyAlignment="1">
      <alignment horizontal="center" vertical="center"/>
    </xf>
    <xf numFmtId="14" fontId="40" fillId="0" borderId="8" xfId="0" applyNumberFormat="1" applyFont="1" applyFill="1" applyBorder="1" applyAlignment="1">
      <alignment horizontal="center" vertical="center" wrapText="1"/>
    </xf>
    <xf numFmtId="0" fontId="40" fillId="18" borderId="8" xfId="0" applyFont="1" applyFill="1" applyBorder="1" applyAlignment="1">
      <alignment horizontal="left" vertical="center" wrapText="1"/>
    </xf>
    <xf numFmtId="0" fontId="40" fillId="0" borderId="8" xfId="0" applyFont="1" applyFill="1" applyBorder="1" applyAlignment="1">
      <alignment horizontal="left" vertical="center" wrapText="1"/>
    </xf>
    <xf numFmtId="0" fontId="41" fillId="18" borderId="8" xfId="0" applyFont="1" applyFill="1" applyBorder="1" applyAlignment="1">
      <alignment horizontal="left" vertical="center" wrapText="1"/>
    </xf>
    <xf numFmtId="0" fontId="41" fillId="0" borderId="8" xfId="0" applyFont="1" applyFill="1" applyBorder="1" applyAlignment="1">
      <alignment horizontal="left" vertical="center" wrapText="1"/>
    </xf>
    <xf numFmtId="182" fontId="42" fillId="0" borderId="2" xfId="0" applyNumberFormat="1" applyFont="1" applyFill="1" applyBorder="1" applyAlignment="1">
      <alignment horizontal="center" vertical="center" wrapText="1"/>
    </xf>
    <xf numFmtId="180" fontId="19" fillId="0" borderId="1" xfId="0" applyNumberFormat="1" applyFont="1" applyFill="1" applyBorder="1" applyAlignment="1">
      <alignment horizontal="center" vertical="center" wrapText="1"/>
    </xf>
    <xf numFmtId="0" fontId="21" fillId="0" borderId="1" xfId="0" applyNumberFormat="1" applyFont="1" applyFill="1" applyBorder="1" applyAlignment="1">
      <alignment horizontal="left" vertical="center" wrapText="1"/>
    </xf>
    <xf numFmtId="182" fontId="17" fillId="0" borderId="1" xfId="0" applyNumberFormat="1" applyFont="1" applyFill="1" applyBorder="1" applyAlignment="1">
      <alignment horizontal="center" vertical="center" wrapText="1"/>
    </xf>
    <xf numFmtId="14" fontId="40" fillId="0" borderId="9" xfId="0" applyNumberFormat="1" applyFont="1" applyFill="1" applyBorder="1" applyAlignment="1">
      <alignment horizontal="center" vertical="center" wrapText="1"/>
    </xf>
    <xf numFmtId="180" fontId="21" fillId="0" borderId="2" xfId="0" applyNumberFormat="1" applyFont="1" applyFill="1" applyBorder="1" applyAlignment="1">
      <alignment horizontal="center" vertical="center" wrapText="1"/>
    </xf>
    <xf numFmtId="14" fontId="39" fillId="0" borderId="2" xfId="0" applyNumberFormat="1" applyFont="1" applyFill="1" applyBorder="1" applyAlignment="1">
      <alignment horizontal="center" vertical="center"/>
    </xf>
    <xf numFmtId="182" fontId="36" fillId="0" borderId="2" xfId="0" applyNumberFormat="1" applyFont="1" applyFill="1" applyBorder="1" applyAlignment="1">
      <alignment vertical="center" wrapText="1"/>
    </xf>
    <xf numFmtId="178" fontId="38" fillId="0" borderId="0" xfId="0" applyNumberFormat="1" applyFont="1" applyFill="1" applyAlignment="1">
      <alignment horizontal="left" vertical="center"/>
    </xf>
    <xf numFmtId="0" fontId="21" fillId="2" borderId="10" xfId="0" applyNumberFormat="1" applyFont="1" applyFill="1" applyBorder="1" applyAlignment="1">
      <alignment horizontal="center" vertical="center" wrapText="1"/>
    </xf>
    <xf numFmtId="178" fontId="21" fillId="2" borderId="2" xfId="0" applyNumberFormat="1" applyFont="1" applyFill="1" applyBorder="1" applyAlignment="1">
      <alignment horizontal="center" vertical="center" wrapText="1"/>
    </xf>
    <xf numFmtId="3" fontId="39" fillId="0" borderId="11" xfId="0" applyNumberFormat="1" applyFont="1" applyFill="1" applyBorder="1" applyAlignment="1">
      <alignment horizontal="center" vertical="center"/>
    </xf>
    <xf numFmtId="178" fontId="39" fillId="0" borderId="2" xfId="0" applyNumberFormat="1" applyFont="1" applyFill="1" applyBorder="1" applyAlignment="1">
      <alignment horizontal="center" vertical="center"/>
    </xf>
    <xf numFmtId="14" fontId="17" fillId="0" borderId="2" xfId="0" applyNumberFormat="1" applyFont="1" applyFill="1" applyBorder="1" applyAlignment="1">
      <alignment horizontal="center" vertical="center" wrapText="1"/>
    </xf>
    <xf numFmtId="3" fontId="39" fillId="0" borderId="12" xfId="0" applyNumberFormat="1" applyFont="1" applyFill="1" applyBorder="1" applyAlignment="1">
      <alignment horizontal="center" vertical="center"/>
    </xf>
    <xf numFmtId="3" fontId="39" fillId="0" borderId="13" xfId="0" applyNumberFormat="1" applyFont="1" applyFill="1" applyBorder="1" applyAlignment="1">
      <alignment horizontal="center" vertical="center"/>
    </xf>
    <xf numFmtId="3" fontId="39" fillId="0" borderId="14" xfId="0" applyNumberFormat="1" applyFont="1" applyFill="1" applyBorder="1" applyAlignment="1">
      <alignment horizontal="center" vertical="center"/>
    </xf>
    <xf numFmtId="0" fontId="17" fillId="18" borderId="2" xfId="0" applyNumberFormat="1" applyFont="1" applyFill="1" applyBorder="1" applyAlignment="1">
      <alignment horizontal="center" vertical="center" wrapText="1"/>
    </xf>
    <xf numFmtId="14" fontId="17" fillId="18" borderId="2" xfId="0" applyNumberFormat="1" applyFont="1" applyFill="1" applyBorder="1" applyAlignment="1">
      <alignment horizontal="center" vertical="center" wrapText="1"/>
    </xf>
    <xf numFmtId="179" fontId="17" fillId="18" borderId="2" xfId="0" applyNumberFormat="1" applyFont="1" applyFill="1" applyBorder="1" applyAlignment="1">
      <alignment horizontal="center" vertical="center"/>
    </xf>
    <xf numFmtId="14" fontId="40" fillId="0" borderId="2" xfId="0" applyNumberFormat="1" applyFont="1" applyFill="1" applyBorder="1" applyAlignment="1">
      <alignment horizontal="center" vertical="center" wrapText="1"/>
    </xf>
    <xf numFmtId="0" fontId="42" fillId="0" borderId="2" xfId="0" applyNumberFormat="1" applyFont="1" applyFill="1" applyBorder="1" applyAlignment="1">
      <alignment horizontal="center" vertical="center" wrapText="1"/>
    </xf>
    <xf numFmtId="0" fontId="42" fillId="18" borderId="2" xfId="0" applyNumberFormat="1" applyFont="1" applyFill="1" applyBorder="1" applyAlignment="1">
      <alignment horizontal="center" vertical="center" wrapText="1"/>
    </xf>
    <xf numFmtId="14" fontId="17" fillId="0" borderId="1" xfId="0" applyNumberFormat="1" applyFont="1" applyFill="1" applyBorder="1" applyAlignment="1">
      <alignment horizontal="center" vertical="center" wrapText="1"/>
    </xf>
    <xf numFmtId="182" fontId="42" fillId="0" borderId="1" xfId="0" applyNumberFormat="1" applyFont="1" applyFill="1" applyBorder="1" applyAlignment="1">
      <alignment horizontal="center" vertical="center" wrapText="1"/>
    </xf>
    <xf numFmtId="0" fontId="42" fillId="0" borderId="1" xfId="0" applyNumberFormat="1" applyFont="1" applyFill="1" applyBorder="1" applyAlignment="1">
      <alignment horizontal="center" vertical="center" wrapText="1"/>
    </xf>
    <xf numFmtId="178" fontId="39" fillId="0" borderId="1" xfId="0" applyNumberFormat="1" applyFont="1" applyFill="1" applyBorder="1" applyAlignment="1">
      <alignment horizontal="center" vertical="center"/>
    </xf>
    <xf numFmtId="3" fontId="39" fillId="0" borderId="2" xfId="0" applyNumberFormat="1" applyFont="1" applyFill="1" applyBorder="1" applyAlignment="1">
      <alignment horizontal="center" vertical="center"/>
    </xf>
    <xf numFmtId="177" fontId="43" fillId="3" borderId="2" xfId="0" applyNumberFormat="1" applyFont="1" applyFill="1" applyBorder="1" applyAlignment="1">
      <alignment horizontal="center" vertical="center" wrapText="1"/>
    </xf>
    <xf numFmtId="177" fontId="40" fillId="0" borderId="2" xfId="0" applyNumberFormat="1" applyFont="1" applyFill="1" applyBorder="1" applyAlignment="1">
      <alignment horizontal="right" vertical="center" wrapText="1"/>
    </xf>
    <xf numFmtId="10" fontId="44" fillId="6" borderId="2" xfId="3" applyNumberFormat="1" applyFont="1" applyFill="1" applyBorder="1" applyAlignment="1">
      <alignment horizontal="center" vertical="center" wrapText="1"/>
    </xf>
    <xf numFmtId="180" fontId="17" fillId="0" borderId="2" xfId="0" applyNumberFormat="1" applyFont="1" applyFill="1" applyBorder="1" applyAlignment="1">
      <alignment horizontal="center" vertical="center" wrapText="1"/>
    </xf>
    <xf numFmtId="0" fontId="40" fillId="0" borderId="8" xfId="0" applyFont="1" applyFill="1" applyBorder="1" applyAlignment="1">
      <alignment horizontal="center" vertical="center" wrapText="1"/>
    </xf>
    <xf numFmtId="178" fontId="40" fillId="0" borderId="8" xfId="0" applyNumberFormat="1" applyFont="1" applyFill="1" applyBorder="1" applyAlignment="1">
      <alignment horizontal="center" vertical="center" wrapText="1"/>
    </xf>
    <xf numFmtId="178" fontId="40" fillId="0" borderId="2" xfId="0" applyNumberFormat="1" applyFont="1" applyFill="1" applyBorder="1" applyAlignment="1">
      <alignment horizontal="right" vertical="center" wrapText="1"/>
    </xf>
    <xf numFmtId="10" fontId="44" fillId="0" borderId="2" xfId="3" applyNumberFormat="1" applyFont="1" applyFill="1" applyBorder="1" applyAlignment="1">
      <alignment horizontal="center" vertical="center" wrapText="1"/>
    </xf>
    <xf numFmtId="0" fontId="41" fillId="0" borderId="8" xfId="0" applyFont="1" applyFill="1" applyBorder="1" applyAlignment="1">
      <alignment horizontal="center" vertical="center" wrapText="1"/>
    </xf>
    <xf numFmtId="177" fontId="43" fillId="3" borderId="1" xfId="0" applyNumberFormat="1" applyFont="1" applyFill="1" applyBorder="1" applyAlignment="1">
      <alignment horizontal="center" vertical="center" wrapText="1"/>
    </xf>
    <xf numFmtId="177" fontId="40" fillId="0" borderId="1" xfId="0" applyNumberFormat="1" applyFont="1" applyFill="1" applyBorder="1" applyAlignment="1">
      <alignment horizontal="right" vertical="center" wrapText="1"/>
    </xf>
    <xf numFmtId="10" fontId="44" fillId="6" borderId="1" xfId="3" applyNumberFormat="1" applyFont="1" applyFill="1" applyBorder="1" applyAlignment="1">
      <alignment horizontal="center" vertical="center" wrapText="1"/>
    </xf>
    <xf numFmtId="180" fontId="17" fillId="0" borderId="1" xfId="0" applyNumberFormat="1" applyFont="1" applyFill="1" applyBorder="1" applyAlignment="1">
      <alignment horizontal="center" vertical="center" wrapText="1"/>
    </xf>
    <xf numFmtId="0" fontId="40" fillId="0" borderId="9" xfId="0" applyFont="1" applyFill="1" applyBorder="1" applyAlignment="1">
      <alignment horizontal="center" vertical="center" wrapText="1"/>
    </xf>
    <xf numFmtId="178" fontId="40" fillId="0" borderId="2" xfId="0" applyNumberFormat="1" applyFont="1" applyFill="1" applyBorder="1" applyAlignment="1">
      <alignment horizontal="center" vertical="center" wrapText="1"/>
    </xf>
    <xf numFmtId="0" fontId="40" fillId="0" borderId="2" xfId="0" applyFont="1" applyFill="1" applyBorder="1" applyAlignment="1">
      <alignment horizontal="center" vertical="center" wrapText="1"/>
    </xf>
    <xf numFmtId="179" fontId="17" fillId="0" borderId="2" xfId="0" applyNumberFormat="1" applyFont="1" applyFill="1" applyBorder="1" applyAlignment="1">
      <alignment horizontal="center" vertical="center"/>
    </xf>
    <xf numFmtId="179" fontId="17" fillId="0" borderId="1" xfId="0" applyNumberFormat="1" applyFont="1" applyFill="1" applyBorder="1" applyAlignment="1">
      <alignment horizontal="center" vertical="center"/>
    </xf>
    <xf numFmtId="179" fontId="17" fillId="0" borderId="2" xfId="0" applyNumberFormat="1" applyFont="1" applyFill="1" applyBorder="1" applyAlignment="1">
      <alignment horizontal="center" vertical="center" wrapText="1"/>
    </xf>
    <xf numFmtId="182" fontId="17" fillId="0" borderId="2" xfId="0" applyNumberFormat="1" applyFont="1" applyFill="1" applyBorder="1" applyAlignment="1">
      <alignment horizontal="left" vertical="center" wrapText="1"/>
    </xf>
    <xf numFmtId="182" fontId="17" fillId="0" borderId="2" xfId="0" applyNumberFormat="1" applyFont="1" applyFill="1" applyBorder="1" applyAlignment="1">
      <alignment horizontal="center" vertical="center"/>
    </xf>
    <xf numFmtId="179" fontId="42" fillId="0" borderId="2" xfId="0" applyNumberFormat="1" applyFont="1" applyFill="1" applyBorder="1" applyAlignment="1">
      <alignment horizontal="center" vertical="center" wrapText="1"/>
    </xf>
    <xf numFmtId="182" fontId="42" fillId="0" borderId="2" xfId="0" applyNumberFormat="1" applyFont="1" applyFill="1" applyBorder="1" applyAlignment="1">
      <alignment horizontal="left" vertical="center" wrapText="1"/>
    </xf>
    <xf numFmtId="182" fontId="42" fillId="0" borderId="2" xfId="0" applyNumberFormat="1" applyFont="1" applyFill="1" applyBorder="1" applyAlignment="1">
      <alignment horizontal="center" vertical="center"/>
    </xf>
    <xf numFmtId="179" fontId="17" fillId="0" borderId="1" xfId="0" applyNumberFormat="1" applyFont="1" applyFill="1" applyBorder="1" applyAlignment="1">
      <alignment horizontal="center" vertical="center" wrapText="1"/>
    </xf>
    <xf numFmtId="178" fontId="19" fillId="9" borderId="2" xfId="0" applyNumberFormat="1" applyFont="1" applyFill="1" applyBorder="1" applyAlignment="1">
      <alignment horizontal="center" vertical="center" wrapText="1"/>
    </xf>
    <xf numFmtId="182" fontId="42" fillId="0" borderId="2" xfId="0" applyNumberFormat="1" applyFont="1" applyFill="1" applyBorder="1" applyAlignment="1">
      <alignment vertical="center" wrapText="1"/>
    </xf>
    <xf numFmtId="178" fontId="42" fillId="0" borderId="2" xfId="0" applyNumberFormat="1" applyFont="1" applyFill="1" applyBorder="1" applyAlignment="1">
      <alignment horizontal="center" vertical="center" wrapText="1"/>
    </xf>
    <xf numFmtId="180" fontId="42" fillId="0" borderId="2" xfId="0" applyNumberFormat="1" applyFont="1" applyFill="1" applyBorder="1" applyAlignment="1">
      <alignment horizontal="center" vertical="center" wrapText="1"/>
    </xf>
    <xf numFmtId="0" fontId="40" fillId="0" borderId="9" xfId="0" applyFont="1" applyFill="1" applyBorder="1" applyAlignment="1">
      <alignment horizontal="left" vertical="center" wrapText="1"/>
    </xf>
    <xf numFmtId="182" fontId="42" fillId="0" borderId="1" xfId="0" applyNumberFormat="1" applyFont="1" applyFill="1" applyBorder="1" applyAlignment="1">
      <alignment vertical="center" wrapText="1"/>
    </xf>
    <xf numFmtId="178" fontId="42" fillId="0" borderId="1" xfId="0" applyNumberFormat="1" applyFont="1" applyFill="1" applyBorder="1" applyAlignment="1">
      <alignment horizontal="center" vertical="center" wrapText="1"/>
    </xf>
    <xf numFmtId="182" fontId="45" fillId="0" borderId="0" xfId="0" applyNumberFormat="1" applyFont="1" applyFill="1" applyAlignment="1">
      <alignment horizontal="left" vertical="center"/>
    </xf>
    <xf numFmtId="180" fontId="19" fillId="2" borderId="2" xfId="0" applyNumberFormat="1" applyFont="1" applyFill="1" applyBorder="1" applyAlignment="1">
      <alignment horizontal="center" vertical="center" wrapText="1"/>
    </xf>
    <xf numFmtId="14" fontId="41" fillId="0" borderId="8" xfId="0" applyNumberFormat="1" applyFont="1" applyFill="1" applyBorder="1" applyAlignment="1">
      <alignment horizontal="left" vertical="center" wrapText="1"/>
    </xf>
    <xf numFmtId="182" fontId="17" fillId="0" borderId="2" xfId="0" applyNumberFormat="1" applyFont="1" applyFill="1" applyBorder="1" applyAlignment="1">
      <alignment vertical="center"/>
    </xf>
    <xf numFmtId="180" fontId="17" fillId="9" borderId="2" xfId="0" applyNumberFormat="1" applyFont="1" applyFill="1" applyBorder="1" applyAlignment="1">
      <alignment horizontal="center" vertical="center" wrapText="1"/>
    </xf>
    <xf numFmtId="14" fontId="41" fillId="0" borderId="8" xfId="0" applyNumberFormat="1" applyFont="1" applyFill="1" applyBorder="1" applyAlignment="1">
      <alignment horizontal="center" vertical="center" wrapText="1"/>
    </xf>
    <xf numFmtId="14" fontId="41" fillId="9" borderId="8" xfId="0" applyNumberFormat="1" applyFont="1" applyFill="1" applyBorder="1" applyAlignment="1">
      <alignment horizontal="left" vertical="center" wrapText="1"/>
    </xf>
    <xf numFmtId="180" fontId="46" fillId="0" borderId="2" xfId="0" applyNumberFormat="1" applyFont="1" applyFill="1" applyBorder="1" applyAlignment="1">
      <alignment horizontal="center" vertical="center" wrapText="1"/>
    </xf>
    <xf numFmtId="14" fontId="41" fillId="0" borderId="9" xfId="0" applyNumberFormat="1" applyFont="1" applyFill="1" applyBorder="1" applyAlignment="1">
      <alignment horizontal="left" vertical="center" wrapText="1"/>
    </xf>
    <xf numFmtId="182" fontId="17" fillId="0" borderId="1" xfId="0" applyNumberFormat="1" applyFont="1" applyFill="1" applyBorder="1" applyAlignment="1">
      <alignment vertical="center"/>
    </xf>
    <xf numFmtId="0" fontId="41" fillId="0" borderId="2" xfId="0" applyFont="1" applyFill="1" applyBorder="1" applyAlignment="1">
      <alignment horizontal="left" vertical="center" wrapText="1"/>
    </xf>
    <xf numFmtId="182" fontId="36" fillId="0" borderId="2" xfId="0" applyNumberFormat="1" applyFont="1" applyFill="1" applyBorder="1" applyAlignment="1">
      <alignment vertical="center"/>
    </xf>
    <xf numFmtId="182" fontId="21" fillId="2" borderId="2" xfId="0" applyNumberFormat="1" applyFont="1" applyFill="1" applyBorder="1" applyAlignment="1">
      <alignment horizontal="center" vertical="center" wrapText="1"/>
    </xf>
    <xf numFmtId="182" fontId="21" fillId="0" borderId="0" xfId="0" applyNumberFormat="1" applyFont="1" applyFill="1" applyAlignment="1">
      <alignment horizontal="center" vertical="center" wrapText="1"/>
    </xf>
    <xf numFmtId="0" fontId="40" fillId="19" borderId="8" xfId="0" applyFont="1" applyFill="1" applyBorder="1" applyAlignment="1">
      <alignment horizontal="left" vertical="center" wrapText="1"/>
    </xf>
    <xf numFmtId="182" fontId="17" fillId="19" borderId="2" xfId="0" applyNumberFormat="1" applyFont="1" applyFill="1" applyBorder="1" applyAlignment="1">
      <alignment horizontal="center" vertical="center" wrapText="1"/>
    </xf>
    <xf numFmtId="183" fontId="44" fillId="6" borderId="2" xfId="0" applyNumberFormat="1" applyFont="1" applyFill="1" applyBorder="1" applyAlignment="1">
      <alignment horizontal="center" vertical="center" wrapText="1"/>
    </xf>
    <xf numFmtId="183" fontId="44" fillId="0" borderId="2" xfId="0" applyNumberFormat="1" applyFont="1" applyFill="1" applyBorder="1" applyAlignment="1">
      <alignment horizontal="center" vertical="center" wrapText="1"/>
    </xf>
    <xf numFmtId="0" fontId="40" fillId="19" borderId="9" xfId="0" applyFont="1" applyFill="1" applyBorder="1" applyAlignment="1">
      <alignment horizontal="left" vertical="center" wrapText="1"/>
    </xf>
    <xf numFmtId="182" fontId="17" fillId="19" borderId="1" xfId="0" applyNumberFormat="1" applyFont="1" applyFill="1" applyBorder="1" applyAlignment="1">
      <alignment horizontal="center" vertical="center" wrapText="1"/>
    </xf>
    <xf numFmtId="183" fontId="44" fillId="6" borderId="1" xfId="0" applyNumberFormat="1" applyFont="1" applyFill="1" applyBorder="1" applyAlignment="1">
      <alignment horizontal="center" vertical="center" wrapText="1"/>
    </xf>
    <xf numFmtId="0" fontId="40" fillId="19" borderId="2" xfId="0" applyFont="1" applyFill="1" applyBorder="1" applyAlignment="1">
      <alignment horizontal="lef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2" xfId="49"/>
  </cellStyles>
  <dxfs count="1">
    <dxf>
      <fill>
        <patternFill patternType="solid">
          <bgColor rgb="FFFF9900"/>
        </patternFill>
      </fill>
    </dxf>
  </dxfs>
  <tableStyles count="0" defaultTableStyle="TableStyleMedium2" defaultPivotStyle="PivotStyleMedium9"/>
  <colors>
    <mruColors>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customXml" Target="../customXml/item4.xml"/><Relationship Id="rId7" Type="http://schemas.openxmlformats.org/officeDocument/2006/relationships/customXml" Target="../customXml/item3.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externalLink" Target="externalLinks/externalLink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ata\weboffice\tmp\webet_266602970\\\Win-liulili\data\weboffice\tmp\webet_215965248\\data\weboffice\tmp\webet_212416188\\\Win-liulili\&#21016;&#20029;&#20029;\6.&#39033;&#30446;&#31649;&#29702;\6.&#23453;&#23433;&#21306;&#26032;&#23433;&#34903;&#36947;&#23453;&#22478;43&#21306;&#30887;&#28023;&#33457;&#22253;&#26842;&#25143;&#21306;&#25913;&#36896;&#39033;&#30446;\2.&#23436;&#25104;&#29256;&#36164;&#26009;\0.&#21488;&#36134;&#21450;&#36164;&#26009;&#31227;&#20132;&#28165;&#21333;\01&#28145;&#22323;&#24066;&#22825;&#20581;&#26842;&#25913;&#25237;&#36164;&#21457;&#23637;&#26377;&#38480;&#20844;&#21496;-&#21512;&#32422;&#31649;&#29702;&#37096;&#30887;&#28023;&#39033;&#30446;&#21488;&#36134;-20220124&#12304;&#27719;&#24635;&#12305;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23577;&#36947;&#22855;\&#26700;&#38754;&#25991;&#20214;&#20020;&#26102;&#23384;&#25918;&#30424;\20241202%20&#20379;&#24212;&#21830;&#25552;&#20379;&#36164;&#26009;\2.&#24453;&#21150;&#29702;\0.&#36164;&#37329;&#20184;&#27454;&#35745;&#21010;\25&#24180;8&#26376;&#36164;&#37329;&#35745;&#21010;\2025&#24180;8&#26376;&#20221;&#25320;&#27454;&#35745;&#21010;&#25903;&#20184;&#24773;&#20917;-&#21335;&#23725;.2025072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填写说明"/>
      <sheetName val="2021年投标台账-罗宝丹"/>
      <sheetName val="2021年拓展合同台账-池晨"/>
      <sheetName val="碧海项目招采台账-尚道奇"/>
      <sheetName val="碧海项目采购合同台账-张鑫源"/>
      <sheetName val="碧海项目资金计划、进度款支付及预结算管理登记台账"/>
      <sheetName val="碧海项目供应商台账-李康"/>
      <sheetName val="碧海项目供应商管理台账-李康"/>
      <sheetName val="供应商管理总控台账-李康"/>
    </sheetNames>
    <sheetDataSet>
      <sheetData sheetId="0" refreshError="1"/>
      <sheetData sheetId="1" refreshError="1"/>
      <sheetData sheetId="2" refreshError="1"/>
      <sheetData sheetId="3" refreshError="1">
        <row r="5">
          <cell r="A5">
            <v>1</v>
          </cell>
        </row>
        <row r="6">
          <cell r="A6">
            <v>2</v>
          </cell>
        </row>
        <row r="7">
          <cell r="A7">
            <v>3</v>
          </cell>
        </row>
        <row r="8">
          <cell r="A8">
            <v>4</v>
          </cell>
        </row>
        <row r="9">
          <cell r="A9">
            <v>5</v>
          </cell>
        </row>
        <row r="10">
          <cell r="A10">
            <v>6</v>
          </cell>
        </row>
        <row r="11">
          <cell r="A11">
            <v>7</v>
          </cell>
        </row>
        <row r="12">
          <cell r="A12">
            <v>8</v>
          </cell>
        </row>
        <row r="13">
          <cell r="A13">
            <v>9</v>
          </cell>
        </row>
        <row r="14">
          <cell r="A14">
            <v>10</v>
          </cell>
        </row>
        <row r="15">
          <cell r="A15">
            <v>11</v>
          </cell>
        </row>
        <row r="16">
          <cell r="A16">
            <v>12</v>
          </cell>
        </row>
        <row r="17">
          <cell r="A17">
            <v>13</v>
          </cell>
        </row>
        <row r="18">
          <cell r="A18">
            <v>14</v>
          </cell>
        </row>
        <row r="19">
          <cell r="A19">
            <v>15</v>
          </cell>
        </row>
        <row r="20">
          <cell r="A20">
            <v>16</v>
          </cell>
        </row>
        <row r="21">
          <cell r="A21">
            <v>17</v>
          </cell>
        </row>
        <row r="22">
          <cell r="A22">
            <v>18</v>
          </cell>
        </row>
        <row r="23">
          <cell r="A23">
            <v>19</v>
          </cell>
        </row>
        <row r="24">
          <cell r="A24">
            <v>20</v>
          </cell>
        </row>
        <row r="25">
          <cell r="A25">
            <v>21</v>
          </cell>
        </row>
        <row r="26">
          <cell r="A26">
            <v>22</v>
          </cell>
        </row>
        <row r="27">
          <cell r="A27">
            <v>23</v>
          </cell>
        </row>
        <row r="28">
          <cell r="A28">
            <v>24</v>
          </cell>
        </row>
        <row r="29">
          <cell r="A29">
            <v>25</v>
          </cell>
        </row>
      </sheetData>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025.8资金计划（南岭）"/>
      <sheetName val="Sheet1"/>
      <sheetName val="Sheet1 (2)"/>
    </sheetNames>
    <sheetDataSet>
      <sheetData sheetId="0">
        <row r="69">
          <cell r="G69">
            <v>124347765.74</v>
          </cell>
        </row>
      </sheetData>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6" Type="http://schemas.openxmlformats.org/officeDocument/2006/relationships/hyperlink" Target="file:///\\Win-liulili\&#21016;&#20029;&#20029;\6.&#39033;&#30446;&#31649;&#29702;\11.&#21335;&#23725;&#22303;&#22320;&#25972;&#22791;&#21033;&#30410;&#32479;&#31609;&#21069;&#26399;&#26381;&#21153;\2.&#23436;&#25104;&#29256;&#36164;&#26009;\2.&#21512;&#21516;&#36164;&#26009;\6.NLTZQQ-HT-006&#40857;&#23703;&#21306;&#21335;&#28286;&#34903;&#36947;&#21335;&#23725;&#26449;&#31038;&#21306;&#22303;&#22320;&#25972;&#22791;&#21033;&#30410;&#32479;&#31609;&#39033;&#30446;&#21069;&#26399;&#26381;&#21153;&#39033;&#30446;&#25351;&#25381;&#37096;&#21150;&#20844;&#22330;&#22320;&#35013;&#20462;&#35774;&#35745;&#26381;&#21153;" TargetMode="External"/><Relationship Id="rId5" Type="http://schemas.openxmlformats.org/officeDocument/2006/relationships/hyperlink" Target="file:///\\Win-liulili\&#21016;&#20029;&#20029;\6.&#39033;&#30446;&#31649;&#29702;\11.&#21335;&#23725;&#22303;&#22320;&#25972;&#22791;&#21033;&#30410;&#32479;&#31609;&#21069;&#26399;&#26381;&#21153;\2.&#23436;&#25104;&#29256;&#36164;&#26009;\2.&#21512;&#21516;&#36164;&#26009;\5.NLTZQQ-HT-005&#40857;&#23703;&#21306;&#21335;&#28286;&#34903;&#36947;&#21335;&#23725;&#26449;&#31038;&#21306;&#22303;&#22320;&#25972;&#22791;&#21033;&#30410;&#32479;&#31609;&#39033;&#30446;&#21069;&#26399;&#26381;&#21153;&#39033;&#30446;&#35268;&#21010;&#24635;&#21672;&#35810;&#39038;&#38382;&#26381;&#21153;" TargetMode="External"/><Relationship Id="rId4" Type="http://schemas.openxmlformats.org/officeDocument/2006/relationships/hyperlink" Target="file:///\\Win-liulili\&#21016;&#20029;&#20029;\6.&#39033;&#30446;&#31649;&#29702;\11.&#21335;&#23725;&#22303;&#22320;&#25972;&#22791;&#21033;&#30410;&#32479;&#31609;&#21069;&#26399;&#26381;&#21153;\2.&#23436;&#25104;&#29256;&#36164;&#26009;\2.&#21512;&#21516;&#36164;&#26009;\4.NLTZQQ-HT-004&#19987;&#39033;&#27861;&#24459;&#21672;&#35810;&#26381;&#21153;&#21512;&#21516;" TargetMode="External"/><Relationship Id="rId3" Type="http://schemas.openxmlformats.org/officeDocument/2006/relationships/hyperlink" Target="file:///\\Win-liulili\&#21016;&#20029;&#20029;\6.&#39033;&#30446;&#31649;&#29702;\11.&#21335;&#23725;&#22303;&#22320;&#25972;&#22791;&#21033;&#30410;&#32479;&#31609;&#21069;&#26399;&#26381;&#21153;\2.&#23436;&#25104;&#29256;&#36164;&#26009;\2.&#21512;&#21516;&#36164;&#26009;\3.NLTZQQ-HT-003&#40857;&#23703;&#21306;&#21335;&#28286;&#34903;&#36947;&#21335;&#23725;&#26449;&#31038;&#21306;&#22303;&#22320;&#25972;&#22791;&#21033;&#30410;&#32479;&#31609;&#39033;&#30446;&#21069;&#26399;&#26381;&#21153;&#39033;&#30446;&#29616;&#22330;&#25351;&#25381;&#37096;&#25346;&#29260;&#26381;&#21153;&#21512;&#21516;" TargetMode="External"/><Relationship Id="rId2" Type="http://schemas.openxmlformats.org/officeDocument/2006/relationships/hyperlink" Target="file:///\\Win-liulili\&#21016;&#20029;&#20029;\6.&#39033;&#30446;&#31649;&#29702;\11.&#21335;&#23725;&#22303;&#22320;&#25972;&#22791;&#21033;&#30410;&#32479;&#31609;&#21069;&#26399;&#26381;&#21153;\2.&#23436;&#25104;&#29256;&#36164;&#26009;\2.&#21512;&#21516;&#36164;&#26009;\2.NLTZQQ-HT-002&#40857;&#23703;&#21306;&#21335;&#28286;&#34903;&#36947;&#21335;&#23725;&#26449;&#31038;&#21306;&#22303;&#22320;&#25972;&#22791;&#21033;&#30410;&#32479;&#31609;&#39033;&#30446;&#21069;&#26399;&#26381;&#21153;&#39033;&#30446;&#22303;&#22320;&#20449;&#24687;&#26680;&#26597;&#26381;&#21153;&#21512;&#21516;" TargetMode="External"/><Relationship Id="rId1" Type="http://schemas.openxmlformats.org/officeDocument/2006/relationships/hyperlink" Target="file:///\\Win-liulili\&#21016;&#20029;&#20029;\6.&#39033;&#30446;&#31649;&#29702;\11.&#21335;&#23725;&#22303;&#22320;&#25972;&#22791;&#21033;&#30410;&#32479;&#31609;&#21069;&#26399;&#26381;&#21153;\2.&#23436;&#25104;&#29256;&#36164;&#26009;\2.&#21512;&#21516;&#36164;&#26009;\1.NLCSQ-NH-001&#40857;&#23703;&#21306;&#21335;&#28286;&#34903;&#36947;&#21335;&#23725;&#26449;&#31038;&#21306;&#22303;&#22320;&#25972;&#22791;&#21033;&#30410;&#32479;&#31609;&#21069;&#26399;&#26381;&#21153;&#39033;&#30446;&#25151;&#23627;&#21450;&#26435;&#21033;&#20154;&#20449;&#24687;&#26680;&#26597;&#21672;&#35810;&#26381;&#21153;&#21512;&#21516;"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pageSetUpPr fitToPage="1"/>
  </sheetPr>
  <dimension ref="A1:BK60"/>
  <sheetViews>
    <sheetView zoomScale="80" zoomScaleNormal="80" workbookViewId="0">
      <pane xSplit="8" ySplit="2" topLeftCell="O3" activePane="bottomRight" state="frozen"/>
      <selection/>
      <selection pane="topRight"/>
      <selection pane="bottomLeft"/>
      <selection pane="bottomRight" activeCell="D3" sqref="D3"/>
    </sheetView>
  </sheetViews>
  <sheetFormatPr defaultColWidth="9" defaultRowHeight="13.5"/>
  <cols>
    <col min="2" max="2" width="10.3833333333333" style="235" customWidth="1"/>
    <col min="3" max="3" width="22.1333333333333" style="235" customWidth="1"/>
    <col min="4" max="4" width="27.75" style="235" customWidth="1"/>
    <col min="5" max="5" width="14.8833333333333" style="235" customWidth="1"/>
    <col min="6" max="6" width="10.4" style="235" customWidth="1"/>
    <col min="7" max="7" width="11.5333333333333" style="235" customWidth="1"/>
    <col min="8" max="8" width="11.35" style="235" customWidth="1"/>
    <col min="9" max="9" width="12.3" style="235" customWidth="1"/>
    <col min="10" max="10" width="10.725" style="235" customWidth="1"/>
    <col min="11" max="11" width="8.45" style="235" customWidth="1"/>
    <col min="12" max="13" width="10.3" style="235" customWidth="1"/>
    <col min="14" max="15" width="14.8833333333333" style="235" customWidth="1"/>
    <col min="16" max="16" width="16" style="237" customWidth="1"/>
    <col min="17" max="17" width="14.8833333333333" style="235" customWidth="1"/>
    <col min="18" max="18" width="19.2166666666667" style="235" customWidth="1"/>
    <col min="19" max="19" width="12.975" style="238" customWidth="1"/>
    <col min="20" max="20" width="17.8833333333333" style="238" customWidth="1"/>
    <col min="21" max="21" width="14.0333333333333" style="238" customWidth="1"/>
    <col min="22" max="22" width="11.45" style="238" customWidth="1"/>
    <col min="23" max="23" width="11.3416666666667" style="238" customWidth="1"/>
    <col min="24" max="24" width="11.4416666666667" style="238" customWidth="1"/>
    <col min="25" max="26" width="10.1333333333333" style="235" customWidth="1"/>
    <col min="27" max="27" width="11.6333333333333" style="235" customWidth="1"/>
    <col min="28" max="28" width="13.1333333333333" style="235" customWidth="1"/>
    <col min="29" max="30" width="10.1333333333333" style="235" customWidth="1"/>
    <col min="31" max="31" width="9.25833333333333" style="235" customWidth="1"/>
    <col min="32" max="32" width="9" style="235" customWidth="1"/>
    <col min="33" max="34" width="10.1333333333333" style="235" customWidth="1"/>
    <col min="35" max="35" width="9" style="235" customWidth="1"/>
    <col min="36" max="36" width="11.3833333333333" style="235" customWidth="1"/>
    <col min="37" max="37" width="10.1333333333333" style="235" customWidth="1"/>
    <col min="38" max="38" width="11.8833333333333" style="235" customWidth="1"/>
    <col min="39" max="39" width="9.25833333333333" style="235" customWidth="1"/>
    <col min="40" max="40" width="9" style="235" customWidth="1"/>
    <col min="41" max="41" width="11.1166666666667" style="235" customWidth="1"/>
    <col min="42" max="42" width="10.1333333333333" style="235" customWidth="1"/>
    <col min="43" max="43" width="9" style="238" customWidth="1"/>
    <col min="44" max="44" width="12.8833333333333" style="239" customWidth="1"/>
    <col min="45" max="46" width="11.2333333333333" style="235" customWidth="1"/>
    <col min="47" max="47" width="23.3833333333333" style="235" customWidth="1"/>
    <col min="48" max="48" width="23.025" style="235" customWidth="1"/>
    <col min="49" max="49" width="13.1333333333333" style="238" customWidth="1"/>
    <col min="50" max="50" width="9" style="240" customWidth="1"/>
    <col min="51" max="52" width="9" style="238" customWidth="1"/>
    <col min="53" max="53" width="10.2583333333333" style="239" customWidth="1"/>
    <col min="54" max="54" width="13.1333333333333" style="235" customWidth="1"/>
    <col min="55" max="55" width="10.1333333333333" style="235" customWidth="1"/>
    <col min="56" max="56" width="12.6833333333333" style="241" customWidth="1"/>
    <col min="57" max="58" width="9" style="235"/>
    <col min="59" max="59" width="11.6666666666667" style="235" customWidth="1"/>
    <col min="60" max="60" width="9.38333333333333" style="235"/>
    <col min="61" max="62" width="9" style="235"/>
    <col min="63" max="63" width="19.1333333333333" style="235"/>
    <col min="64" max="66" width="9" style="235"/>
  </cols>
  <sheetData>
    <row r="1" s="235" customFormat="1" ht="30" customHeight="1" spans="2:56">
      <c r="B1" s="242" t="s">
        <v>0</v>
      </c>
      <c r="C1" s="242"/>
      <c r="D1" s="242"/>
      <c r="E1" s="242"/>
      <c r="F1" s="242"/>
      <c r="G1" s="242"/>
      <c r="H1" s="242"/>
      <c r="I1" s="242"/>
      <c r="J1" s="242"/>
      <c r="K1" s="242"/>
      <c r="L1" s="242"/>
      <c r="M1" s="242"/>
      <c r="N1" s="242"/>
      <c r="O1" s="242"/>
      <c r="P1" s="263"/>
      <c r="Q1" s="242"/>
      <c r="R1" s="242"/>
      <c r="S1" s="242"/>
      <c r="T1" s="242"/>
      <c r="U1" s="242"/>
      <c r="V1" s="242"/>
      <c r="W1" s="242"/>
      <c r="X1" s="242"/>
      <c r="Y1" s="242"/>
      <c r="Z1" s="242"/>
      <c r="AA1" s="242"/>
      <c r="AB1" s="242"/>
      <c r="AC1" s="242"/>
      <c r="AD1" s="242"/>
      <c r="AE1" s="242"/>
      <c r="AF1" s="242"/>
      <c r="AG1" s="242"/>
      <c r="AH1" s="242"/>
      <c r="AI1" s="242"/>
      <c r="AJ1" s="242"/>
      <c r="AK1" s="242"/>
      <c r="AL1" s="242"/>
      <c r="AM1" s="242"/>
      <c r="AN1" s="242"/>
      <c r="AO1" s="242"/>
      <c r="AP1" s="242"/>
      <c r="AQ1" s="242"/>
      <c r="AR1" s="263"/>
      <c r="AS1" s="242"/>
      <c r="AT1" s="242"/>
      <c r="AU1" s="242"/>
      <c r="AV1" s="242"/>
      <c r="AW1" s="242"/>
      <c r="AX1" s="315"/>
      <c r="AY1" s="242"/>
      <c r="AZ1" s="242"/>
      <c r="BA1" s="263"/>
      <c r="BB1" s="242"/>
      <c r="BD1" s="241"/>
    </row>
    <row r="2" s="236" customFormat="1" ht="63" customHeight="1" spans="1:60">
      <c r="A2" s="243" t="s">
        <v>1</v>
      </c>
      <c r="B2" s="244" t="s">
        <v>2</v>
      </c>
      <c r="C2" s="244" t="s">
        <v>3</v>
      </c>
      <c r="D2" s="244" t="s">
        <v>4</v>
      </c>
      <c r="E2" s="244" t="s">
        <v>5</v>
      </c>
      <c r="F2" s="245" t="s">
        <v>6</v>
      </c>
      <c r="G2" s="245" t="s">
        <v>7</v>
      </c>
      <c r="H2" s="246" t="s">
        <v>8</v>
      </c>
      <c r="I2" s="246" t="s">
        <v>9</v>
      </c>
      <c r="J2" s="246" t="s">
        <v>10</v>
      </c>
      <c r="K2" s="246" t="s">
        <v>11</v>
      </c>
      <c r="L2" s="246" t="s">
        <v>12</v>
      </c>
      <c r="M2" s="264" t="s">
        <v>13</v>
      </c>
      <c r="N2" s="264" t="s">
        <v>14</v>
      </c>
      <c r="O2" s="264" t="s">
        <v>15</v>
      </c>
      <c r="P2" s="265" t="s">
        <v>16</v>
      </c>
      <c r="Q2" s="245" t="s">
        <v>17</v>
      </c>
      <c r="R2" s="245" t="s">
        <v>18</v>
      </c>
      <c r="S2" s="245" t="s">
        <v>19</v>
      </c>
      <c r="T2" s="245" t="s">
        <v>20</v>
      </c>
      <c r="U2" s="245" t="s">
        <v>21</v>
      </c>
      <c r="V2" s="245" t="s">
        <v>22</v>
      </c>
      <c r="W2" s="245" t="s">
        <v>23</v>
      </c>
      <c r="X2" s="245" t="s">
        <v>24</v>
      </c>
      <c r="Y2" s="245" t="s">
        <v>25</v>
      </c>
      <c r="Z2" s="245" t="s">
        <v>26</v>
      </c>
      <c r="AA2" s="245" t="s">
        <v>27</v>
      </c>
      <c r="AB2" s="245" t="s">
        <v>28</v>
      </c>
      <c r="AC2" s="245" t="s">
        <v>29</v>
      </c>
      <c r="AD2" s="245" t="s">
        <v>30</v>
      </c>
      <c r="AE2" s="245" t="s">
        <v>31</v>
      </c>
      <c r="AF2" s="245" t="s">
        <v>32</v>
      </c>
      <c r="AG2" s="245" t="s">
        <v>33</v>
      </c>
      <c r="AH2" s="245" t="s">
        <v>34</v>
      </c>
      <c r="AI2" s="245" t="s">
        <v>35</v>
      </c>
      <c r="AJ2" s="245" t="s">
        <v>36</v>
      </c>
      <c r="AK2" s="245" t="s">
        <v>37</v>
      </c>
      <c r="AL2" s="245" t="s">
        <v>38</v>
      </c>
      <c r="AM2" s="245" t="s">
        <v>39</v>
      </c>
      <c r="AN2" s="245" t="s">
        <v>40</v>
      </c>
      <c r="AO2" s="245" t="s">
        <v>41</v>
      </c>
      <c r="AP2" s="245" t="s">
        <v>42</v>
      </c>
      <c r="AQ2" s="245" t="s">
        <v>43</v>
      </c>
      <c r="AR2" s="245" t="s">
        <v>44</v>
      </c>
      <c r="AS2" s="245" t="s">
        <v>45</v>
      </c>
      <c r="AT2" s="245" t="s">
        <v>46</v>
      </c>
      <c r="AU2" s="308" t="s">
        <v>47</v>
      </c>
      <c r="AV2" s="245" t="s">
        <v>48</v>
      </c>
      <c r="AW2" s="245" t="s">
        <v>49</v>
      </c>
      <c r="AX2" s="245" t="s">
        <v>50</v>
      </c>
      <c r="AY2" s="245" t="s">
        <v>51</v>
      </c>
      <c r="AZ2" s="245" t="s">
        <v>52</v>
      </c>
      <c r="BA2" s="245" t="s">
        <v>53</v>
      </c>
      <c r="BB2" s="316" t="s">
        <v>54</v>
      </c>
      <c r="BC2" s="245" t="s">
        <v>55</v>
      </c>
      <c r="BD2" s="245" t="s">
        <v>56</v>
      </c>
      <c r="BE2" s="245" t="s">
        <v>20</v>
      </c>
      <c r="BF2" s="316" t="s">
        <v>57</v>
      </c>
      <c r="BG2" s="327" t="s">
        <v>58</v>
      </c>
      <c r="BH2" s="328"/>
    </row>
    <row r="3" s="235" customFormat="1" ht="40" customHeight="1" spans="2:60">
      <c r="B3" s="130">
        <v>1</v>
      </c>
      <c r="C3" s="234" t="s">
        <v>59</v>
      </c>
      <c r="D3" s="247" t="s">
        <v>60</v>
      </c>
      <c r="E3" s="248" t="s">
        <v>61</v>
      </c>
      <c r="F3" s="248" t="s">
        <v>62</v>
      </c>
      <c r="G3" s="130" t="s">
        <v>63</v>
      </c>
      <c r="H3" s="249">
        <v>44426</v>
      </c>
      <c r="I3" s="249">
        <v>44469</v>
      </c>
      <c r="J3" s="249">
        <v>44446</v>
      </c>
      <c r="K3" s="248" t="s">
        <v>64</v>
      </c>
      <c r="L3" s="248" t="s">
        <v>65</v>
      </c>
      <c r="M3" s="248" t="s">
        <v>66</v>
      </c>
      <c r="N3" s="248" t="s">
        <v>67</v>
      </c>
      <c r="O3" s="266">
        <v>23000000</v>
      </c>
      <c r="P3" s="267">
        <v>22550000</v>
      </c>
      <c r="Q3" s="283">
        <f>P3</f>
        <v>22550000</v>
      </c>
      <c r="R3" s="284">
        <v>22539000</v>
      </c>
      <c r="S3" s="285">
        <f>(P3-R3)/P3*100%</f>
        <v>0.00048780487804878</v>
      </c>
      <c r="T3" s="248" t="s">
        <v>68</v>
      </c>
      <c r="U3" s="286" t="s">
        <v>69</v>
      </c>
      <c r="V3" s="287" t="s">
        <v>70</v>
      </c>
      <c r="W3" s="286" t="s">
        <v>71</v>
      </c>
      <c r="X3" s="286" t="s">
        <v>72</v>
      </c>
      <c r="Y3" s="286" t="s">
        <v>73</v>
      </c>
      <c r="Z3" s="249">
        <v>44445</v>
      </c>
      <c r="AA3" s="249">
        <v>44445</v>
      </c>
      <c r="AB3" s="299" t="s">
        <v>71</v>
      </c>
      <c r="AC3" s="299" t="s">
        <v>71</v>
      </c>
      <c r="AD3" s="299" t="s">
        <v>71</v>
      </c>
      <c r="AE3" s="299" t="s">
        <v>71</v>
      </c>
      <c r="AF3" s="299" t="s">
        <v>71</v>
      </c>
      <c r="AG3" s="299" t="s">
        <v>71</v>
      </c>
      <c r="AH3" s="299" t="s">
        <v>71</v>
      </c>
      <c r="AI3" s="299" t="s">
        <v>71</v>
      </c>
      <c r="AJ3" s="299" t="s">
        <v>71</v>
      </c>
      <c r="AK3" s="301" t="s">
        <v>74</v>
      </c>
      <c r="AL3" s="299" t="s">
        <v>71</v>
      </c>
      <c r="AM3" s="299">
        <v>44452</v>
      </c>
      <c r="AN3" s="299" t="s">
        <v>71</v>
      </c>
      <c r="AO3" s="252" t="s">
        <v>75</v>
      </c>
      <c r="AP3" s="309" t="s">
        <v>76</v>
      </c>
      <c r="AQ3" s="299">
        <v>44456</v>
      </c>
      <c r="AR3" s="132">
        <v>0</v>
      </c>
      <c r="AS3" s="286" t="s">
        <v>71</v>
      </c>
      <c r="AT3" s="248" t="s">
        <v>71</v>
      </c>
      <c r="AU3" s="248" t="s">
        <v>71</v>
      </c>
      <c r="AV3" s="286" t="s">
        <v>72</v>
      </c>
      <c r="AW3" s="286" t="s">
        <v>72</v>
      </c>
      <c r="AX3" s="132">
        <v>0</v>
      </c>
      <c r="AY3" s="317">
        <v>44589</v>
      </c>
      <c r="AZ3" s="286" t="s">
        <v>72</v>
      </c>
      <c r="BA3" s="286" t="s">
        <v>72</v>
      </c>
      <c r="BB3" s="286" t="s">
        <v>72</v>
      </c>
      <c r="BC3" s="318"/>
      <c r="BD3" s="130">
        <v>1</v>
      </c>
      <c r="BE3" s="329" t="s">
        <v>77</v>
      </c>
      <c r="BF3" s="330" t="s">
        <v>78</v>
      </c>
      <c r="BG3" s="331">
        <f>AM3-I3</f>
        <v>-17</v>
      </c>
      <c r="BH3" s="237">
        <f>AM3-I3</f>
        <v>-17</v>
      </c>
    </row>
    <row r="4" s="235" customFormat="1" ht="40" customHeight="1" spans="2:60">
      <c r="B4" s="130">
        <v>2</v>
      </c>
      <c r="C4" s="234" t="s">
        <v>79</v>
      </c>
      <c r="D4" s="247" t="s">
        <v>80</v>
      </c>
      <c r="E4" s="248" t="s">
        <v>61</v>
      </c>
      <c r="F4" s="248" t="s">
        <v>62</v>
      </c>
      <c r="G4" s="130" t="s">
        <v>63</v>
      </c>
      <c r="H4" s="249">
        <v>44426</v>
      </c>
      <c r="I4" s="249">
        <v>44469</v>
      </c>
      <c r="J4" s="268">
        <v>44428</v>
      </c>
      <c r="K4" s="248" t="s">
        <v>64</v>
      </c>
      <c r="L4" s="248" t="s">
        <v>65</v>
      </c>
      <c r="M4" s="248" t="s">
        <v>81</v>
      </c>
      <c r="N4" s="248" t="s">
        <v>82</v>
      </c>
      <c r="O4" s="266">
        <v>4000000</v>
      </c>
      <c r="P4" s="267">
        <v>3677924.5</v>
      </c>
      <c r="Q4" s="283">
        <f t="shared" ref="Q4:Q58" si="0">P4</f>
        <v>3677924.5</v>
      </c>
      <c r="R4" s="284">
        <v>3106260</v>
      </c>
      <c r="S4" s="285">
        <f t="shared" ref="S4:S37" si="1">(P4-R4)/P4*100%</f>
        <v>0.15543127652566</v>
      </c>
      <c r="T4" s="248" t="s">
        <v>68</v>
      </c>
      <c r="U4" s="286" t="s">
        <v>83</v>
      </c>
      <c r="V4" s="287" t="s">
        <v>84</v>
      </c>
      <c r="W4" s="286" t="s">
        <v>85</v>
      </c>
      <c r="X4" s="286" t="s">
        <v>86</v>
      </c>
      <c r="Y4" s="286" t="s">
        <v>73</v>
      </c>
      <c r="Z4" s="249">
        <v>44430</v>
      </c>
      <c r="AA4" s="249">
        <v>44442</v>
      </c>
      <c r="AB4" s="249">
        <v>44450</v>
      </c>
      <c r="AC4" s="299">
        <f t="shared" ref="AC4:AC10" si="2">AE4-5</f>
        <v>44457</v>
      </c>
      <c r="AD4" s="299">
        <f t="shared" ref="AD4:AD10" si="3">AE4-3</f>
        <v>44459</v>
      </c>
      <c r="AE4" s="299">
        <v>44462</v>
      </c>
      <c r="AF4" s="299" t="s">
        <v>71</v>
      </c>
      <c r="AG4" s="299" t="s">
        <v>71</v>
      </c>
      <c r="AH4" s="299">
        <v>44464</v>
      </c>
      <c r="AI4" s="299" t="s">
        <v>71</v>
      </c>
      <c r="AJ4" s="299" t="s">
        <v>71</v>
      </c>
      <c r="AK4" s="302" t="s">
        <v>87</v>
      </c>
      <c r="AL4" s="299">
        <v>44468</v>
      </c>
      <c r="AM4" s="299">
        <v>44468</v>
      </c>
      <c r="AN4" s="299">
        <v>44481</v>
      </c>
      <c r="AO4" s="252" t="s">
        <v>88</v>
      </c>
      <c r="AP4" s="302" t="s">
        <v>89</v>
      </c>
      <c r="AQ4" s="299">
        <v>44478</v>
      </c>
      <c r="AR4" s="132">
        <v>10000</v>
      </c>
      <c r="AS4" s="286" t="s">
        <v>90</v>
      </c>
      <c r="AT4" s="132" t="s">
        <v>91</v>
      </c>
      <c r="AU4" s="132" t="s">
        <v>92</v>
      </c>
      <c r="AV4" s="286" t="s">
        <v>72</v>
      </c>
      <c r="AW4" s="286" t="s">
        <v>72</v>
      </c>
      <c r="AX4" s="301" t="s">
        <v>93</v>
      </c>
      <c r="AY4" s="317">
        <v>44589</v>
      </c>
      <c r="AZ4" s="286" t="s">
        <v>72</v>
      </c>
      <c r="BA4" s="286" t="s">
        <v>72</v>
      </c>
      <c r="BB4" s="286" t="s">
        <v>72</v>
      </c>
      <c r="BC4" s="248"/>
      <c r="BD4" s="130">
        <v>2</v>
      </c>
      <c r="BE4" s="329" t="s">
        <v>77</v>
      </c>
      <c r="BF4" s="330" t="s">
        <v>78</v>
      </c>
      <c r="BG4" s="331">
        <f t="shared" ref="BG4:BG33" si="4">AM4-I4</f>
        <v>-1</v>
      </c>
      <c r="BH4" s="237">
        <f t="shared" ref="BH4:BH31" si="5">AM4-I4</f>
        <v>-1</v>
      </c>
    </row>
    <row r="5" ht="40" customHeight="1" spans="2:60">
      <c r="B5" s="130">
        <v>3</v>
      </c>
      <c r="C5" s="234" t="s">
        <v>94</v>
      </c>
      <c r="D5" s="247" t="s">
        <v>95</v>
      </c>
      <c r="E5" s="248" t="s">
        <v>61</v>
      </c>
      <c r="F5" s="248" t="s">
        <v>62</v>
      </c>
      <c r="G5" s="130" t="s">
        <v>63</v>
      </c>
      <c r="H5" s="249">
        <v>44491</v>
      </c>
      <c r="I5" s="249">
        <v>44505</v>
      </c>
      <c r="J5" s="268">
        <v>44494</v>
      </c>
      <c r="K5" s="255" t="s">
        <v>96</v>
      </c>
      <c r="L5" s="248" t="s">
        <v>65</v>
      </c>
      <c r="M5" s="130" t="s">
        <v>97</v>
      </c>
      <c r="N5" s="130" t="s">
        <v>98</v>
      </c>
      <c r="O5" s="266">
        <v>95000</v>
      </c>
      <c r="P5" s="132">
        <f>O5</f>
        <v>95000</v>
      </c>
      <c r="Q5" s="283">
        <f t="shared" si="0"/>
        <v>95000</v>
      </c>
      <c r="R5" s="284">
        <v>53345</v>
      </c>
      <c r="S5" s="285">
        <f t="shared" si="1"/>
        <v>0.438473684210526</v>
      </c>
      <c r="T5" s="248" t="s">
        <v>68</v>
      </c>
      <c r="U5" s="286" t="s">
        <v>69</v>
      </c>
      <c r="V5" s="287" t="s">
        <v>99</v>
      </c>
      <c r="W5" s="286" t="s">
        <v>71</v>
      </c>
      <c r="X5" s="286" t="s">
        <v>72</v>
      </c>
      <c r="Y5" s="286" t="s">
        <v>73</v>
      </c>
      <c r="Z5" s="299" t="s">
        <v>71</v>
      </c>
      <c r="AA5" s="299" t="s">
        <v>71</v>
      </c>
      <c r="AB5" s="299" t="s">
        <v>71</v>
      </c>
      <c r="AC5" s="299" t="s">
        <v>71</v>
      </c>
      <c r="AD5" s="299" t="s">
        <v>71</v>
      </c>
      <c r="AE5" s="299" t="s">
        <v>71</v>
      </c>
      <c r="AF5" s="299" t="s">
        <v>71</v>
      </c>
      <c r="AG5" s="299" t="s">
        <v>71</v>
      </c>
      <c r="AH5" s="299" t="s">
        <v>71</v>
      </c>
      <c r="AI5" s="299" t="s">
        <v>71</v>
      </c>
      <c r="AJ5" s="299" t="s">
        <v>71</v>
      </c>
      <c r="AK5" s="302" t="s">
        <v>100</v>
      </c>
      <c r="AL5" s="299" t="s">
        <v>71</v>
      </c>
      <c r="AM5" s="299">
        <v>44501</v>
      </c>
      <c r="AN5" s="299" t="s">
        <v>71</v>
      </c>
      <c r="AO5" s="252" t="s">
        <v>101</v>
      </c>
      <c r="AP5" s="302" t="s">
        <v>102</v>
      </c>
      <c r="AQ5" s="299">
        <v>44501</v>
      </c>
      <c r="AR5" s="132">
        <v>0</v>
      </c>
      <c r="AS5" s="286" t="s">
        <v>71</v>
      </c>
      <c r="AT5" s="248" t="s">
        <v>71</v>
      </c>
      <c r="AU5" s="248" t="s">
        <v>71</v>
      </c>
      <c r="AV5" s="286" t="s">
        <v>72</v>
      </c>
      <c r="AW5" s="286" t="s">
        <v>72</v>
      </c>
      <c r="AX5" s="132">
        <v>0</v>
      </c>
      <c r="AY5" s="317">
        <v>44589</v>
      </c>
      <c r="AZ5" s="286" t="s">
        <v>72</v>
      </c>
      <c r="BA5" s="286" t="s">
        <v>72</v>
      </c>
      <c r="BB5" s="286" t="s">
        <v>72</v>
      </c>
      <c r="BC5" s="248"/>
      <c r="BD5" s="130">
        <v>12</v>
      </c>
      <c r="BE5" s="329" t="s">
        <v>77</v>
      </c>
      <c r="BF5" s="330" t="s">
        <v>78</v>
      </c>
      <c r="BG5" s="331">
        <f t="shared" si="4"/>
        <v>-4</v>
      </c>
      <c r="BH5" s="237">
        <f t="shared" si="5"/>
        <v>-4</v>
      </c>
    </row>
    <row r="6" s="235" customFormat="1" ht="40" customHeight="1" spans="2:60">
      <c r="B6" s="130">
        <v>4</v>
      </c>
      <c r="C6" s="234" t="s">
        <v>103</v>
      </c>
      <c r="D6" s="247" t="s">
        <v>104</v>
      </c>
      <c r="E6" s="248" t="s">
        <v>61</v>
      </c>
      <c r="F6" s="248" t="s">
        <v>62</v>
      </c>
      <c r="G6" s="130" t="s">
        <v>63</v>
      </c>
      <c r="H6" s="249">
        <v>44469</v>
      </c>
      <c r="I6" s="249">
        <v>44530</v>
      </c>
      <c r="J6" s="268">
        <v>44445</v>
      </c>
      <c r="K6" s="248" t="s">
        <v>64</v>
      </c>
      <c r="L6" s="248" t="s">
        <v>65</v>
      </c>
      <c r="M6" s="130" t="s">
        <v>105</v>
      </c>
      <c r="N6" s="130" t="s">
        <v>106</v>
      </c>
      <c r="O6" s="269">
        <v>3000000</v>
      </c>
      <c r="P6" s="267">
        <v>2918560</v>
      </c>
      <c r="Q6" s="283">
        <f t="shared" si="0"/>
        <v>2918560</v>
      </c>
      <c r="R6" s="284">
        <v>661500</v>
      </c>
      <c r="S6" s="285">
        <f t="shared" si="1"/>
        <v>0.773347130091552</v>
      </c>
      <c r="T6" s="248" t="s">
        <v>68</v>
      </c>
      <c r="U6" s="286" t="s">
        <v>83</v>
      </c>
      <c r="V6" s="287" t="s">
        <v>84</v>
      </c>
      <c r="W6" s="286" t="s">
        <v>85</v>
      </c>
      <c r="X6" s="286" t="s">
        <v>86</v>
      </c>
      <c r="Y6" s="286" t="s">
        <v>73</v>
      </c>
      <c r="Z6" s="299">
        <v>44469</v>
      </c>
      <c r="AA6" s="299">
        <v>44482</v>
      </c>
      <c r="AB6" s="299">
        <v>44501</v>
      </c>
      <c r="AC6" s="299">
        <f t="shared" si="2"/>
        <v>44507</v>
      </c>
      <c r="AD6" s="299">
        <f t="shared" si="3"/>
        <v>44509</v>
      </c>
      <c r="AE6" s="299">
        <v>44512</v>
      </c>
      <c r="AF6" s="299" t="s">
        <v>71</v>
      </c>
      <c r="AG6" s="248" t="s">
        <v>71</v>
      </c>
      <c r="AH6" s="299">
        <v>44512</v>
      </c>
      <c r="AI6" s="288" t="s">
        <v>71</v>
      </c>
      <c r="AJ6" s="288" t="s">
        <v>71</v>
      </c>
      <c r="AK6" s="302" t="s">
        <v>107</v>
      </c>
      <c r="AL6" s="299">
        <v>44519</v>
      </c>
      <c r="AM6" s="299">
        <v>44519</v>
      </c>
      <c r="AN6" s="299">
        <v>44522</v>
      </c>
      <c r="AO6" s="252" t="s">
        <v>108</v>
      </c>
      <c r="AP6" s="302" t="s">
        <v>109</v>
      </c>
      <c r="AQ6" s="299">
        <v>44520</v>
      </c>
      <c r="AR6" s="132">
        <v>10000</v>
      </c>
      <c r="AS6" s="286" t="s">
        <v>90</v>
      </c>
      <c r="AT6" s="248" t="s">
        <v>110</v>
      </c>
      <c r="AU6" s="132" t="s">
        <v>111</v>
      </c>
      <c r="AV6" s="286" t="s">
        <v>72</v>
      </c>
      <c r="AW6" s="286" t="s">
        <v>72</v>
      </c>
      <c r="AX6" s="301" t="s">
        <v>112</v>
      </c>
      <c r="AY6" s="317">
        <v>44614</v>
      </c>
      <c r="AZ6" s="286" t="s">
        <v>72</v>
      </c>
      <c r="BA6" s="286" t="s">
        <v>72</v>
      </c>
      <c r="BB6" s="286" t="s">
        <v>72</v>
      </c>
      <c r="BC6" s="248"/>
      <c r="BD6" s="130">
        <v>3</v>
      </c>
      <c r="BE6" s="329" t="s">
        <v>113</v>
      </c>
      <c r="BF6" s="330" t="s">
        <v>78</v>
      </c>
      <c r="BG6" s="331">
        <f t="shared" si="4"/>
        <v>-11</v>
      </c>
      <c r="BH6" s="237">
        <f t="shared" si="5"/>
        <v>-11</v>
      </c>
    </row>
    <row r="7" ht="40" customHeight="1" spans="2:60">
      <c r="B7" s="130">
        <v>5</v>
      </c>
      <c r="C7" s="234" t="s">
        <v>114</v>
      </c>
      <c r="D7" s="247" t="s">
        <v>104</v>
      </c>
      <c r="E7" s="248" t="s">
        <v>61</v>
      </c>
      <c r="F7" s="248" t="s">
        <v>62</v>
      </c>
      <c r="G7" s="130" t="s">
        <v>63</v>
      </c>
      <c r="H7" s="249">
        <v>44469</v>
      </c>
      <c r="I7" s="249">
        <v>44530</v>
      </c>
      <c r="J7" s="268">
        <v>44445</v>
      </c>
      <c r="K7" s="248" t="s">
        <v>64</v>
      </c>
      <c r="L7" s="248" t="s">
        <v>65</v>
      </c>
      <c r="M7" s="130" t="s">
        <v>105</v>
      </c>
      <c r="N7" s="130" t="s">
        <v>106</v>
      </c>
      <c r="O7" s="270"/>
      <c r="P7" s="267">
        <v>2918560</v>
      </c>
      <c r="Q7" s="283">
        <f t="shared" si="0"/>
        <v>2918560</v>
      </c>
      <c r="R7" s="284">
        <v>661500</v>
      </c>
      <c r="S7" s="285">
        <f t="shared" si="1"/>
        <v>0.773347130091552</v>
      </c>
      <c r="T7" s="248" t="s">
        <v>68</v>
      </c>
      <c r="U7" s="286" t="s">
        <v>83</v>
      </c>
      <c r="V7" s="287" t="s">
        <v>84</v>
      </c>
      <c r="W7" s="286" t="s">
        <v>85</v>
      </c>
      <c r="X7" s="286" t="s">
        <v>86</v>
      </c>
      <c r="Y7" s="286" t="s">
        <v>73</v>
      </c>
      <c r="Z7" s="299">
        <v>44469</v>
      </c>
      <c r="AA7" s="299">
        <v>44482</v>
      </c>
      <c r="AB7" s="299">
        <v>44501</v>
      </c>
      <c r="AC7" s="299">
        <f t="shared" si="2"/>
        <v>44507</v>
      </c>
      <c r="AD7" s="299">
        <f t="shared" si="3"/>
        <v>44509</v>
      </c>
      <c r="AE7" s="299">
        <v>44512</v>
      </c>
      <c r="AF7" s="299" t="s">
        <v>71</v>
      </c>
      <c r="AG7" s="248" t="s">
        <v>71</v>
      </c>
      <c r="AH7" s="299">
        <v>44512</v>
      </c>
      <c r="AI7" s="288" t="s">
        <v>71</v>
      </c>
      <c r="AJ7" s="288" t="s">
        <v>71</v>
      </c>
      <c r="AK7" s="302" t="s">
        <v>107</v>
      </c>
      <c r="AL7" s="299">
        <v>44519</v>
      </c>
      <c r="AM7" s="299">
        <v>44519</v>
      </c>
      <c r="AN7" s="299">
        <v>44522</v>
      </c>
      <c r="AO7" s="252" t="s">
        <v>115</v>
      </c>
      <c r="AP7" s="302" t="s">
        <v>116</v>
      </c>
      <c r="AQ7" s="299">
        <v>44520</v>
      </c>
      <c r="AR7" s="132">
        <v>10000</v>
      </c>
      <c r="AS7" s="286" t="s">
        <v>90</v>
      </c>
      <c r="AT7" s="248" t="s">
        <v>110</v>
      </c>
      <c r="AU7" s="132" t="s">
        <v>111</v>
      </c>
      <c r="AV7" s="286" t="s">
        <v>72</v>
      </c>
      <c r="AW7" s="286" t="s">
        <v>72</v>
      </c>
      <c r="AX7" s="299" t="s">
        <v>71</v>
      </c>
      <c r="AY7" s="317">
        <v>44614</v>
      </c>
      <c r="AZ7" s="286" t="s">
        <v>72</v>
      </c>
      <c r="BA7" s="286" t="s">
        <v>72</v>
      </c>
      <c r="BB7" s="286" t="s">
        <v>72</v>
      </c>
      <c r="BC7" s="248"/>
      <c r="BD7" s="130">
        <v>3</v>
      </c>
      <c r="BE7" s="329" t="s">
        <v>113</v>
      </c>
      <c r="BF7" s="330" t="s">
        <v>78</v>
      </c>
      <c r="BG7" s="331">
        <f t="shared" si="4"/>
        <v>-11</v>
      </c>
      <c r="BH7" s="237">
        <f t="shared" si="5"/>
        <v>-11</v>
      </c>
    </row>
    <row r="8" s="235" customFormat="1" ht="40" customHeight="1" spans="2:60">
      <c r="B8" s="130">
        <v>6</v>
      </c>
      <c r="C8" s="234" t="s">
        <v>117</v>
      </c>
      <c r="D8" s="247" t="s">
        <v>104</v>
      </c>
      <c r="E8" s="248" t="s">
        <v>61</v>
      </c>
      <c r="F8" s="248" t="s">
        <v>62</v>
      </c>
      <c r="G8" s="130" t="s">
        <v>63</v>
      </c>
      <c r="H8" s="249">
        <v>44469</v>
      </c>
      <c r="I8" s="249">
        <v>44530</v>
      </c>
      <c r="J8" s="268">
        <v>44445</v>
      </c>
      <c r="K8" s="248" t="s">
        <v>64</v>
      </c>
      <c r="L8" s="248" t="s">
        <v>65</v>
      </c>
      <c r="M8" s="130" t="s">
        <v>105</v>
      </c>
      <c r="N8" s="130" t="s">
        <v>106</v>
      </c>
      <c r="O8" s="270"/>
      <c r="P8" s="267">
        <v>2918560</v>
      </c>
      <c r="Q8" s="283">
        <f t="shared" si="0"/>
        <v>2918560</v>
      </c>
      <c r="R8" s="284">
        <v>661500</v>
      </c>
      <c r="S8" s="285">
        <f t="shared" si="1"/>
        <v>0.773347130091552</v>
      </c>
      <c r="T8" s="248" t="s">
        <v>68</v>
      </c>
      <c r="U8" s="286" t="s">
        <v>83</v>
      </c>
      <c r="V8" s="287" t="s">
        <v>84</v>
      </c>
      <c r="W8" s="286" t="s">
        <v>85</v>
      </c>
      <c r="X8" s="286" t="s">
        <v>86</v>
      </c>
      <c r="Y8" s="286" t="s">
        <v>73</v>
      </c>
      <c r="Z8" s="299">
        <v>44469</v>
      </c>
      <c r="AA8" s="299">
        <v>44482</v>
      </c>
      <c r="AB8" s="299">
        <v>44501</v>
      </c>
      <c r="AC8" s="299">
        <f t="shared" si="2"/>
        <v>44507</v>
      </c>
      <c r="AD8" s="299">
        <f t="shared" si="3"/>
        <v>44509</v>
      </c>
      <c r="AE8" s="299">
        <v>44512</v>
      </c>
      <c r="AF8" s="299" t="s">
        <v>71</v>
      </c>
      <c r="AG8" s="248" t="s">
        <v>71</v>
      </c>
      <c r="AH8" s="299">
        <v>44512</v>
      </c>
      <c r="AI8" s="288" t="s">
        <v>71</v>
      </c>
      <c r="AJ8" s="288" t="s">
        <v>71</v>
      </c>
      <c r="AK8" s="302" t="s">
        <v>107</v>
      </c>
      <c r="AL8" s="299">
        <v>44519</v>
      </c>
      <c r="AM8" s="299">
        <v>44519</v>
      </c>
      <c r="AN8" s="299">
        <v>44522</v>
      </c>
      <c r="AO8" s="252" t="s">
        <v>118</v>
      </c>
      <c r="AP8" s="302" t="s">
        <v>119</v>
      </c>
      <c r="AQ8" s="299">
        <v>44520</v>
      </c>
      <c r="AR8" s="132">
        <v>10000</v>
      </c>
      <c r="AS8" s="286" t="s">
        <v>90</v>
      </c>
      <c r="AT8" s="248" t="s">
        <v>110</v>
      </c>
      <c r="AU8" s="132" t="s">
        <v>111</v>
      </c>
      <c r="AV8" s="286" t="s">
        <v>72</v>
      </c>
      <c r="AW8" s="286" t="s">
        <v>72</v>
      </c>
      <c r="AX8" s="299" t="s">
        <v>71</v>
      </c>
      <c r="AY8" s="317">
        <v>44614</v>
      </c>
      <c r="AZ8" s="286" t="s">
        <v>72</v>
      </c>
      <c r="BA8" s="286" t="s">
        <v>72</v>
      </c>
      <c r="BB8" s="286" t="s">
        <v>72</v>
      </c>
      <c r="BC8" s="248"/>
      <c r="BD8" s="130">
        <v>3</v>
      </c>
      <c r="BE8" s="329" t="s">
        <v>113</v>
      </c>
      <c r="BF8" s="330" t="s">
        <v>78</v>
      </c>
      <c r="BG8" s="331">
        <f t="shared" si="4"/>
        <v>-11</v>
      </c>
      <c r="BH8" s="237">
        <f t="shared" si="5"/>
        <v>-11</v>
      </c>
    </row>
    <row r="9" s="235" customFormat="1" ht="40" customHeight="1" spans="2:60">
      <c r="B9" s="130">
        <v>7</v>
      </c>
      <c r="C9" s="234" t="s">
        <v>120</v>
      </c>
      <c r="D9" s="247" t="s">
        <v>104</v>
      </c>
      <c r="E9" s="248" t="s">
        <v>61</v>
      </c>
      <c r="F9" s="248" t="s">
        <v>62</v>
      </c>
      <c r="G9" s="130" t="s">
        <v>63</v>
      </c>
      <c r="H9" s="249">
        <v>44469</v>
      </c>
      <c r="I9" s="249">
        <v>44530</v>
      </c>
      <c r="J9" s="268">
        <v>44445</v>
      </c>
      <c r="K9" s="248" t="s">
        <v>64</v>
      </c>
      <c r="L9" s="248" t="s">
        <v>65</v>
      </c>
      <c r="M9" s="130" t="s">
        <v>105</v>
      </c>
      <c r="N9" s="130" t="s">
        <v>106</v>
      </c>
      <c r="O9" s="271"/>
      <c r="P9" s="267">
        <v>2918560</v>
      </c>
      <c r="Q9" s="283">
        <f t="shared" si="0"/>
        <v>2918560</v>
      </c>
      <c r="R9" s="284">
        <v>630000</v>
      </c>
      <c r="S9" s="285">
        <f t="shared" si="1"/>
        <v>0.784140123896716</v>
      </c>
      <c r="T9" s="248" t="s">
        <v>68</v>
      </c>
      <c r="U9" s="286" t="s">
        <v>83</v>
      </c>
      <c r="V9" s="287" t="s">
        <v>84</v>
      </c>
      <c r="W9" s="286" t="s">
        <v>85</v>
      </c>
      <c r="X9" s="286" t="s">
        <v>86</v>
      </c>
      <c r="Y9" s="286" t="s">
        <v>73</v>
      </c>
      <c r="Z9" s="299">
        <v>44469</v>
      </c>
      <c r="AA9" s="299">
        <v>44482</v>
      </c>
      <c r="AB9" s="299">
        <v>44501</v>
      </c>
      <c r="AC9" s="299">
        <f t="shared" si="2"/>
        <v>44507</v>
      </c>
      <c r="AD9" s="299">
        <f t="shared" si="3"/>
        <v>44509</v>
      </c>
      <c r="AE9" s="299">
        <v>44512</v>
      </c>
      <c r="AF9" s="299" t="s">
        <v>71</v>
      </c>
      <c r="AG9" s="248" t="s">
        <v>71</v>
      </c>
      <c r="AH9" s="299">
        <v>44512</v>
      </c>
      <c r="AI9" s="288" t="s">
        <v>71</v>
      </c>
      <c r="AJ9" s="288" t="s">
        <v>71</v>
      </c>
      <c r="AK9" s="302" t="s">
        <v>107</v>
      </c>
      <c r="AL9" s="299">
        <v>44519</v>
      </c>
      <c r="AM9" s="299">
        <v>44519</v>
      </c>
      <c r="AN9" s="299">
        <v>44522</v>
      </c>
      <c r="AO9" s="252" t="s">
        <v>121</v>
      </c>
      <c r="AP9" s="302" t="s">
        <v>122</v>
      </c>
      <c r="AQ9" s="299">
        <v>44520</v>
      </c>
      <c r="AR9" s="132">
        <v>10000</v>
      </c>
      <c r="AS9" s="286" t="s">
        <v>90</v>
      </c>
      <c r="AT9" s="248" t="s">
        <v>110</v>
      </c>
      <c r="AU9" s="132" t="s">
        <v>111</v>
      </c>
      <c r="AV9" s="286" t="s">
        <v>72</v>
      </c>
      <c r="AW9" s="286" t="s">
        <v>72</v>
      </c>
      <c r="AX9" s="299" t="s">
        <v>71</v>
      </c>
      <c r="AY9" s="317">
        <v>44614</v>
      </c>
      <c r="AZ9" s="286" t="s">
        <v>72</v>
      </c>
      <c r="BA9" s="286" t="s">
        <v>72</v>
      </c>
      <c r="BB9" s="286" t="s">
        <v>72</v>
      </c>
      <c r="BC9" s="248"/>
      <c r="BD9" s="130">
        <v>3</v>
      </c>
      <c r="BE9" s="329" t="s">
        <v>113</v>
      </c>
      <c r="BF9" s="330" t="s">
        <v>78</v>
      </c>
      <c r="BG9" s="331">
        <f t="shared" si="4"/>
        <v>-11</v>
      </c>
      <c r="BH9" s="237">
        <f t="shared" si="5"/>
        <v>-11</v>
      </c>
    </row>
    <row r="10" ht="40" customHeight="1" spans="2:60">
      <c r="B10" s="130">
        <v>8</v>
      </c>
      <c r="C10" s="234" t="s">
        <v>123</v>
      </c>
      <c r="D10" s="247" t="s">
        <v>124</v>
      </c>
      <c r="E10" s="248" t="s">
        <v>61</v>
      </c>
      <c r="F10" s="248" t="s">
        <v>62</v>
      </c>
      <c r="G10" s="130" t="s">
        <v>63</v>
      </c>
      <c r="H10" s="249">
        <v>44455</v>
      </c>
      <c r="I10" s="249">
        <v>44520</v>
      </c>
      <c r="J10" s="268">
        <v>44457</v>
      </c>
      <c r="K10" s="248" t="s">
        <v>125</v>
      </c>
      <c r="L10" s="248" t="s">
        <v>65</v>
      </c>
      <c r="M10" s="130" t="s">
        <v>97</v>
      </c>
      <c r="N10" s="130" t="s">
        <v>126</v>
      </c>
      <c r="O10" s="266">
        <v>6000000</v>
      </c>
      <c r="P10" s="267">
        <v>5874920</v>
      </c>
      <c r="Q10" s="283">
        <f t="shared" si="0"/>
        <v>5874920</v>
      </c>
      <c r="R10" s="284">
        <v>5700000</v>
      </c>
      <c r="S10" s="285">
        <f t="shared" si="1"/>
        <v>0.0297740224547739</v>
      </c>
      <c r="T10" s="248" t="s">
        <v>68</v>
      </c>
      <c r="U10" s="286" t="s">
        <v>83</v>
      </c>
      <c r="V10" s="287" t="s">
        <v>84</v>
      </c>
      <c r="W10" s="286" t="s">
        <v>127</v>
      </c>
      <c r="X10" s="286" t="s">
        <v>86</v>
      </c>
      <c r="Y10" s="286" t="s">
        <v>73</v>
      </c>
      <c r="Z10" s="299">
        <v>44469</v>
      </c>
      <c r="AA10" s="299">
        <v>44482</v>
      </c>
      <c r="AB10" s="299">
        <v>44497</v>
      </c>
      <c r="AC10" s="299">
        <f t="shared" si="2"/>
        <v>44504</v>
      </c>
      <c r="AD10" s="299">
        <f t="shared" si="3"/>
        <v>44506</v>
      </c>
      <c r="AE10" s="299">
        <v>44509</v>
      </c>
      <c r="AF10" s="299" t="s">
        <v>71</v>
      </c>
      <c r="AG10" s="248" t="s">
        <v>71</v>
      </c>
      <c r="AH10" s="299">
        <v>44509</v>
      </c>
      <c r="AI10" s="288" t="s">
        <v>71</v>
      </c>
      <c r="AJ10" s="288" t="s">
        <v>71</v>
      </c>
      <c r="AK10" s="302" t="s">
        <v>128</v>
      </c>
      <c r="AL10" s="299">
        <v>44518</v>
      </c>
      <c r="AM10" s="299">
        <v>44518</v>
      </c>
      <c r="AN10" s="299">
        <v>44525</v>
      </c>
      <c r="AO10" s="252" t="s">
        <v>129</v>
      </c>
      <c r="AP10" s="302" t="s">
        <v>130</v>
      </c>
      <c r="AQ10" s="299">
        <v>44526</v>
      </c>
      <c r="AR10" s="132">
        <v>10000</v>
      </c>
      <c r="AS10" s="299">
        <v>44531</v>
      </c>
      <c r="AT10" s="248" t="s">
        <v>131</v>
      </c>
      <c r="AU10" s="248" t="s">
        <v>132</v>
      </c>
      <c r="AV10" s="286" t="s">
        <v>72</v>
      </c>
      <c r="AW10" s="286" t="s">
        <v>72</v>
      </c>
      <c r="AX10" s="301" t="s">
        <v>93</v>
      </c>
      <c r="AY10" s="317" t="s">
        <v>133</v>
      </c>
      <c r="AZ10" s="319" t="s">
        <v>72</v>
      </c>
      <c r="BA10" s="319" t="s">
        <v>72</v>
      </c>
      <c r="BB10" s="286" t="s">
        <v>72</v>
      </c>
      <c r="BC10" s="248"/>
      <c r="BD10" s="130">
        <v>7</v>
      </c>
      <c r="BE10" s="329" t="s">
        <v>77</v>
      </c>
      <c r="BF10" s="330" t="s">
        <v>78</v>
      </c>
      <c r="BG10" s="331">
        <f t="shared" si="4"/>
        <v>-2</v>
      </c>
      <c r="BH10" s="237">
        <f t="shared" si="5"/>
        <v>-2</v>
      </c>
    </row>
    <row r="11" ht="40" customHeight="1" spans="2:60">
      <c r="B11" s="130">
        <v>9</v>
      </c>
      <c r="C11" s="234" t="s">
        <v>134</v>
      </c>
      <c r="D11" s="247" t="s">
        <v>135</v>
      </c>
      <c r="E11" s="248" t="s">
        <v>61</v>
      </c>
      <c r="F11" s="248" t="s">
        <v>62</v>
      </c>
      <c r="G11" s="130" t="s">
        <v>63</v>
      </c>
      <c r="H11" s="249">
        <v>44427</v>
      </c>
      <c r="I11" s="249">
        <v>44530</v>
      </c>
      <c r="J11" s="268">
        <v>44428</v>
      </c>
      <c r="K11" s="248" t="s">
        <v>136</v>
      </c>
      <c r="L11" s="248" t="s">
        <v>65</v>
      </c>
      <c r="M11" s="130" t="s">
        <v>97</v>
      </c>
      <c r="N11" s="130" t="s">
        <v>137</v>
      </c>
      <c r="O11" s="266">
        <v>538000</v>
      </c>
      <c r="P11" s="267">
        <v>502553.67</v>
      </c>
      <c r="Q11" s="283">
        <f t="shared" si="0"/>
        <v>502553.67</v>
      </c>
      <c r="R11" s="284">
        <v>297950</v>
      </c>
      <c r="S11" s="285">
        <f t="shared" si="1"/>
        <v>0.407127998886169</v>
      </c>
      <c r="T11" s="248" t="s">
        <v>138</v>
      </c>
      <c r="U11" s="286" t="s">
        <v>69</v>
      </c>
      <c r="V11" s="287" t="s">
        <v>139</v>
      </c>
      <c r="W11" s="286" t="s">
        <v>127</v>
      </c>
      <c r="X11" s="286" t="s">
        <v>86</v>
      </c>
      <c r="Y11" s="286" t="s">
        <v>73</v>
      </c>
      <c r="Z11" s="299">
        <v>44510</v>
      </c>
      <c r="AA11" s="299">
        <v>44516</v>
      </c>
      <c r="AB11" s="299">
        <v>44510</v>
      </c>
      <c r="AC11" s="299">
        <v>44516</v>
      </c>
      <c r="AD11" s="299">
        <v>44516</v>
      </c>
      <c r="AE11" s="299">
        <v>44516</v>
      </c>
      <c r="AF11" s="299" t="s">
        <v>71</v>
      </c>
      <c r="AG11" s="248" t="s">
        <v>71</v>
      </c>
      <c r="AH11" s="299">
        <v>44516</v>
      </c>
      <c r="AI11" s="288" t="s">
        <v>71</v>
      </c>
      <c r="AJ11" s="303"/>
      <c r="AK11" s="302" t="s">
        <v>140</v>
      </c>
      <c r="AL11" s="248" t="s">
        <v>71</v>
      </c>
      <c r="AM11" s="299">
        <v>44520</v>
      </c>
      <c r="AN11" s="299" t="s">
        <v>71</v>
      </c>
      <c r="AO11" s="252" t="s">
        <v>141</v>
      </c>
      <c r="AP11" s="302" t="s">
        <v>142</v>
      </c>
      <c r="AQ11" s="299">
        <v>44552</v>
      </c>
      <c r="AR11" s="132">
        <v>0</v>
      </c>
      <c r="AS11" s="286" t="s">
        <v>71</v>
      </c>
      <c r="AT11" s="248" t="s">
        <v>71</v>
      </c>
      <c r="AU11" s="248" t="s">
        <v>71</v>
      </c>
      <c r="AV11" s="286" t="s">
        <v>72</v>
      </c>
      <c r="AW11" s="286" t="s">
        <v>72</v>
      </c>
      <c r="AX11" s="132">
        <v>0</v>
      </c>
      <c r="AY11" s="317" t="s">
        <v>143</v>
      </c>
      <c r="AZ11" s="286" t="s">
        <v>72</v>
      </c>
      <c r="BA11" s="286" t="s">
        <v>72</v>
      </c>
      <c r="BB11" s="286" t="s">
        <v>72</v>
      </c>
      <c r="BC11" s="248"/>
      <c r="BD11" s="130">
        <v>6</v>
      </c>
      <c r="BE11" s="329" t="s">
        <v>144</v>
      </c>
      <c r="BF11" s="330" t="s">
        <v>78</v>
      </c>
      <c r="BG11" s="331">
        <f t="shared" si="4"/>
        <v>-10</v>
      </c>
      <c r="BH11" s="237">
        <f t="shared" si="5"/>
        <v>-10</v>
      </c>
    </row>
    <row r="12" s="235" customFormat="1" ht="40" customHeight="1" spans="2:60">
      <c r="B12" s="130">
        <v>10</v>
      </c>
      <c r="C12" s="234" t="s">
        <v>145</v>
      </c>
      <c r="D12" s="247" t="s">
        <v>146</v>
      </c>
      <c r="E12" s="248" t="s">
        <v>61</v>
      </c>
      <c r="F12" s="248" t="s">
        <v>62</v>
      </c>
      <c r="G12" s="130" t="s">
        <v>63</v>
      </c>
      <c r="H12" s="249">
        <v>44522</v>
      </c>
      <c r="I12" s="249">
        <v>44522</v>
      </c>
      <c r="J12" s="268" t="s">
        <v>71</v>
      </c>
      <c r="K12" s="248" t="s">
        <v>125</v>
      </c>
      <c r="L12" s="248" t="s">
        <v>65</v>
      </c>
      <c r="M12" s="130" t="s">
        <v>71</v>
      </c>
      <c r="N12" s="130" t="s">
        <v>71</v>
      </c>
      <c r="O12" s="266">
        <v>13010796.8</v>
      </c>
      <c r="P12" s="267">
        <f>O12</f>
        <v>13010796.8</v>
      </c>
      <c r="Q12" s="283">
        <f t="shared" si="0"/>
        <v>13010796.8</v>
      </c>
      <c r="R12" s="282">
        <f>Q12</f>
        <v>13010796.8</v>
      </c>
      <c r="S12" s="285">
        <f t="shared" si="1"/>
        <v>0</v>
      </c>
      <c r="T12" s="248" t="s">
        <v>68</v>
      </c>
      <c r="U12" s="288" t="s">
        <v>71</v>
      </c>
      <c r="V12" s="288" t="s">
        <v>71</v>
      </c>
      <c r="W12" s="288" t="s">
        <v>71</v>
      </c>
      <c r="X12" s="288" t="s">
        <v>71</v>
      </c>
      <c r="Y12" s="288" t="s">
        <v>71</v>
      </c>
      <c r="Z12" s="288" t="s">
        <v>71</v>
      </c>
      <c r="AA12" s="288" t="s">
        <v>71</v>
      </c>
      <c r="AB12" s="288" t="s">
        <v>71</v>
      </c>
      <c r="AC12" s="288" t="s">
        <v>71</v>
      </c>
      <c r="AD12" s="288" t="s">
        <v>71</v>
      </c>
      <c r="AE12" s="288" t="s">
        <v>71</v>
      </c>
      <c r="AF12" s="288" t="s">
        <v>71</v>
      </c>
      <c r="AG12" s="288" t="s">
        <v>71</v>
      </c>
      <c r="AH12" s="288" t="s">
        <v>71</v>
      </c>
      <c r="AI12" s="288" t="s">
        <v>71</v>
      </c>
      <c r="AJ12" s="288" t="s">
        <v>71</v>
      </c>
      <c r="AK12" s="288" t="s">
        <v>71</v>
      </c>
      <c r="AL12" s="288" t="s">
        <v>71</v>
      </c>
      <c r="AM12" s="249">
        <v>44522</v>
      </c>
      <c r="AN12" s="288" t="s">
        <v>71</v>
      </c>
      <c r="AO12" s="288" t="s">
        <v>71</v>
      </c>
      <c r="AP12" s="288" t="s">
        <v>71</v>
      </c>
      <c r="AQ12" s="288" t="s">
        <v>71</v>
      </c>
      <c r="AR12" s="288" t="s">
        <v>71</v>
      </c>
      <c r="AS12" s="288" t="s">
        <v>71</v>
      </c>
      <c r="AT12" s="288" t="s">
        <v>71</v>
      </c>
      <c r="AU12" s="248" t="s">
        <v>71</v>
      </c>
      <c r="AV12" s="286" t="s">
        <v>72</v>
      </c>
      <c r="AW12" s="286" t="s">
        <v>72</v>
      </c>
      <c r="AX12" s="132">
        <v>0</v>
      </c>
      <c r="AY12" s="254" t="s">
        <v>71</v>
      </c>
      <c r="AZ12" s="286" t="s">
        <v>72</v>
      </c>
      <c r="BA12" s="286" t="s">
        <v>72</v>
      </c>
      <c r="BB12" s="286" t="s">
        <v>72</v>
      </c>
      <c r="BC12" s="248"/>
      <c r="BD12" s="130">
        <v>23</v>
      </c>
      <c r="BE12" s="329" t="s">
        <v>147</v>
      </c>
      <c r="BF12" s="330" t="s">
        <v>78</v>
      </c>
      <c r="BG12" s="331">
        <f t="shared" si="4"/>
        <v>0</v>
      </c>
      <c r="BH12" s="237">
        <f t="shared" si="5"/>
        <v>0</v>
      </c>
    </row>
    <row r="13" ht="40" customHeight="1" spans="2:60">
      <c r="B13" s="130">
        <v>11</v>
      </c>
      <c r="C13" s="234" t="s">
        <v>148</v>
      </c>
      <c r="D13" s="247" t="s">
        <v>149</v>
      </c>
      <c r="E13" s="248" t="s">
        <v>61</v>
      </c>
      <c r="F13" s="248" t="s">
        <v>62</v>
      </c>
      <c r="G13" s="130" t="s">
        <v>63</v>
      </c>
      <c r="H13" s="250">
        <v>44427</v>
      </c>
      <c r="I13" s="249">
        <v>44592</v>
      </c>
      <c r="J13" s="268">
        <v>44547</v>
      </c>
      <c r="K13" s="248" t="s">
        <v>64</v>
      </c>
      <c r="L13" s="248" t="s">
        <v>65</v>
      </c>
      <c r="M13" s="130" t="s">
        <v>150</v>
      </c>
      <c r="N13" s="130" t="s">
        <v>151</v>
      </c>
      <c r="O13" s="266">
        <v>13600000</v>
      </c>
      <c r="P13" s="267">
        <v>13150390</v>
      </c>
      <c r="Q13" s="283">
        <f t="shared" si="0"/>
        <v>13150390</v>
      </c>
      <c r="R13" s="284">
        <v>13150390</v>
      </c>
      <c r="S13" s="285">
        <f t="shared" si="1"/>
        <v>0</v>
      </c>
      <c r="T13" s="248" t="s">
        <v>68</v>
      </c>
      <c r="U13" s="286" t="s">
        <v>69</v>
      </c>
      <c r="V13" s="287" t="s">
        <v>70</v>
      </c>
      <c r="W13" s="286" t="s">
        <v>71</v>
      </c>
      <c r="X13" s="286" t="s">
        <v>72</v>
      </c>
      <c r="Y13" s="286" t="s">
        <v>73</v>
      </c>
      <c r="Z13" s="299">
        <v>44554</v>
      </c>
      <c r="AA13" s="299">
        <v>44554</v>
      </c>
      <c r="AB13" s="288" t="s">
        <v>71</v>
      </c>
      <c r="AC13" s="288" t="s">
        <v>71</v>
      </c>
      <c r="AD13" s="288" t="s">
        <v>71</v>
      </c>
      <c r="AE13" s="288" t="s">
        <v>71</v>
      </c>
      <c r="AF13" s="288" t="s">
        <v>71</v>
      </c>
      <c r="AG13" s="288" t="s">
        <v>71</v>
      </c>
      <c r="AH13" s="288" t="s">
        <v>71</v>
      </c>
      <c r="AI13" s="288" t="s">
        <v>71</v>
      </c>
      <c r="AJ13" s="288" t="s">
        <v>71</v>
      </c>
      <c r="AK13" s="288" t="s">
        <v>71</v>
      </c>
      <c r="AL13" s="288" t="s">
        <v>71</v>
      </c>
      <c r="AM13" s="299">
        <v>44560</v>
      </c>
      <c r="AN13" s="288" t="s">
        <v>71</v>
      </c>
      <c r="AO13" s="252" t="s">
        <v>152</v>
      </c>
      <c r="AP13" s="302" t="s">
        <v>153</v>
      </c>
      <c r="AQ13" s="299">
        <v>44560</v>
      </c>
      <c r="AR13" s="288" t="s">
        <v>71</v>
      </c>
      <c r="AS13" s="288" t="s">
        <v>71</v>
      </c>
      <c r="AT13" s="288" t="s">
        <v>71</v>
      </c>
      <c r="AU13" s="248" t="s">
        <v>71</v>
      </c>
      <c r="AV13" s="286" t="s">
        <v>72</v>
      </c>
      <c r="AW13" s="286" t="s">
        <v>72</v>
      </c>
      <c r="AX13" s="132">
        <v>0</v>
      </c>
      <c r="AY13" s="317">
        <v>44631</v>
      </c>
      <c r="AZ13" s="286" t="s">
        <v>72</v>
      </c>
      <c r="BA13" s="286" t="s">
        <v>72</v>
      </c>
      <c r="BB13" s="286" t="s">
        <v>72</v>
      </c>
      <c r="BC13" s="248"/>
      <c r="BD13" s="130">
        <v>5</v>
      </c>
      <c r="BE13" s="329" t="s">
        <v>77</v>
      </c>
      <c r="BF13" s="330" t="s">
        <v>78</v>
      </c>
      <c r="BG13" s="331">
        <f t="shared" si="4"/>
        <v>-32</v>
      </c>
      <c r="BH13" s="237">
        <f t="shared" si="5"/>
        <v>-32</v>
      </c>
    </row>
    <row r="14" ht="40" customHeight="1" spans="2:60">
      <c r="B14" s="130">
        <v>12</v>
      </c>
      <c r="C14" s="234" t="s">
        <v>154</v>
      </c>
      <c r="D14" s="247" t="s">
        <v>155</v>
      </c>
      <c r="E14" s="248" t="s">
        <v>61</v>
      </c>
      <c r="F14" s="248" t="s">
        <v>62</v>
      </c>
      <c r="G14" s="130" t="s">
        <v>63</v>
      </c>
      <c r="H14" s="250">
        <v>44517</v>
      </c>
      <c r="I14" s="250">
        <v>44550</v>
      </c>
      <c r="J14" s="268">
        <v>44517</v>
      </c>
      <c r="K14" s="248" t="s">
        <v>125</v>
      </c>
      <c r="L14" s="130" t="s">
        <v>156</v>
      </c>
      <c r="M14" s="130" t="s">
        <v>157</v>
      </c>
      <c r="N14" s="272" t="s">
        <v>158</v>
      </c>
      <c r="O14" s="266">
        <v>1569620</v>
      </c>
      <c r="P14" s="267">
        <v>1339929</v>
      </c>
      <c r="Q14" s="283">
        <f t="shared" si="0"/>
        <v>1339929</v>
      </c>
      <c r="R14" s="284">
        <v>1178300</v>
      </c>
      <c r="S14" s="285">
        <f t="shared" si="1"/>
        <v>0.12062504804359</v>
      </c>
      <c r="T14" s="248" t="s">
        <v>68</v>
      </c>
      <c r="U14" s="286" t="s">
        <v>83</v>
      </c>
      <c r="V14" s="287" t="s">
        <v>84</v>
      </c>
      <c r="W14" s="286" t="s">
        <v>127</v>
      </c>
      <c r="X14" s="286" t="s">
        <v>86</v>
      </c>
      <c r="Y14" s="286" t="s">
        <v>73</v>
      </c>
      <c r="Z14" s="299">
        <v>44518</v>
      </c>
      <c r="AA14" s="299">
        <v>44524</v>
      </c>
      <c r="AB14" s="299">
        <v>44526</v>
      </c>
      <c r="AC14" s="299">
        <f t="shared" ref="AC14:AC17" si="6">AE14-5</f>
        <v>44532</v>
      </c>
      <c r="AD14" s="299">
        <f t="shared" ref="AD14:AD17" si="7">AE14-3</f>
        <v>44534</v>
      </c>
      <c r="AE14" s="299">
        <v>44537</v>
      </c>
      <c r="AF14" s="288" t="s">
        <v>71</v>
      </c>
      <c r="AG14" s="288" t="s">
        <v>71</v>
      </c>
      <c r="AH14" s="299">
        <v>44537</v>
      </c>
      <c r="AI14" s="288" t="s">
        <v>71</v>
      </c>
      <c r="AJ14" s="288" t="s">
        <v>71</v>
      </c>
      <c r="AK14" s="302" t="s">
        <v>159</v>
      </c>
      <c r="AL14" s="299">
        <v>44546</v>
      </c>
      <c r="AM14" s="299">
        <v>44546</v>
      </c>
      <c r="AN14" s="299">
        <v>44553</v>
      </c>
      <c r="AO14" s="252" t="s">
        <v>160</v>
      </c>
      <c r="AP14" s="302" t="s">
        <v>161</v>
      </c>
      <c r="AQ14" s="299">
        <v>44560</v>
      </c>
      <c r="AR14" s="132">
        <v>5000</v>
      </c>
      <c r="AS14" s="286" t="s">
        <v>90</v>
      </c>
      <c r="AT14" s="132" t="s">
        <v>162</v>
      </c>
      <c r="AU14" s="132" t="s">
        <v>111</v>
      </c>
      <c r="AV14" s="286" t="s">
        <v>72</v>
      </c>
      <c r="AW14" s="286" t="s">
        <v>72</v>
      </c>
      <c r="AX14" s="301" t="s">
        <v>163</v>
      </c>
      <c r="AY14" s="317" t="s">
        <v>164</v>
      </c>
      <c r="AZ14" s="286" t="s">
        <v>72</v>
      </c>
      <c r="BA14" s="286" t="s">
        <v>72</v>
      </c>
      <c r="BB14" s="286" t="s">
        <v>72</v>
      </c>
      <c r="BC14" s="248"/>
      <c r="BD14" s="130">
        <v>13</v>
      </c>
      <c r="BE14" s="329" t="s">
        <v>77</v>
      </c>
      <c r="BF14" s="330" t="s">
        <v>78</v>
      </c>
      <c r="BG14" s="331">
        <f t="shared" si="4"/>
        <v>-4</v>
      </c>
      <c r="BH14" s="237">
        <f t="shared" si="5"/>
        <v>-4</v>
      </c>
    </row>
    <row r="15" ht="40" customHeight="1" spans="2:60">
      <c r="B15" s="130">
        <v>13</v>
      </c>
      <c r="C15" s="234" t="s">
        <v>165</v>
      </c>
      <c r="D15" s="247" t="s">
        <v>166</v>
      </c>
      <c r="E15" s="248" t="s">
        <v>61</v>
      </c>
      <c r="F15" s="248" t="s">
        <v>62</v>
      </c>
      <c r="G15" s="130" t="s">
        <v>63</v>
      </c>
      <c r="H15" s="250">
        <v>44517</v>
      </c>
      <c r="I15" s="250">
        <v>44550</v>
      </c>
      <c r="J15" s="268">
        <v>44517</v>
      </c>
      <c r="K15" s="248" t="s">
        <v>125</v>
      </c>
      <c r="L15" s="130" t="s">
        <v>156</v>
      </c>
      <c r="M15" s="130" t="s">
        <v>157</v>
      </c>
      <c r="N15" s="272" t="s">
        <v>158</v>
      </c>
      <c r="O15" s="266">
        <v>854060</v>
      </c>
      <c r="P15" s="267">
        <v>733149</v>
      </c>
      <c r="Q15" s="283">
        <f t="shared" si="0"/>
        <v>733149</v>
      </c>
      <c r="R15" s="284">
        <v>675600</v>
      </c>
      <c r="S15" s="285">
        <f t="shared" si="1"/>
        <v>0.0784956400404283</v>
      </c>
      <c r="T15" s="248" t="s">
        <v>68</v>
      </c>
      <c r="U15" s="286" t="s">
        <v>83</v>
      </c>
      <c r="V15" s="287" t="s">
        <v>84</v>
      </c>
      <c r="W15" s="286" t="s">
        <v>127</v>
      </c>
      <c r="X15" s="286" t="s">
        <v>86</v>
      </c>
      <c r="Y15" s="286" t="s">
        <v>73</v>
      </c>
      <c r="Z15" s="299">
        <v>44518</v>
      </c>
      <c r="AA15" s="299">
        <v>44524</v>
      </c>
      <c r="AB15" s="299">
        <v>44526</v>
      </c>
      <c r="AC15" s="299">
        <f t="shared" si="6"/>
        <v>44532</v>
      </c>
      <c r="AD15" s="299">
        <f t="shared" si="7"/>
        <v>44534</v>
      </c>
      <c r="AE15" s="299">
        <v>44537</v>
      </c>
      <c r="AF15" s="288" t="s">
        <v>71</v>
      </c>
      <c r="AG15" s="288" t="s">
        <v>71</v>
      </c>
      <c r="AH15" s="299">
        <v>44537</v>
      </c>
      <c r="AI15" s="288" t="s">
        <v>71</v>
      </c>
      <c r="AJ15" s="288" t="s">
        <v>71</v>
      </c>
      <c r="AK15" s="302" t="s">
        <v>159</v>
      </c>
      <c r="AL15" s="299">
        <v>44543</v>
      </c>
      <c r="AM15" s="299">
        <v>44543</v>
      </c>
      <c r="AN15" s="299">
        <v>44553</v>
      </c>
      <c r="AO15" s="252" t="s">
        <v>167</v>
      </c>
      <c r="AP15" s="302" t="s">
        <v>168</v>
      </c>
      <c r="AQ15" s="299">
        <v>44560</v>
      </c>
      <c r="AR15" s="132">
        <v>5000</v>
      </c>
      <c r="AS15" s="286" t="s">
        <v>90</v>
      </c>
      <c r="AT15" s="132" t="s">
        <v>162</v>
      </c>
      <c r="AU15" s="132" t="s">
        <v>111</v>
      </c>
      <c r="AV15" s="286" t="s">
        <v>72</v>
      </c>
      <c r="AW15" s="286" t="s">
        <v>72</v>
      </c>
      <c r="AX15" s="299" t="s">
        <v>71</v>
      </c>
      <c r="AY15" s="317" t="s">
        <v>164</v>
      </c>
      <c r="AZ15" s="286" t="s">
        <v>72</v>
      </c>
      <c r="BA15" s="286" t="s">
        <v>72</v>
      </c>
      <c r="BB15" s="286" t="s">
        <v>72</v>
      </c>
      <c r="BC15" s="248"/>
      <c r="BD15" s="130">
        <v>14</v>
      </c>
      <c r="BE15" s="329" t="s">
        <v>77</v>
      </c>
      <c r="BF15" s="330" t="s">
        <v>78</v>
      </c>
      <c r="BG15" s="331">
        <f t="shared" si="4"/>
        <v>-7</v>
      </c>
      <c r="BH15" s="237">
        <f t="shared" si="5"/>
        <v>-7</v>
      </c>
    </row>
    <row r="16" ht="40" customHeight="1" spans="2:60">
      <c r="B16" s="130">
        <v>14</v>
      </c>
      <c r="C16" s="234" t="s">
        <v>169</v>
      </c>
      <c r="D16" s="247" t="s">
        <v>170</v>
      </c>
      <c r="E16" s="248" t="s">
        <v>61</v>
      </c>
      <c r="F16" s="248" t="s">
        <v>62</v>
      </c>
      <c r="G16" s="130" t="s">
        <v>63</v>
      </c>
      <c r="H16" s="250">
        <v>44517</v>
      </c>
      <c r="I16" s="250">
        <v>44550</v>
      </c>
      <c r="J16" s="268">
        <v>44517</v>
      </c>
      <c r="K16" s="248" t="s">
        <v>125</v>
      </c>
      <c r="L16" s="130" t="s">
        <v>156</v>
      </c>
      <c r="M16" s="130" t="s">
        <v>157</v>
      </c>
      <c r="N16" s="272" t="s">
        <v>158</v>
      </c>
      <c r="O16" s="266">
        <v>553980</v>
      </c>
      <c r="P16" s="267">
        <v>521879</v>
      </c>
      <c r="Q16" s="283">
        <f t="shared" si="0"/>
        <v>521879</v>
      </c>
      <c r="R16" s="284">
        <v>427800</v>
      </c>
      <c r="S16" s="285">
        <f t="shared" si="1"/>
        <v>0.180269756016241</v>
      </c>
      <c r="T16" s="248" t="s">
        <v>68</v>
      </c>
      <c r="U16" s="286" t="s">
        <v>83</v>
      </c>
      <c r="V16" s="287" t="s">
        <v>84</v>
      </c>
      <c r="W16" s="286" t="s">
        <v>127</v>
      </c>
      <c r="X16" s="286" t="s">
        <v>86</v>
      </c>
      <c r="Y16" s="286" t="s">
        <v>73</v>
      </c>
      <c r="Z16" s="299">
        <v>44518</v>
      </c>
      <c r="AA16" s="299">
        <v>44524</v>
      </c>
      <c r="AB16" s="299">
        <v>44526</v>
      </c>
      <c r="AC16" s="299">
        <f t="shared" si="6"/>
        <v>44532</v>
      </c>
      <c r="AD16" s="299">
        <f t="shared" si="7"/>
        <v>44534</v>
      </c>
      <c r="AE16" s="299">
        <v>44537</v>
      </c>
      <c r="AF16" s="288" t="s">
        <v>71</v>
      </c>
      <c r="AG16" s="288" t="s">
        <v>71</v>
      </c>
      <c r="AH16" s="299">
        <v>44537</v>
      </c>
      <c r="AI16" s="288" t="s">
        <v>71</v>
      </c>
      <c r="AJ16" s="288" t="s">
        <v>71</v>
      </c>
      <c r="AK16" s="302" t="s">
        <v>159</v>
      </c>
      <c r="AL16" s="299">
        <v>44543</v>
      </c>
      <c r="AM16" s="299">
        <v>44543</v>
      </c>
      <c r="AN16" s="299">
        <v>44553</v>
      </c>
      <c r="AO16" s="252" t="s">
        <v>171</v>
      </c>
      <c r="AP16" s="302" t="s">
        <v>172</v>
      </c>
      <c r="AQ16" s="299">
        <v>44560</v>
      </c>
      <c r="AR16" s="132">
        <v>5000</v>
      </c>
      <c r="AS16" s="286" t="s">
        <v>90</v>
      </c>
      <c r="AT16" s="132" t="s">
        <v>162</v>
      </c>
      <c r="AU16" s="132" t="s">
        <v>111</v>
      </c>
      <c r="AV16" s="286" t="s">
        <v>72</v>
      </c>
      <c r="AW16" s="286" t="s">
        <v>72</v>
      </c>
      <c r="AX16" s="299" t="s">
        <v>71</v>
      </c>
      <c r="AY16" s="317" t="s">
        <v>164</v>
      </c>
      <c r="AZ16" s="286" t="s">
        <v>72</v>
      </c>
      <c r="BA16" s="286" t="s">
        <v>72</v>
      </c>
      <c r="BB16" s="286" t="s">
        <v>72</v>
      </c>
      <c r="BC16" s="248"/>
      <c r="BD16" s="130">
        <v>15</v>
      </c>
      <c r="BE16" s="329" t="s">
        <v>77</v>
      </c>
      <c r="BF16" s="330" t="s">
        <v>78</v>
      </c>
      <c r="BG16" s="331">
        <f t="shared" si="4"/>
        <v>-7</v>
      </c>
      <c r="BH16" s="237">
        <f t="shared" si="5"/>
        <v>-7</v>
      </c>
    </row>
    <row r="17" ht="40" customHeight="1" spans="2:60">
      <c r="B17" s="130">
        <v>15</v>
      </c>
      <c r="C17" s="234" t="s">
        <v>173</v>
      </c>
      <c r="D17" s="247" t="s">
        <v>174</v>
      </c>
      <c r="E17" s="248" t="s">
        <v>61</v>
      </c>
      <c r="F17" s="248" t="s">
        <v>62</v>
      </c>
      <c r="G17" s="130" t="s">
        <v>63</v>
      </c>
      <c r="H17" s="250">
        <v>44517</v>
      </c>
      <c r="I17" s="250">
        <v>44550</v>
      </c>
      <c r="J17" s="268">
        <v>44517</v>
      </c>
      <c r="K17" s="248" t="s">
        <v>125</v>
      </c>
      <c r="L17" s="130" t="s">
        <v>156</v>
      </c>
      <c r="M17" s="130" t="s">
        <v>157</v>
      </c>
      <c r="N17" s="272" t="s">
        <v>158</v>
      </c>
      <c r="O17" s="266">
        <v>484740</v>
      </c>
      <c r="P17" s="267">
        <v>472013</v>
      </c>
      <c r="Q17" s="283">
        <f t="shared" si="0"/>
        <v>472013</v>
      </c>
      <c r="R17" s="284">
        <v>449700</v>
      </c>
      <c r="S17" s="285">
        <f t="shared" si="1"/>
        <v>0.0472720031016095</v>
      </c>
      <c r="T17" s="248" t="s">
        <v>68</v>
      </c>
      <c r="U17" s="286" t="s">
        <v>83</v>
      </c>
      <c r="V17" s="287" t="s">
        <v>84</v>
      </c>
      <c r="W17" s="286" t="s">
        <v>127</v>
      </c>
      <c r="X17" s="286" t="s">
        <v>86</v>
      </c>
      <c r="Y17" s="286" t="s">
        <v>73</v>
      </c>
      <c r="Z17" s="299">
        <v>44518</v>
      </c>
      <c r="AA17" s="299">
        <v>44524</v>
      </c>
      <c r="AB17" s="299">
        <v>44526</v>
      </c>
      <c r="AC17" s="299">
        <f t="shared" si="6"/>
        <v>44532</v>
      </c>
      <c r="AD17" s="299">
        <f t="shared" si="7"/>
        <v>44534</v>
      </c>
      <c r="AE17" s="299">
        <v>44537</v>
      </c>
      <c r="AF17" s="288" t="s">
        <v>71</v>
      </c>
      <c r="AG17" s="288" t="s">
        <v>71</v>
      </c>
      <c r="AH17" s="299">
        <v>44537</v>
      </c>
      <c r="AI17" s="288" t="s">
        <v>71</v>
      </c>
      <c r="AJ17" s="288" t="s">
        <v>71</v>
      </c>
      <c r="AK17" s="302" t="s">
        <v>159</v>
      </c>
      <c r="AL17" s="299">
        <v>44543</v>
      </c>
      <c r="AM17" s="299">
        <v>44543</v>
      </c>
      <c r="AN17" s="299">
        <v>44553</v>
      </c>
      <c r="AO17" s="252" t="s">
        <v>175</v>
      </c>
      <c r="AP17" s="302" t="s">
        <v>176</v>
      </c>
      <c r="AQ17" s="299">
        <v>44560</v>
      </c>
      <c r="AR17" s="132">
        <v>5000</v>
      </c>
      <c r="AS17" s="286" t="s">
        <v>90</v>
      </c>
      <c r="AT17" s="132" t="s">
        <v>162</v>
      </c>
      <c r="AU17" s="132" t="s">
        <v>111</v>
      </c>
      <c r="AV17" s="286" t="s">
        <v>72</v>
      </c>
      <c r="AW17" s="286" t="s">
        <v>72</v>
      </c>
      <c r="AX17" s="299" t="s">
        <v>71</v>
      </c>
      <c r="AY17" s="317" t="s">
        <v>164</v>
      </c>
      <c r="AZ17" s="286" t="s">
        <v>72</v>
      </c>
      <c r="BA17" s="286" t="s">
        <v>72</v>
      </c>
      <c r="BB17" s="286" t="s">
        <v>72</v>
      </c>
      <c r="BC17" s="248"/>
      <c r="BD17" s="130">
        <v>16</v>
      </c>
      <c r="BE17" s="329" t="s">
        <v>77</v>
      </c>
      <c r="BF17" s="330" t="s">
        <v>78</v>
      </c>
      <c r="BG17" s="331">
        <f t="shared" si="4"/>
        <v>-7</v>
      </c>
      <c r="BH17" s="237">
        <f t="shared" si="5"/>
        <v>-7</v>
      </c>
    </row>
    <row r="18" ht="40" customHeight="1" spans="2:60">
      <c r="B18" s="130">
        <v>16</v>
      </c>
      <c r="C18" s="234" t="s">
        <v>177</v>
      </c>
      <c r="D18" s="247" t="s">
        <v>178</v>
      </c>
      <c r="E18" s="248" t="s">
        <v>61</v>
      </c>
      <c r="F18" s="248" t="s">
        <v>62</v>
      </c>
      <c r="G18" s="130" t="s">
        <v>63</v>
      </c>
      <c r="H18" s="250">
        <v>44545</v>
      </c>
      <c r="I18" s="250">
        <v>44571</v>
      </c>
      <c r="J18" s="268">
        <v>44536</v>
      </c>
      <c r="K18" s="248" t="s">
        <v>136</v>
      </c>
      <c r="L18" s="130" t="s">
        <v>156</v>
      </c>
      <c r="M18" s="130" t="s">
        <v>150</v>
      </c>
      <c r="N18" s="130" t="s">
        <v>179</v>
      </c>
      <c r="O18" s="266">
        <v>3900000</v>
      </c>
      <c r="P18" s="267">
        <v>3897855.41</v>
      </c>
      <c r="Q18" s="283">
        <f t="shared" si="0"/>
        <v>3897855.41</v>
      </c>
      <c r="R18" s="284">
        <v>3800415.84</v>
      </c>
      <c r="S18" s="285">
        <f t="shared" si="1"/>
        <v>0.0249982515385301</v>
      </c>
      <c r="T18" s="248" t="s">
        <v>68</v>
      </c>
      <c r="U18" s="286" t="s">
        <v>83</v>
      </c>
      <c r="V18" s="287" t="s">
        <v>139</v>
      </c>
      <c r="W18" s="286" t="s">
        <v>127</v>
      </c>
      <c r="X18" s="286" t="s">
        <v>86</v>
      </c>
      <c r="Y18" s="286" t="s">
        <v>73</v>
      </c>
      <c r="Z18" s="299">
        <v>44547</v>
      </c>
      <c r="AA18" s="299">
        <v>44557</v>
      </c>
      <c r="AB18" s="299">
        <v>44547</v>
      </c>
      <c r="AC18" s="299">
        <v>44557</v>
      </c>
      <c r="AD18" s="299">
        <v>44557</v>
      </c>
      <c r="AE18" s="299">
        <v>44557</v>
      </c>
      <c r="AF18" s="299" t="s">
        <v>71</v>
      </c>
      <c r="AG18" s="299" t="s">
        <v>71</v>
      </c>
      <c r="AH18" s="299">
        <v>44557</v>
      </c>
      <c r="AI18" s="288" t="s">
        <v>71</v>
      </c>
      <c r="AJ18" s="299" t="s">
        <v>71</v>
      </c>
      <c r="AK18" s="302" t="s">
        <v>180</v>
      </c>
      <c r="AL18" s="299" t="s">
        <v>71</v>
      </c>
      <c r="AM18" s="299">
        <v>44561</v>
      </c>
      <c r="AN18" s="299" t="s">
        <v>71</v>
      </c>
      <c r="AO18" s="252" t="s">
        <v>181</v>
      </c>
      <c r="AP18" s="302" t="s">
        <v>182</v>
      </c>
      <c r="AQ18" s="299">
        <v>44579</v>
      </c>
      <c r="AR18" s="132">
        <v>20000</v>
      </c>
      <c r="AS18" s="286" t="s">
        <v>90</v>
      </c>
      <c r="AT18" s="132" t="s">
        <v>183</v>
      </c>
      <c r="AU18" s="132" t="s">
        <v>184</v>
      </c>
      <c r="AV18" s="286" t="s">
        <v>72</v>
      </c>
      <c r="AW18" s="286" t="s">
        <v>72</v>
      </c>
      <c r="AX18" s="132">
        <v>0</v>
      </c>
      <c r="AY18" s="317" t="s">
        <v>185</v>
      </c>
      <c r="AZ18" s="286" t="s">
        <v>72</v>
      </c>
      <c r="BA18" s="286" t="s">
        <v>72</v>
      </c>
      <c r="BB18" s="286" t="s">
        <v>72</v>
      </c>
      <c r="BC18" s="248"/>
      <c r="BD18" s="130">
        <v>18</v>
      </c>
      <c r="BE18" s="329" t="s">
        <v>186</v>
      </c>
      <c r="BF18" s="330" t="s">
        <v>78</v>
      </c>
      <c r="BG18" s="331">
        <f t="shared" si="4"/>
        <v>-10</v>
      </c>
      <c r="BH18" s="237">
        <f t="shared" si="5"/>
        <v>-10</v>
      </c>
    </row>
    <row r="19" ht="40" customHeight="1" spans="2:60">
      <c r="B19" s="130">
        <v>17</v>
      </c>
      <c r="C19" s="234" t="s">
        <v>187</v>
      </c>
      <c r="D19" s="247" t="s">
        <v>188</v>
      </c>
      <c r="E19" s="248" t="s">
        <v>61</v>
      </c>
      <c r="F19" s="248" t="s">
        <v>62</v>
      </c>
      <c r="G19" s="130" t="s">
        <v>63</v>
      </c>
      <c r="H19" s="250">
        <v>44559</v>
      </c>
      <c r="I19" s="250">
        <v>44592</v>
      </c>
      <c r="J19" s="268">
        <v>44560</v>
      </c>
      <c r="K19" s="248" t="s">
        <v>64</v>
      </c>
      <c r="L19" s="130" t="s">
        <v>156</v>
      </c>
      <c r="M19" s="130" t="s">
        <v>150</v>
      </c>
      <c r="N19" s="272" t="s">
        <v>151</v>
      </c>
      <c r="O19" s="266">
        <v>98000</v>
      </c>
      <c r="P19" s="267">
        <v>90800</v>
      </c>
      <c r="Q19" s="283">
        <f t="shared" si="0"/>
        <v>90800</v>
      </c>
      <c r="R19" s="284">
        <v>86400</v>
      </c>
      <c r="S19" s="285">
        <f t="shared" si="1"/>
        <v>0.0484581497797357</v>
      </c>
      <c r="T19" s="248" t="s">
        <v>189</v>
      </c>
      <c r="U19" s="286" t="s">
        <v>69</v>
      </c>
      <c r="V19" s="287" t="s">
        <v>99</v>
      </c>
      <c r="W19" s="286" t="s">
        <v>71</v>
      </c>
      <c r="X19" s="286" t="s">
        <v>72</v>
      </c>
      <c r="Y19" s="286" t="s">
        <v>73</v>
      </c>
      <c r="Z19" s="299" t="s">
        <v>71</v>
      </c>
      <c r="AA19" s="299" t="s">
        <v>71</v>
      </c>
      <c r="AB19" s="299" t="s">
        <v>71</v>
      </c>
      <c r="AC19" s="299" t="s">
        <v>71</v>
      </c>
      <c r="AD19" s="299" t="s">
        <v>71</v>
      </c>
      <c r="AE19" s="299" t="s">
        <v>71</v>
      </c>
      <c r="AF19" s="299" t="s">
        <v>71</v>
      </c>
      <c r="AG19" s="299" t="s">
        <v>71</v>
      </c>
      <c r="AH19" s="299" t="s">
        <v>71</v>
      </c>
      <c r="AI19" s="299" t="s">
        <v>71</v>
      </c>
      <c r="AJ19" s="299" t="s">
        <v>71</v>
      </c>
      <c r="AK19" s="299" t="s">
        <v>71</v>
      </c>
      <c r="AL19" s="299" t="s">
        <v>71</v>
      </c>
      <c r="AM19" s="299">
        <v>44564</v>
      </c>
      <c r="AN19" s="299" t="s">
        <v>71</v>
      </c>
      <c r="AO19" s="252" t="s">
        <v>190</v>
      </c>
      <c r="AP19" s="302" t="s">
        <v>191</v>
      </c>
      <c r="AQ19" s="299">
        <v>44565</v>
      </c>
      <c r="AR19" s="132">
        <v>0</v>
      </c>
      <c r="AS19" s="286" t="s">
        <v>71</v>
      </c>
      <c r="AT19" s="248" t="s">
        <v>71</v>
      </c>
      <c r="AU19" s="248" t="s">
        <v>71</v>
      </c>
      <c r="AV19" s="286" t="s">
        <v>72</v>
      </c>
      <c r="AW19" s="286" t="s">
        <v>72</v>
      </c>
      <c r="AX19" s="132">
        <v>0</v>
      </c>
      <c r="AY19" s="317">
        <v>44631</v>
      </c>
      <c r="AZ19" s="286" t="s">
        <v>72</v>
      </c>
      <c r="BA19" s="286" t="s">
        <v>72</v>
      </c>
      <c r="BB19" s="286" t="s">
        <v>72</v>
      </c>
      <c r="BC19" s="248"/>
      <c r="BD19" s="130">
        <v>26</v>
      </c>
      <c r="BE19" s="329" t="s">
        <v>144</v>
      </c>
      <c r="BF19" s="330" t="s">
        <v>78</v>
      </c>
      <c r="BG19" s="331">
        <f t="shared" si="4"/>
        <v>-28</v>
      </c>
      <c r="BH19" s="237">
        <f t="shared" si="5"/>
        <v>-28</v>
      </c>
    </row>
    <row r="20" ht="40" customHeight="1" spans="2:60">
      <c r="B20" s="130">
        <v>18</v>
      </c>
      <c r="C20" s="234" t="s">
        <v>192</v>
      </c>
      <c r="D20" s="247" t="s">
        <v>193</v>
      </c>
      <c r="E20" s="248" t="s">
        <v>61</v>
      </c>
      <c r="F20" s="248" t="s">
        <v>62</v>
      </c>
      <c r="G20" s="130" t="s">
        <v>63</v>
      </c>
      <c r="H20" s="250">
        <v>44545</v>
      </c>
      <c r="I20" s="250">
        <v>44571</v>
      </c>
      <c r="J20" s="268">
        <v>44546</v>
      </c>
      <c r="K20" s="248" t="s">
        <v>136</v>
      </c>
      <c r="L20" s="130" t="s">
        <v>156</v>
      </c>
      <c r="M20" s="130" t="s">
        <v>150</v>
      </c>
      <c r="N20" s="130" t="s">
        <v>151</v>
      </c>
      <c r="O20" s="266">
        <v>400000</v>
      </c>
      <c r="P20" s="267">
        <v>393912.73</v>
      </c>
      <c r="Q20" s="283">
        <f t="shared" si="0"/>
        <v>393912.73</v>
      </c>
      <c r="R20" s="284">
        <v>345068</v>
      </c>
      <c r="S20" s="285">
        <f t="shared" si="1"/>
        <v>0.123998861372162</v>
      </c>
      <c r="T20" s="248" t="s">
        <v>194</v>
      </c>
      <c r="U20" s="286" t="s">
        <v>83</v>
      </c>
      <c r="V20" s="287" t="s">
        <v>139</v>
      </c>
      <c r="W20" s="286" t="s">
        <v>127</v>
      </c>
      <c r="X20" s="286" t="s">
        <v>86</v>
      </c>
      <c r="Y20" s="286" t="s">
        <v>73</v>
      </c>
      <c r="Z20" s="299">
        <v>44558</v>
      </c>
      <c r="AA20" s="299">
        <v>44565</v>
      </c>
      <c r="AB20" s="299">
        <v>44558</v>
      </c>
      <c r="AC20" s="299">
        <v>44565</v>
      </c>
      <c r="AD20" s="299">
        <v>44565</v>
      </c>
      <c r="AE20" s="299">
        <v>44565</v>
      </c>
      <c r="AF20" s="299" t="s">
        <v>71</v>
      </c>
      <c r="AG20" s="299" t="s">
        <v>71</v>
      </c>
      <c r="AH20" s="299">
        <v>44565</v>
      </c>
      <c r="AI20" s="288" t="s">
        <v>71</v>
      </c>
      <c r="AJ20" s="303"/>
      <c r="AK20" s="302" t="s">
        <v>195</v>
      </c>
      <c r="AL20" s="299" t="s">
        <v>71</v>
      </c>
      <c r="AM20" s="299">
        <v>44569</v>
      </c>
      <c r="AN20" s="299" t="s">
        <v>71</v>
      </c>
      <c r="AO20" s="252" t="s">
        <v>196</v>
      </c>
      <c r="AP20" s="302" t="s">
        <v>197</v>
      </c>
      <c r="AQ20" s="299">
        <v>44570</v>
      </c>
      <c r="AR20" s="132">
        <v>0</v>
      </c>
      <c r="AS20" s="286" t="s">
        <v>71</v>
      </c>
      <c r="AT20" s="248" t="s">
        <v>71</v>
      </c>
      <c r="AU20" s="248" t="s">
        <v>71</v>
      </c>
      <c r="AV20" s="286" t="s">
        <v>72</v>
      </c>
      <c r="AW20" s="286" t="s">
        <v>72</v>
      </c>
      <c r="AX20" s="132">
        <v>0</v>
      </c>
      <c r="AY20" s="317" t="s">
        <v>198</v>
      </c>
      <c r="AZ20" s="286" t="s">
        <v>72</v>
      </c>
      <c r="BA20" s="286" t="s">
        <v>72</v>
      </c>
      <c r="BB20" s="286" t="s">
        <v>72</v>
      </c>
      <c r="BC20" s="248"/>
      <c r="BD20" s="130">
        <v>20</v>
      </c>
      <c r="BE20" s="329" t="s">
        <v>186</v>
      </c>
      <c r="BF20" s="330" t="s">
        <v>78</v>
      </c>
      <c r="BG20" s="331">
        <f t="shared" si="4"/>
        <v>-2</v>
      </c>
      <c r="BH20" s="237">
        <f t="shared" si="5"/>
        <v>-2</v>
      </c>
    </row>
    <row r="21" ht="40" customHeight="1" spans="2:60">
      <c r="B21" s="130">
        <v>19</v>
      </c>
      <c r="C21" s="234" t="s">
        <v>199</v>
      </c>
      <c r="D21" s="247" t="s">
        <v>200</v>
      </c>
      <c r="E21" s="248" t="s">
        <v>61</v>
      </c>
      <c r="F21" s="248" t="s">
        <v>62</v>
      </c>
      <c r="G21" s="130" t="s">
        <v>63</v>
      </c>
      <c r="H21" s="250">
        <v>44557</v>
      </c>
      <c r="I21" s="250">
        <v>44600</v>
      </c>
      <c r="J21" s="273">
        <v>44560</v>
      </c>
      <c r="K21" s="248" t="s">
        <v>201</v>
      </c>
      <c r="L21" s="130" t="s">
        <v>156</v>
      </c>
      <c r="M21" s="130" t="s">
        <v>157</v>
      </c>
      <c r="N21" s="130" t="s">
        <v>202</v>
      </c>
      <c r="O21" s="266">
        <v>207744</v>
      </c>
      <c r="P21" s="267">
        <v>154604.5</v>
      </c>
      <c r="Q21" s="283">
        <f t="shared" si="0"/>
        <v>154604.5</v>
      </c>
      <c r="R21" s="284">
        <v>133488</v>
      </c>
      <c r="S21" s="285">
        <f t="shared" si="1"/>
        <v>0.136583993350776</v>
      </c>
      <c r="T21" s="248" t="s">
        <v>189</v>
      </c>
      <c r="U21" s="286" t="s">
        <v>83</v>
      </c>
      <c r="V21" s="287" t="s">
        <v>139</v>
      </c>
      <c r="W21" s="286" t="s">
        <v>127</v>
      </c>
      <c r="X21" s="286" t="s">
        <v>86</v>
      </c>
      <c r="Y21" s="286" t="s">
        <v>73</v>
      </c>
      <c r="Z21" s="299">
        <v>44573</v>
      </c>
      <c r="AA21" s="299">
        <v>44580</v>
      </c>
      <c r="AB21" s="299">
        <v>44573</v>
      </c>
      <c r="AC21" s="299">
        <v>44580</v>
      </c>
      <c r="AD21" s="299">
        <v>44580</v>
      </c>
      <c r="AE21" s="299">
        <v>44580</v>
      </c>
      <c r="AF21" s="299" t="s">
        <v>71</v>
      </c>
      <c r="AG21" s="299" t="s">
        <v>71</v>
      </c>
      <c r="AH21" s="299">
        <v>44580</v>
      </c>
      <c r="AI21" s="299" t="s">
        <v>71</v>
      </c>
      <c r="AJ21" s="299" t="s">
        <v>71</v>
      </c>
      <c r="AK21" s="302" t="s">
        <v>203</v>
      </c>
      <c r="AL21" s="299" t="s">
        <v>71</v>
      </c>
      <c r="AM21" s="299">
        <v>44584</v>
      </c>
      <c r="AN21" s="299" t="s">
        <v>71</v>
      </c>
      <c r="AO21" s="252" t="s">
        <v>204</v>
      </c>
      <c r="AP21" s="302" t="s">
        <v>205</v>
      </c>
      <c r="AQ21" s="299">
        <v>44588</v>
      </c>
      <c r="AR21" s="132">
        <v>0</v>
      </c>
      <c r="AS21" s="286" t="s">
        <v>71</v>
      </c>
      <c r="AT21" s="248" t="s">
        <v>206</v>
      </c>
      <c r="AU21" s="248" t="s">
        <v>207</v>
      </c>
      <c r="AV21" s="286" t="s">
        <v>72</v>
      </c>
      <c r="AW21" s="286" t="s">
        <v>72</v>
      </c>
      <c r="AX21" s="132">
        <v>0</v>
      </c>
      <c r="AY21" s="317" t="s">
        <v>208</v>
      </c>
      <c r="AZ21" s="286" t="s">
        <v>72</v>
      </c>
      <c r="BA21" s="286" t="s">
        <v>72</v>
      </c>
      <c r="BB21" s="286" t="s">
        <v>72</v>
      </c>
      <c r="BC21" s="248"/>
      <c r="BD21" s="130">
        <v>24</v>
      </c>
      <c r="BE21" s="329" t="s">
        <v>77</v>
      </c>
      <c r="BF21" s="330" t="s">
        <v>78</v>
      </c>
      <c r="BG21" s="331">
        <f t="shared" si="4"/>
        <v>-16</v>
      </c>
      <c r="BH21" s="237">
        <f t="shared" si="5"/>
        <v>-16</v>
      </c>
    </row>
    <row r="22" ht="40" customHeight="1" spans="2:60">
      <c r="B22" s="130">
        <v>20</v>
      </c>
      <c r="C22" s="234" t="s">
        <v>209</v>
      </c>
      <c r="D22" s="247" t="s">
        <v>210</v>
      </c>
      <c r="E22" s="248" t="s">
        <v>61</v>
      </c>
      <c r="F22" s="248" t="s">
        <v>62</v>
      </c>
      <c r="G22" s="130" t="s">
        <v>63</v>
      </c>
      <c r="H22" s="250">
        <v>44557</v>
      </c>
      <c r="I22" s="250">
        <v>44600</v>
      </c>
      <c r="J22" s="273">
        <v>44560</v>
      </c>
      <c r="K22" s="248" t="s">
        <v>201</v>
      </c>
      <c r="L22" s="130" t="s">
        <v>156</v>
      </c>
      <c r="M22" s="130" t="s">
        <v>157</v>
      </c>
      <c r="N22" s="130" t="s">
        <v>202</v>
      </c>
      <c r="O22" s="266">
        <v>484736</v>
      </c>
      <c r="P22" s="267">
        <v>359658</v>
      </c>
      <c r="Q22" s="283">
        <f t="shared" si="0"/>
        <v>359658</v>
      </c>
      <c r="R22" s="284">
        <v>280890</v>
      </c>
      <c r="S22" s="285">
        <f t="shared" si="1"/>
        <v>0.219008057654772</v>
      </c>
      <c r="T22" s="248" t="s">
        <v>189</v>
      </c>
      <c r="U22" s="286" t="s">
        <v>83</v>
      </c>
      <c r="V22" s="287" t="s">
        <v>139</v>
      </c>
      <c r="W22" s="286" t="s">
        <v>127</v>
      </c>
      <c r="X22" s="286" t="s">
        <v>86</v>
      </c>
      <c r="Y22" s="286" t="s">
        <v>73</v>
      </c>
      <c r="Z22" s="299">
        <v>44573</v>
      </c>
      <c r="AA22" s="299">
        <v>44580</v>
      </c>
      <c r="AB22" s="299">
        <v>44573</v>
      </c>
      <c r="AC22" s="299">
        <v>44580</v>
      </c>
      <c r="AD22" s="299">
        <v>44580</v>
      </c>
      <c r="AE22" s="299">
        <v>44580</v>
      </c>
      <c r="AF22" s="299" t="s">
        <v>71</v>
      </c>
      <c r="AG22" s="299" t="s">
        <v>71</v>
      </c>
      <c r="AH22" s="299">
        <v>44580</v>
      </c>
      <c r="AI22" s="299" t="s">
        <v>71</v>
      </c>
      <c r="AJ22" s="299" t="s">
        <v>71</v>
      </c>
      <c r="AK22" s="302" t="s">
        <v>203</v>
      </c>
      <c r="AL22" s="299" t="s">
        <v>71</v>
      </c>
      <c r="AM22" s="299">
        <v>44584</v>
      </c>
      <c r="AN22" s="299" t="s">
        <v>71</v>
      </c>
      <c r="AO22" s="252" t="s">
        <v>171</v>
      </c>
      <c r="AP22" s="302" t="s">
        <v>211</v>
      </c>
      <c r="AQ22" s="299">
        <v>44588</v>
      </c>
      <c r="AR22" s="132">
        <v>0</v>
      </c>
      <c r="AS22" s="286" t="s">
        <v>71</v>
      </c>
      <c r="AT22" s="248" t="s">
        <v>206</v>
      </c>
      <c r="AU22" s="248" t="s">
        <v>207</v>
      </c>
      <c r="AV22" s="286" t="s">
        <v>72</v>
      </c>
      <c r="AW22" s="286" t="s">
        <v>72</v>
      </c>
      <c r="AX22" s="132">
        <v>0</v>
      </c>
      <c r="AY22" s="317" t="s">
        <v>208</v>
      </c>
      <c r="AZ22" s="286" t="s">
        <v>72</v>
      </c>
      <c r="BA22" s="286" t="s">
        <v>72</v>
      </c>
      <c r="BB22" s="286" t="s">
        <v>72</v>
      </c>
      <c r="BC22" s="248"/>
      <c r="BD22" s="130">
        <v>25</v>
      </c>
      <c r="BE22" s="329" t="s">
        <v>77</v>
      </c>
      <c r="BF22" s="330" t="s">
        <v>78</v>
      </c>
      <c r="BG22" s="331">
        <f t="shared" si="4"/>
        <v>-16</v>
      </c>
      <c r="BH22" s="237">
        <f t="shared" si="5"/>
        <v>-16</v>
      </c>
    </row>
    <row r="23" ht="40" customHeight="1" spans="2:60">
      <c r="B23" s="130">
        <v>21</v>
      </c>
      <c r="C23" s="234" t="s">
        <v>212</v>
      </c>
      <c r="D23" s="251" t="s">
        <v>213</v>
      </c>
      <c r="E23" s="248" t="s">
        <v>61</v>
      </c>
      <c r="F23" s="248" t="s">
        <v>62</v>
      </c>
      <c r="G23" s="130" t="s">
        <v>63</v>
      </c>
      <c r="H23" s="250">
        <v>44565</v>
      </c>
      <c r="I23" s="250">
        <v>44742</v>
      </c>
      <c r="J23" s="273">
        <v>44518</v>
      </c>
      <c r="K23" s="248" t="s">
        <v>201</v>
      </c>
      <c r="L23" s="130" t="s">
        <v>156</v>
      </c>
      <c r="M23" s="130" t="s">
        <v>157</v>
      </c>
      <c r="N23" s="272" t="s">
        <v>126</v>
      </c>
      <c r="O23" s="266">
        <v>2000000</v>
      </c>
      <c r="P23" s="267">
        <v>1932500</v>
      </c>
      <c r="Q23" s="283">
        <f t="shared" si="0"/>
        <v>1932500</v>
      </c>
      <c r="R23" s="289">
        <v>1800000</v>
      </c>
      <c r="S23" s="285">
        <f t="shared" si="1"/>
        <v>0.0685640362225097</v>
      </c>
      <c r="T23" s="248" t="s">
        <v>68</v>
      </c>
      <c r="U23" s="286" t="s">
        <v>83</v>
      </c>
      <c r="V23" s="287" t="s">
        <v>84</v>
      </c>
      <c r="W23" s="286" t="s">
        <v>127</v>
      </c>
      <c r="X23" s="286" t="s">
        <v>86</v>
      </c>
      <c r="Y23" s="286" t="s">
        <v>73</v>
      </c>
      <c r="Z23" s="299">
        <v>44567</v>
      </c>
      <c r="AA23" s="299">
        <v>44574</v>
      </c>
      <c r="AB23" s="299">
        <v>44575</v>
      </c>
      <c r="AC23" s="299">
        <f>AE23-5</f>
        <v>44581</v>
      </c>
      <c r="AD23" s="299">
        <f>AE23-3</f>
        <v>44583</v>
      </c>
      <c r="AE23" s="299">
        <v>44586</v>
      </c>
      <c r="AF23" s="299" t="s">
        <v>71</v>
      </c>
      <c r="AG23" s="299" t="s">
        <v>71</v>
      </c>
      <c r="AH23" s="299">
        <v>44586</v>
      </c>
      <c r="AI23" s="299" t="s">
        <v>71</v>
      </c>
      <c r="AJ23" s="299" t="s">
        <v>71</v>
      </c>
      <c r="AK23" s="302" t="s">
        <v>214</v>
      </c>
      <c r="AL23" s="299">
        <v>44591</v>
      </c>
      <c r="AM23" s="299">
        <v>44591</v>
      </c>
      <c r="AN23" s="299">
        <v>44600</v>
      </c>
      <c r="AO23" s="252" t="s">
        <v>215</v>
      </c>
      <c r="AP23" s="302" t="s">
        <v>216</v>
      </c>
      <c r="AQ23" s="299">
        <v>44601</v>
      </c>
      <c r="AR23" s="132">
        <v>10000</v>
      </c>
      <c r="AS23" s="286" t="s">
        <v>90</v>
      </c>
      <c r="AT23" s="248" t="s">
        <v>183</v>
      </c>
      <c r="AU23" s="248" t="s">
        <v>217</v>
      </c>
      <c r="AV23" s="286" t="s">
        <v>72</v>
      </c>
      <c r="AW23" s="286" t="s">
        <v>72</v>
      </c>
      <c r="AX23" s="301" t="s">
        <v>93</v>
      </c>
      <c r="AY23" s="317" t="s">
        <v>208</v>
      </c>
      <c r="AZ23" s="286" t="s">
        <v>72</v>
      </c>
      <c r="BA23" s="286" t="s">
        <v>72</v>
      </c>
      <c r="BB23" s="286" t="s">
        <v>72</v>
      </c>
      <c r="BC23" s="248"/>
      <c r="BD23" s="130">
        <v>17</v>
      </c>
      <c r="BE23" s="329" t="s">
        <v>77</v>
      </c>
      <c r="BF23" s="330" t="s">
        <v>78</v>
      </c>
      <c r="BG23" s="331">
        <f t="shared" si="4"/>
        <v>-151</v>
      </c>
      <c r="BH23" s="237">
        <f t="shared" si="5"/>
        <v>-151</v>
      </c>
    </row>
    <row r="24" ht="40" customHeight="1" spans="2:60">
      <c r="B24" s="130">
        <v>22</v>
      </c>
      <c r="C24" s="234" t="s">
        <v>218</v>
      </c>
      <c r="D24" s="251" t="s">
        <v>219</v>
      </c>
      <c r="E24" s="248" t="s">
        <v>61</v>
      </c>
      <c r="F24" s="248" t="s">
        <v>62</v>
      </c>
      <c r="G24" s="130" t="s">
        <v>63</v>
      </c>
      <c r="H24" s="250">
        <v>44607</v>
      </c>
      <c r="I24" s="250">
        <v>44635</v>
      </c>
      <c r="J24" s="250">
        <v>44610</v>
      </c>
      <c r="K24" s="248" t="s">
        <v>220</v>
      </c>
      <c r="L24" s="130" t="s">
        <v>156</v>
      </c>
      <c r="M24" s="130" t="s">
        <v>150</v>
      </c>
      <c r="N24" s="130" t="s">
        <v>151</v>
      </c>
      <c r="O24" s="266">
        <v>400000</v>
      </c>
      <c r="P24" s="267">
        <v>384277.67</v>
      </c>
      <c r="Q24" s="283">
        <f t="shared" si="0"/>
        <v>384277.67</v>
      </c>
      <c r="R24" s="289">
        <v>376512</v>
      </c>
      <c r="S24" s="285">
        <f t="shared" si="1"/>
        <v>0.0202084862229959</v>
      </c>
      <c r="T24" s="248" t="s">
        <v>138</v>
      </c>
      <c r="U24" s="286" t="s">
        <v>83</v>
      </c>
      <c r="V24" s="287" t="s">
        <v>139</v>
      </c>
      <c r="W24" s="286" t="s">
        <v>127</v>
      </c>
      <c r="X24" s="286" t="s">
        <v>86</v>
      </c>
      <c r="Y24" s="286" t="s">
        <v>73</v>
      </c>
      <c r="Z24" s="299">
        <v>44614</v>
      </c>
      <c r="AA24" s="299">
        <v>44620</v>
      </c>
      <c r="AB24" s="299">
        <v>44614</v>
      </c>
      <c r="AC24" s="299">
        <v>44620</v>
      </c>
      <c r="AD24" s="299">
        <v>44620</v>
      </c>
      <c r="AE24" s="299">
        <v>44620</v>
      </c>
      <c r="AF24" s="299" t="s">
        <v>71</v>
      </c>
      <c r="AG24" s="299" t="s">
        <v>71</v>
      </c>
      <c r="AH24" s="299">
        <v>44620</v>
      </c>
      <c r="AI24" s="299" t="s">
        <v>71</v>
      </c>
      <c r="AJ24" s="299" t="s">
        <v>71</v>
      </c>
      <c r="AK24" s="302" t="s">
        <v>221</v>
      </c>
      <c r="AL24" s="299" t="s">
        <v>71</v>
      </c>
      <c r="AM24" s="299">
        <v>44624</v>
      </c>
      <c r="AN24" s="299" t="s">
        <v>71</v>
      </c>
      <c r="AO24" s="252" t="s">
        <v>222</v>
      </c>
      <c r="AP24" s="302" t="s">
        <v>223</v>
      </c>
      <c r="AQ24" s="299">
        <v>44626</v>
      </c>
      <c r="AR24" s="132" t="s">
        <v>71</v>
      </c>
      <c r="AS24" s="286" t="s">
        <v>71</v>
      </c>
      <c r="AT24" s="286" t="s">
        <v>71</v>
      </c>
      <c r="AU24" s="248" t="s">
        <v>71</v>
      </c>
      <c r="AV24" s="286" t="s">
        <v>72</v>
      </c>
      <c r="AW24" s="286" t="s">
        <v>72</v>
      </c>
      <c r="AX24" s="132">
        <v>0</v>
      </c>
      <c r="AY24" s="320" t="s">
        <v>224</v>
      </c>
      <c r="AZ24" s="286" t="s">
        <v>72</v>
      </c>
      <c r="BA24" s="286" t="s">
        <v>72</v>
      </c>
      <c r="BB24" s="286" t="s">
        <v>72</v>
      </c>
      <c r="BC24" s="248"/>
      <c r="BD24" s="130">
        <v>30</v>
      </c>
      <c r="BE24" s="329" t="s">
        <v>225</v>
      </c>
      <c r="BF24" s="330" t="s">
        <v>78</v>
      </c>
      <c r="BG24" s="331">
        <f t="shared" si="4"/>
        <v>-11</v>
      </c>
      <c r="BH24" s="237">
        <f t="shared" si="5"/>
        <v>-11</v>
      </c>
    </row>
    <row r="25" ht="40" customHeight="1" spans="2:60">
      <c r="B25" s="130">
        <v>23</v>
      </c>
      <c r="C25" s="234" t="s">
        <v>226</v>
      </c>
      <c r="D25" s="251" t="s">
        <v>227</v>
      </c>
      <c r="E25" s="248" t="s">
        <v>61</v>
      </c>
      <c r="F25" s="248" t="s">
        <v>62</v>
      </c>
      <c r="G25" s="130" t="s">
        <v>63</v>
      </c>
      <c r="H25" s="250">
        <v>44601</v>
      </c>
      <c r="I25" s="250">
        <v>44635</v>
      </c>
      <c r="J25" s="250">
        <v>44607</v>
      </c>
      <c r="K25" s="248" t="s">
        <v>220</v>
      </c>
      <c r="L25" s="130" t="s">
        <v>156</v>
      </c>
      <c r="M25" s="130" t="s">
        <v>150</v>
      </c>
      <c r="N25" s="130" t="s">
        <v>151</v>
      </c>
      <c r="O25" s="266">
        <v>500000</v>
      </c>
      <c r="P25" s="267">
        <v>498666</v>
      </c>
      <c r="Q25" s="283">
        <f t="shared" si="0"/>
        <v>498666</v>
      </c>
      <c r="R25" s="289">
        <v>400000</v>
      </c>
      <c r="S25" s="285">
        <f t="shared" si="1"/>
        <v>0.197859890187019</v>
      </c>
      <c r="T25" s="248" t="s">
        <v>138</v>
      </c>
      <c r="U25" s="286" t="s">
        <v>83</v>
      </c>
      <c r="V25" s="287" t="s">
        <v>139</v>
      </c>
      <c r="W25" s="286" t="s">
        <v>127</v>
      </c>
      <c r="X25" s="286" t="s">
        <v>86</v>
      </c>
      <c r="Y25" s="286" t="s">
        <v>73</v>
      </c>
      <c r="Z25" s="299">
        <v>44612</v>
      </c>
      <c r="AA25" s="299">
        <v>44617</v>
      </c>
      <c r="AB25" s="299">
        <v>44612</v>
      </c>
      <c r="AC25" s="299">
        <v>44617</v>
      </c>
      <c r="AD25" s="299">
        <v>44617</v>
      </c>
      <c r="AE25" s="299">
        <v>44617</v>
      </c>
      <c r="AF25" s="299" t="s">
        <v>71</v>
      </c>
      <c r="AG25" s="299" t="s">
        <v>71</v>
      </c>
      <c r="AH25" s="299">
        <v>44617</v>
      </c>
      <c r="AI25" s="299" t="s">
        <v>71</v>
      </c>
      <c r="AJ25" s="299" t="s">
        <v>71</v>
      </c>
      <c r="AK25" s="302" t="s">
        <v>228</v>
      </c>
      <c r="AL25" s="299" t="s">
        <v>71</v>
      </c>
      <c r="AM25" s="299">
        <v>44623</v>
      </c>
      <c r="AN25" s="299" t="s">
        <v>71</v>
      </c>
      <c r="AO25" s="252" t="s">
        <v>229</v>
      </c>
      <c r="AP25" s="302" t="s">
        <v>230</v>
      </c>
      <c r="AQ25" s="299">
        <v>44628</v>
      </c>
      <c r="AR25" s="132" t="s">
        <v>71</v>
      </c>
      <c r="AS25" s="286" t="s">
        <v>71</v>
      </c>
      <c r="AT25" s="286" t="s">
        <v>71</v>
      </c>
      <c r="AU25" s="248" t="s">
        <v>71</v>
      </c>
      <c r="AV25" s="286" t="s">
        <v>72</v>
      </c>
      <c r="AW25" s="286" t="s">
        <v>72</v>
      </c>
      <c r="AX25" s="132">
        <v>0</v>
      </c>
      <c r="AY25" s="320" t="s">
        <v>224</v>
      </c>
      <c r="AZ25" s="286" t="s">
        <v>72</v>
      </c>
      <c r="BA25" s="286" t="s">
        <v>72</v>
      </c>
      <c r="BB25" s="286" t="s">
        <v>72</v>
      </c>
      <c r="BC25" s="248"/>
      <c r="BD25" s="130">
        <v>21</v>
      </c>
      <c r="BE25" s="329" t="s">
        <v>225</v>
      </c>
      <c r="BF25" s="330" t="s">
        <v>78</v>
      </c>
      <c r="BG25" s="331">
        <f t="shared" si="4"/>
        <v>-12</v>
      </c>
      <c r="BH25" s="237">
        <f t="shared" si="5"/>
        <v>-12</v>
      </c>
    </row>
    <row r="26" s="235" customFormat="1" ht="40" customHeight="1" spans="2:60">
      <c r="B26" s="130">
        <v>24</v>
      </c>
      <c r="C26" s="234" t="s">
        <v>231</v>
      </c>
      <c r="D26" s="252" t="s">
        <v>232</v>
      </c>
      <c r="E26" s="248" t="s">
        <v>61</v>
      </c>
      <c r="F26" s="248" t="s">
        <v>62</v>
      </c>
      <c r="G26" s="130" t="s">
        <v>63</v>
      </c>
      <c r="H26" s="250">
        <v>44455</v>
      </c>
      <c r="I26" s="250">
        <v>44520</v>
      </c>
      <c r="J26" s="250">
        <v>44619</v>
      </c>
      <c r="K26" s="248" t="s">
        <v>125</v>
      </c>
      <c r="L26" s="130" t="s">
        <v>65</v>
      </c>
      <c r="M26" s="130" t="s">
        <v>97</v>
      </c>
      <c r="N26" s="130" t="s">
        <v>233</v>
      </c>
      <c r="O26" s="266">
        <v>6000000</v>
      </c>
      <c r="P26" s="267">
        <v>5752500</v>
      </c>
      <c r="Q26" s="283">
        <f t="shared" si="0"/>
        <v>5752500</v>
      </c>
      <c r="R26" s="289">
        <v>5560000</v>
      </c>
      <c r="S26" s="290">
        <f t="shared" si="1"/>
        <v>0.0334637114298131</v>
      </c>
      <c r="T26" s="248" t="s">
        <v>68</v>
      </c>
      <c r="U26" s="286" t="s">
        <v>83</v>
      </c>
      <c r="V26" s="287" t="s">
        <v>84</v>
      </c>
      <c r="W26" s="286" t="s">
        <v>127</v>
      </c>
      <c r="X26" s="286" t="s">
        <v>86</v>
      </c>
      <c r="Y26" s="286" t="s">
        <v>73</v>
      </c>
      <c r="Z26" s="299">
        <v>44469</v>
      </c>
      <c r="AA26" s="299">
        <v>44482</v>
      </c>
      <c r="AB26" s="299">
        <v>44496</v>
      </c>
      <c r="AC26" s="299">
        <f>AE26-5</f>
        <v>44511</v>
      </c>
      <c r="AD26" s="299">
        <f>AE26-3</f>
        <v>44513</v>
      </c>
      <c r="AE26" s="299">
        <v>44516</v>
      </c>
      <c r="AF26" s="299" t="s">
        <v>71</v>
      </c>
      <c r="AG26" s="299" t="s">
        <v>71</v>
      </c>
      <c r="AH26" s="299">
        <f>AE26</f>
        <v>44516</v>
      </c>
      <c r="AI26" s="299" t="s">
        <v>71</v>
      </c>
      <c r="AJ26" s="299" t="s">
        <v>71</v>
      </c>
      <c r="AK26" s="302" t="s">
        <v>234</v>
      </c>
      <c r="AL26" s="299">
        <v>44518</v>
      </c>
      <c r="AM26" s="299">
        <v>44518</v>
      </c>
      <c r="AN26" s="299" t="s">
        <v>71</v>
      </c>
      <c r="AO26" s="254" t="s">
        <v>235</v>
      </c>
      <c r="AP26" s="248" t="s">
        <v>236</v>
      </c>
      <c r="AQ26" s="299">
        <v>44526</v>
      </c>
      <c r="AR26" s="132">
        <v>10000</v>
      </c>
      <c r="AS26" s="286" t="s">
        <v>90</v>
      </c>
      <c r="AT26" s="286" t="s">
        <v>237</v>
      </c>
      <c r="AU26" s="286" t="s">
        <v>238</v>
      </c>
      <c r="AV26" s="286" t="s">
        <v>72</v>
      </c>
      <c r="AW26" s="286" t="s">
        <v>72</v>
      </c>
      <c r="AX26" s="301" t="s">
        <v>93</v>
      </c>
      <c r="AY26" s="321">
        <v>44610</v>
      </c>
      <c r="AZ26" s="286" t="s">
        <v>72</v>
      </c>
      <c r="BA26" s="286" t="s">
        <v>72</v>
      </c>
      <c r="BB26" s="286" t="s">
        <v>72</v>
      </c>
      <c r="BC26" s="248"/>
      <c r="BD26" s="130">
        <v>8</v>
      </c>
      <c r="BE26" s="252" t="s">
        <v>77</v>
      </c>
      <c r="BF26" s="248" t="s">
        <v>78</v>
      </c>
      <c r="BG26" s="332">
        <f t="shared" si="4"/>
        <v>-2</v>
      </c>
      <c r="BH26" s="237">
        <f t="shared" si="5"/>
        <v>-2</v>
      </c>
    </row>
    <row r="27" ht="40" customHeight="1" spans="2:60">
      <c r="B27" s="130">
        <v>25</v>
      </c>
      <c r="C27" s="234" t="s">
        <v>239</v>
      </c>
      <c r="D27" s="251" t="s">
        <v>240</v>
      </c>
      <c r="E27" s="248" t="s">
        <v>61</v>
      </c>
      <c r="F27" s="248" t="s">
        <v>62</v>
      </c>
      <c r="G27" s="248" t="s">
        <v>62</v>
      </c>
      <c r="H27" s="250">
        <v>44545</v>
      </c>
      <c r="I27" s="274">
        <v>44635</v>
      </c>
      <c r="J27" s="250">
        <v>44619</v>
      </c>
      <c r="K27" s="248" t="s">
        <v>220</v>
      </c>
      <c r="L27" s="130" t="s">
        <v>156</v>
      </c>
      <c r="M27" s="130" t="s">
        <v>150</v>
      </c>
      <c r="N27" s="130" t="s">
        <v>151</v>
      </c>
      <c r="O27" s="266">
        <v>800000</v>
      </c>
      <c r="P27" s="267">
        <v>788278</v>
      </c>
      <c r="Q27" s="283">
        <f t="shared" si="0"/>
        <v>788278</v>
      </c>
      <c r="R27" s="289">
        <v>712678</v>
      </c>
      <c r="S27" s="285">
        <f t="shared" si="1"/>
        <v>0.0959052517005422</v>
      </c>
      <c r="T27" s="248" t="s">
        <v>138</v>
      </c>
      <c r="U27" s="286" t="s">
        <v>83</v>
      </c>
      <c r="V27" s="287" t="s">
        <v>139</v>
      </c>
      <c r="W27" s="286" t="s">
        <v>127</v>
      </c>
      <c r="X27" s="286" t="s">
        <v>86</v>
      </c>
      <c r="Y27" s="286" t="s">
        <v>73</v>
      </c>
      <c r="Z27" s="299">
        <v>44623</v>
      </c>
      <c r="AA27" s="299">
        <v>44628</v>
      </c>
      <c r="AB27" s="299">
        <v>44623</v>
      </c>
      <c r="AC27" s="299">
        <v>44628</v>
      </c>
      <c r="AD27" s="299">
        <v>44628</v>
      </c>
      <c r="AE27" s="299">
        <v>44628</v>
      </c>
      <c r="AF27" s="299" t="s">
        <v>71</v>
      </c>
      <c r="AG27" s="299" t="s">
        <v>71</v>
      </c>
      <c r="AH27" s="299">
        <v>44628</v>
      </c>
      <c r="AI27" s="299" t="s">
        <v>71</v>
      </c>
      <c r="AJ27" s="299" t="s">
        <v>71</v>
      </c>
      <c r="AK27" s="302" t="s">
        <v>221</v>
      </c>
      <c r="AL27" s="299" t="s">
        <v>71</v>
      </c>
      <c r="AM27" s="304" t="s">
        <v>241</v>
      </c>
      <c r="AN27" s="299" t="s">
        <v>71</v>
      </c>
      <c r="AO27" s="254" t="s">
        <v>242</v>
      </c>
      <c r="AP27" s="305" t="s">
        <v>243</v>
      </c>
      <c r="AQ27" s="299">
        <v>44646</v>
      </c>
      <c r="AR27" s="132" t="s">
        <v>71</v>
      </c>
      <c r="AS27" s="286" t="s">
        <v>71</v>
      </c>
      <c r="AT27" s="286" t="s">
        <v>71</v>
      </c>
      <c r="AU27" s="248" t="s">
        <v>71</v>
      </c>
      <c r="AV27" s="286" t="s">
        <v>72</v>
      </c>
      <c r="AW27" s="286" t="s">
        <v>72</v>
      </c>
      <c r="AX27" s="132">
        <v>0</v>
      </c>
      <c r="AY27" s="317">
        <v>44705</v>
      </c>
      <c r="AZ27" s="286" t="s">
        <v>72</v>
      </c>
      <c r="BA27" s="286" t="s">
        <v>72</v>
      </c>
      <c r="BB27" s="286" t="s">
        <v>72</v>
      </c>
      <c r="BC27" s="255" t="s">
        <v>244</v>
      </c>
      <c r="BD27" s="130">
        <v>22</v>
      </c>
      <c r="BE27" s="329" t="s">
        <v>225</v>
      </c>
      <c r="BF27" s="330" t="s">
        <v>78</v>
      </c>
      <c r="BG27" s="331" t="e">
        <f t="shared" si="4"/>
        <v>#VALUE!</v>
      </c>
      <c r="BH27" s="237" t="e">
        <f t="shared" si="5"/>
        <v>#VALUE!</v>
      </c>
    </row>
    <row r="28" ht="40" customHeight="1" spans="2:60">
      <c r="B28" s="130">
        <v>26</v>
      </c>
      <c r="C28" s="234" t="s">
        <v>245</v>
      </c>
      <c r="D28" s="253" t="s">
        <v>246</v>
      </c>
      <c r="E28" s="248" t="s">
        <v>61</v>
      </c>
      <c r="F28" s="248" t="s">
        <v>62</v>
      </c>
      <c r="G28" s="248" t="s">
        <v>62</v>
      </c>
      <c r="H28" s="250">
        <v>44565</v>
      </c>
      <c r="I28" s="274">
        <v>44742</v>
      </c>
      <c r="J28" s="275">
        <v>44622</v>
      </c>
      <c r="K28" s="255" t="s">
        <v>201</v>
      </c>
      <c r="L28" s="276" t="s">
        <v>156</v>
      </c>
      <c r="M28" s="276" t="s">
        <v>247</v>
      </c>
      <c r="N28" s="276" t="s">
        <v>98</v>
      </c>
      <c r="O28" s="266">
        <v>2000000</v>
      </c>
      <c r="P28" s="267">
        <v>1972000</v>
      </c>
      <c r="Q28" s="283">
        <f t="shared" si="0"/>
        <v>1972000</v>
      </c>
      <c r="R28" s="289">
        <v>1680000</v>
      </c>
      <c r="S28" s="285">
        <f t="shared" si="1"/>
        <v>0.148073022312373</v>
      </c>
      <c r="T28" s="248" t="s">
        <v>68</v>
      </c>
      <c r="U28" s="286" t="s">
        <v>83</v>
      </c>
      <c r="V28" s="287" t="s">
        <v>84</v>
      </c>
      <c r="W28" s="286" t="s">
        <v>127</v>
      </c>
      <c r="X28" s="286" t="s">
        <v>86</v>
      </c>
      <c r="Y28" s="286" t="s">
        <v>73</v>
      </c>
      <c r="Z28" s="299">
        <v>44624</v>
      </c>
      <c r="AA28" s="299">
        <v>44629</v>
      </c>
      <c r="AB28" s="299">
        <v>44630</v>
      </c>
      <c r="AC28" s="299">
        <f>AE28-5</f>
        <v>44644</v>
      </c>
      <c r="AD28" s="299">
        <f>AE28-3</f>
        <v>44646</v>
      </c>
      <c r="AE28" s="299">
        <v>44649</v>
      </c>
      <c r="AF28" s="299" t="s">
        <v>71</v>
      </c>
      <c r="AG28" s="299" t="s">
        <v>71</v>
      </c>
      <c r="AH28" s="299">
        <v>44649</v>
      </c>
      <c r="AI28" s="299" t="s">
        <v>71</v>
      </c>
      <c r="AJ28" s="299" t="s">
        <v>71</v>
      </c>
      <c r="AK28" s="305" t="s">
        <v>248</v>
      </c>
      <c r="AL28" s="299">
        <v>44655</v>
      </c>
      <c r="AM28" s="299">
        <v>44655</v>
      </c>
      <c r="AN28" s="291" t="s">
        <v>71</v>
      </c>
      <c r="AO28" s="254" t="s">
        <v>249</v>
      </c>
      <c r="AP28" s="305" t="s">
        <v>250</v>
      </c>
      <c r="AQ28" s="299">
        <v>44660</v>
      </c>
      <c r="AR28" s="132">
        <v>10000</v>
      </c>
      <c r="AS28" s="286" t="s">
        <v>90</v>
      </c>
      <c r="AT28" s="248" t="s">
        <v>183</v>
      </c>
      <c r="AU28" s="248" t="s">
        <v>251</v>
      </c>
      <c r="AV28" s="286" t="s">
        <v>72</v>
      </c>
      <c r="AW28" s="286" t="s">
        <v>72</v>
      </c>
      <c r="AX28" s="301" t="s">
        <v>93</v>
      </c>
      <c r="AY28" s="317" t="s">
        <v>252</v>
      </c>
      <c r="AZ28" s="311" t="s">
        <v>72</v>
      </c>
      <c r="BA28" s="311" t="s">
        <v>72</v>
      </c>
      <c r="BB28" s="311" t="s">
        <v>72</v>
      </c>
      <c r="BC28" s="255"/>
      <c r="BD28" s="130">
        <v>27</v>
      </c>
      <c r="BE28" s="252" t="s">
        <v>77</v>
      </c>
      <c r="BF28" s="330" t="s">
        <v>78</v>
      </c>
      <c r="BG28" s="332">
        <f t="shared" si="4"/>
        <v>-87</v>
      </c>
      <c r="BH28" s="237"/>
    </row>
    <row r="29" ht="40" customHeight="1" spans="2:60">
      <c r="B29" s="130">
        <v>27</v>
      </c>
      <c r="C29" s="234" t="s">
        <v>253</v>
      </c>
      <c r="D29" s="253" t="s">
        <v>254</v>
      </c>
      <c r="E29" s="248" t="s">
        <v>61</v>
      </c>
      <c r="F29" s="248" t="s">
        <v>62</v>
      </c>
      <c r="G29" s="248" t="s">
        <v>62</v>
      </c>
      <c r="H29" s="250">
        <v>44641</v>
      </c>
      <c r="I29" s="250">
        <v>44669</v>
      </c>
      <c r="J29" s="268">
        <v>44642</v>
      </c>
      <c r="K29" s="255" t="s">
        <v>201</v>
      </c>
      <c r="L29" s="276" t="s">
        <v>156</v>
      </c>
      <c r="M29" s="276" t="s">
        <v>255</v>
      </c>
      <c r="N29" s="277" t="s">
        <v>256</v>
      </c>
      <c r="O29" s="266">
        <v>950000</v>
      </c>
      <c r="P29" s="267">
        <v>938333.33</v>
      </c>
      <c r="Q29" s="283">
        <f t="shared" si="0"/>
        <v>938333.33</v>
      </c>
      <c r="R29" s="289">
        <v>900000</v>
      </c>
      <c r="S29" s="285">
        <f t="shared" si="1"/>
        <v>0.0408525720811814</v>
      </c>
      <c r="T29" s="248" t="s">
        <v>68</v>
      </c>
      <c r="U29" s="286" t="s">
        <v>83</v>
      </c>
      <c r="V29" s="287" t="s">
        <v>139</v>
      </c>
      <c r="W29" s="286" t="s">
        <v>127</v>
      </c>
      <c r="X29" s="286" t="s">
        <v>86</v>
      </c>
      <c r="Y29" s="286" t="s">
        <v>73</v>
      </c>
      <c r="Z29" s="299">
        <v>44646</v>
      </c>
      <c r="AA29" s="299">
        <v>44652</v>
      </c>
      <c r="AB29" s="299">
        <v>44646</v>
      </c>
      <c r="AC29" s="299">
        <v>44652</v>
      </c>
      <c r="AD29" s="299">
        <v>44652</v>
      </c>
      <c r="AE29" s="299">
        <v>44652</v>
      </c>
      <c r="AF29" s="255" t="s">
        <v>71</v>
      </c>
      <c r="AG29" s="255" t="s">
        <v>71</v>
      </c>
      <c r="AH29" s="299">
        <v>44652</v>
      </c>
      <c r="AI29" s="255" t="s">
        <v>71</v>
      </c>
      <c r="AJ29" s="306" t="s">
        <v>71</v>
      </c>
      <c r="AK29" s="305" t="s">
        <v>257</v>
      </c>
      <c r="AL29" s="255" t="s">
        <v>71</v>
      </c>
      <c r="AM29" s="299">
        <v>44656</v>
      </c>
      <c r="AN29" s="291" t="s">
        <v>71</v>
      </c>
      <c r="AO29" s="254" t="s">
        <v>258</v>
      </c>
      <c r="AP29" s="305" t="s">
        <v>259</v>
      </c>
      <c r="AQ29" s="299">
        <v>44660</v>
      </c>
      <c r="AR29" s="310" t="s">
        <v>71</v>
      </c>
      <c r="AS29" s="311" t="s">
        <v>71</v>
      </c>
      <c r="AT29" s="255" t="s">
        <v>71</v>
      </c>
      <c r="AU29" s="248" t="s">
        <v>71</v>
      </c>
      <c r="AV29" s="286" t="s">
        <v>72</v>
      </c>
      <c r="AW29" s="286" t="s">
        <v>72</v>
      </c>
      <c r="AX29" s="132">
        <v>0</v>
      </c>
      <c r="AY29" s="317" t="s">
        <v>260</v>
      </c>
      <c r="AZ29" s="311" t="s">
        <v>72</v>
      </c>
      <c r="BA29" s="311" t="s">
        <v>72</v>
      </c>
      <c r="BB29" s="311" t="s">
        <v>72</v>
      </c>
      <c r="BC29" s="248"/>
      <c r="BD29" s="130">
        <v>31</v>
      </c>
      <c r="BE29" s="252" t="s">
        <v>77</v>
      </c>
      <c r="BF29" s="330" t="s">
        <v>78</v>
      </c>
      <c r="BG29" s="332">
        <f t="shared" si="4"/>
        <v>-13</v>
      </c>
      <c r="BH29" s="237">
        <f>AM29-I29</f>
        <v>-13</v>
      </c>
    </row>
    <row r="30" s="235" customFormat="1" ht="40" customHeight="1" spans="2:60">
      <c r="B30" s="130">
        <v>28</v>
      </c>
      <c r="C30" s="234" t="s">
        <v>261</v>
      </c>
      <c r="D30" s="254" t="s">
        <v>262</v>
      </c>
      <c r="E30" s="255" t="s">
        <v>61</v>
      </c>
      <c r="F30" s="248" t="s">
        <v>62</v>
      </c>
      <c r="G30" s="248" t="s">
        <v>62</v>
      </c>
      <c r="H30" s="250">
        <v>44668</v>
      </c>
      <c r="I30" s="250">
        <v>44712</v>
      </c>
      <c r="J30" s="250">
        <v>44667</v>
      </c>
      <c r="K30" s="255" t="s">
        <v>263</v>
      </c>
      <c r="L30" s="276" t="s">
        <v>156</v>
      </c>
      <c r="M30" s="130" t="s">
        <v>150</v>
      </c>
      <c r="N30" s="130" t="s">
        <v>151</v>
      </c>
      <c r="O30" s="266">
        <v>80000</v>
      </c>
      <c r="P30" s="267">
        <v>60253.5</v>
      </c>
      <c r="Q30" s="283">
        <f t="shared" si="0"/>
        <v>60253.5</v>
      </c>
      <c r="R30" s="289">
        <v>57342</v>
      </c>
      <c r="S30" s="285">
        <f t="shared" si="1"/>
        <v>0.0483208444322736</v>
      </c>
      <c r="T30" s="248" t="s">
        <v>138</v>
      </c>
      <c r="U30" s="286" t="s">
        <v>69</v>
      </c>
      <c r="V30" s="287" t="s">
        <v>99</v>
      </c>
      <c r="W30" s="286" t="s">
        <v>71</v>
      </c>
      <c r="X30" s="286" t="s">
        <v>72</v>
      </c>
      <c r="Y30" s="286" t="s">
        <v>73</v>
      </c>
      <c r="Z30" s="299" t="s">
        <v>71</v>
      </c>
      <c r="AA30" s="299" t="s">
        <v>71</v>
      </c>
      <c r="AB30" s="299" t="s">
        <v>71</v>
      </c>
      <c r="AC30" s="299" t="s">
        <v>71</v>
      </c>
      <c r="AD30" s="299" t="s">
        <v>71</v>
      </c>
      <c r="AE30" s="299" t="s">
        <v>71</v>
      </c>
      <c r="AF30" s="299" t="s">
        <v>71</v>
      </c>
      <c r="AG30" s="299" t="s">
        <v>71</v>
      </c>
      <c r="AH30" s="299" t="s">
        <v>71</v>
      </c>
      <c r="AI30" s="299" t="s">
        <v>71</v>
      </c>
      <c r="AJ30" s="299" t="s">
        <v>71</v>
      </c>
      <c r="AK30" s="299" t="s">
        <v>71</v>
      </c>
      <c r="AL30" s="299" t="s">
        <v>71</v>
      </c>
      <c r="AM30" s="299">
        <v>44676</v>
      </c>
      <c r="AN30" s="291" t="s">
        <v>71</v>
      </c>
      <c r="AO30" s="254" t="s">
        <v>264</v>
      </c>
      <c r="AP30" s="305" t="s">
        <v>265</v>
      </c>
      <c r="AQ30" s="299">
        <v>44678</v>
      </c>
      <c r="AR30" s="310" t="s">
        <v>71</v>
      </c>
      <c r="AS30" s="311" t="s">
        <v>71</v>
      </c>
      <c r="AT30" s="255" t="s">
        <v>71</v>
      </c>
      <c r="AU30" s="248" t="s">
        <v>71</v>
      </c>
      <c r="AV30" s="286" t="s">
        <v>72</v>
      </c>
      <c r="AW30" s="286" t="s">
        <v>72</v>
      </c>
      <c r="AX30" s="132">
        <v>0</v>
      </c>
      <c r="AY30" s="317">
        <v>44720</v>
      </c>
      <c r="AZ30" s="311" t="s">
        <v>72</v>
      </c>
      <c r="BA30" s="311" t="s">
        <v>72</v>
      </c>
      <c r="BB30" s="311" t="s">
        <v>72</v>
      </c>
      <c r="BC30" s="248"/>
      <c r="BD30" s="130">
        <v>32</v>
      </c>
      <c r="BE30" s="252" t="s">
        <v>225</v>
      </c>
      <c r="BF30" s="248" t="s">
        <v>78</v>
      </c>
      <c r="BG30" s="332">
        <f t="shared" si="4"/>
        <v>-36</v>
      </c>
      <c r="BH30" s="237"/>
    </row>
    <row r="31" s="235" customFormat="1" ht="34.5" customHeight="1" spans="2:60">
      <c r="B31" s="130">
        <v>29</v>
      </c>
      <c r="C31" s="234" t="s">
        <v>266</v>
      </c>
      <c r="D31" s="254" t="s">
        <v>267</v>
      </c>
      <c r="E31" s="255" t="s">
        <v>61</v>
      </c>
      <c r="F31" s="248" t="s">
        <v>62</v>
      </c>
      <c r="G31" s="248" t="s">
        <v>62</v>
      </c>
      <c r="H31" s="250">
        <v>44733</v>
      </c>
      <c r="I31" s="250">
        <v>44773</v>
      </c>
      <c r="J31" s="250">
        <v>44704</v>
      </c>
      <c r="K31" s="255" t="s">
        <v>220</v>
      </c>
      <c r="L31" s="276" t="s">
        <v>156</v>
      </c>
      <c r="M31" s="130" t="s">
        <v>150</v>
      </c>
      <c r="N31" s="130" t="s">
        <v>151</v>
      </c>
      <c r="O31" s="266">
        <v>50000</v>
      </c>
      <c r="P31" s="267">
        <v>48960</v>
      </c>
      <c r="Q31" s="283">
        <f t="shared" si="0"/>
        <v>48960</v>
      </c>
      <c r="R31" s="289">
        <v>48960</v>
      </c>
      <c r="S31" s="285">
        <f t="shared" si="1"/>
        <v>0</v>
      </c>
      <c r="T31" s="248" t="s">
        <v>189</v>
      </c>
      <c r="U31" s="286" t="s">
        <v>69</v>
      </c>
      <c r="V31" s="287" t="s">
        <v>99</v>
      </c>
      <c r="W31" s="286" t="s">
        <v>71</v>
      </c>
      <c r="X31" s="286" t="s">
        <v>72</v>
      </c>
      <c r="Y31" s="286" t="s">
        <v>73</v>
      </c>
      <c r="Z31" s="299" t="s">
        <v>71</v>
      </c>
      <c r="AA31" s="299" t="s">
        <v>71</v>
      </c>
      <c r="AB31" s="299" t="s">
        <v>71</v>
      </c>
      <c r="AC31" s="299" t="s">
        <v>71</v>
      </c>
      <c r="AD31" s="299" t="s">
        <v>71</v>
      </c>
      <c r="AE31" s="299" t="s">
        <v>71</v>
      </c>
      <c r="AF31" s="299" t="s">
        <v>71</v>
      </c>
      <c r="AG31" s="299" t="s">
        <v>71</v>
      </c>
      <c r="AH31" s="299" t="s">
        <v>71</v>
      </c>
      <c r="AI31" s="299" t="s">
        <v>71</v>
      </c>
      <c r="AJ31" s="299" t="s">
        <v>71</v>
      </c>
      <c r="AK31" s="299" t="s">
        <v>71</v>
      </c>
      <c r="AL31" s="299" t="s">
        <v>71</v>
      </c>
      <c r="AM31" s="299">
        <v>44712</v>
      </c>
      <c r="AN31" s="291" t="s">
        <v>71</v>
      </c>
      <c r="AO31" s="252" t="s">
        <v>190</v>
      </c>
      <c r="AP31" s="302" t="s">
        <v>191</v>
      </c>
      <c r="AQ31" s="299">
        <v>44712</v>
      </c>
      <c r="AR31" s="132">
        <v>0</v>
      </c>
      <c r="AS31" s="311" t="s">
        <v>71</v>
      </c>
      <c r="AT31" s="255" t="s">
        <v>71</v>
      </c>
      <c r="AU31" s="248" t="s">
        <v>71</v>
      </c>
      <c r="AV31" s="286" t="s">
        <v>72</v>
      </c>
      <c r="AW31" s="286" t="s">
        <v>72</v>
      </c>
      <c r="AX31" s="132">
        <v>0</v>
      </c>
      <c r="AY31" s="317">
        <v>44720</v>
      </c>
      <c r="AZ31" s="311" t="s">
        <v>72</v>
      </c>
      <c r="BA31" s="311" t="s">
        <v>72</v>
      </c>
      <c r="BB31" s="311" t="s">
        <v>72</v>
      </c>
      <c r="BC31" s="248"/>
      <c r="BD31" s="130">
        <v>33</v>
      </c>
      <c r="BE31" s="252" t="s">
        <v>144</v>
      </c>
      <c r="BF31" s="248" t="s">
        <v>78</v>
      </c>
      <c r="BG31" s="332">
        <f t="shared" si="4"/>
        <v>-61</v>
      </c>
      <c r="BH31" s="237"/>
    </row>
    <row r="32" s="235" customFormat="1" ht="34.5" customHeight="1" spans="2:63">
      <c r="B32" s="130">
        <v>30</v>
      </c>
      <c r="C32" s="234" t="s">
        <v>268</v>
      </c>
      <c r="D32" s="254" t="s">
        <v>269</v>
      </c>
      <c r="E32" s="248" t="s">
        <v>61</v>
      </c>
      <c r="F32" s="248" t="s">
        <v>62</v>
      </c>
      <c r="G32" s="248" t="s">
        <v>62</v>
      </c>
      <c r="H32" s="250">
        <v>44733</v>
      </c>
      <c r="I32" s="250">
        <v>44773</v>
      </c>
      <c r="J32" s="268">
        <v>44685</v>
      </c>
      <c r="K32" s="255" t="s">
        <v>156</v>
      </c>
      <c r="L32" s="276" t="s">
        <v>156</v>
      </c>
      <c r="M32" s="130" t="s">
        <v>150</v>
      </c>
      <c r="N32" s="130" t="s">
        <v>151</v>
      </c>
      <c r="O32" s="266">
        <v>2800000</v>
      </c>
      <c r="P32" s="267">
        <v>2494002.33</v>
      </c>
      <c r="Q32" s="283">
        <f t="shared" si="0"/>
        <v>2494002.33</v>
      </c>
      <c r="R32" s="289">
        <v>2414146.06</v>
      </c>
      <c r="S32" s="285">
        <v>0.032019324536878</v>
      </c>
      <c r="T32" s="248" t="s">
        <v>194</v>
      </c>
      <c r="U32" s="286" t="s">
        <v>83</v>
      </c>
      <c r="V32" s="287" t="s">
        <v>139</v>
      </c>
      <c r="W32" s="286" t="s">
        <v>127</v>
      </c>
      <c r="X32" s="286" t="s">
        <v>86</v>
      </c>
      <c r="Y32" s="286" t="s">
        <v>73</v>
      </c>
      <c r="Z32" s="299">
        <v>44701</v>
      </c>
      <c r="AA32" s="299">
        <v>44707</v>
      </c>
      <c r="AB32" s="299">
        <v>44701</v>
      </c>
      <c r="AC32" s="299">
        <v>44707</v>
      </c>
      <c r="AD32" s="299">
        <v>44707</v>
      </c>
      <c r="AE32" s="299">
        <v>44707</v>
      </c>
      <c r="AF32" s="255" t="s">
        <v>71</v>
      </c>
      <c r="AG32" s="255" t="s">
        <v>71</v>
      </c>
      <c r="AH32" s="299">
        <v>44707</v>
      </c>
      <c r="AI32" s="255" t="s">
        <v>71</v>
      </c>
      <c r="AJ32" s="306" t="s">
        <v>71</v>
      </c>
      <c r="AK32" s="305" t="s">
        <v>270</v>
      </c>
      <c r="AL32" s="255" t="s">
        <v>71</v>
      </c>
      <c r="AM32" s="299">
        <v>44711</v>
      </c>
      <c r="AN32" s="291" t="s">
        <v>71</v>
      </c>
      <c r="AO32" s="252" t="s">
        <v>181</v>
      </c>
      <c r="AP32" s="305" t="s">
        <v>271</v>
      </c>
      <c r="AQ32" s="299">
        <v>44712</v>
      </c>
      <c r="AR32" s="132">
        <v>20000</v>
      </c>
      <c r="AS32" s="286" t="s">
        <v>90</v>
      </c>
      <c r="AT32" s="132" t="s">
        <v>183</v>
      </c>
      <c r="AU32" s="132" t="s">
        <v>184</v>
      </c>
      <c r="AV32" s="286" t="s">
        <v>72</v>
      </c>
      <c r="AW32" s="286" t="s">
        <v>72</v>
      </c>
      <c r="AX32" s="132">
        <v>0</v>
      </c>
      <c r="AY32" s="317">
        <v>44742</v>
      </c>
      <c r="AZ32" s="311" t="s">
        <v>72</v>
      </c>
      <c r="BA32" s="311" t="s">
        <v>72</v>
      </c>
      <c r="BB32" s="311" t="s">
        <v>72</v>
      </c>
      <c r="BC32" s="248"/>
      <c r="BD32" s="130">
        <v>31</v>
      </c>
      <c r="BE32" s="252" t="s">
        <v>186</v>
      </c>
      <c r="BF32" s="248" t="s">
        <v>78</v>
      </c>
      <c r="BG32" s="332">
        <v>-65</v>
      </c>
      <c r="BH32" s="237"/>
      <c r="BI32" s="235" t="s">
        <v>272</v>
      </c>
      <c r="BJ32" s="235" t="s">
        <v>273</v>
      </c>
      <c r="BK32" s="235">
        <v>45191</v>
      </c>
    </row>
    <row r="33" s="235" customFormat="1" ht="34.5" customHeight="1" spans="2:63">
      <c r="B33" s="130">
        <v>31</v>
      </c>
      <c r="C33" s="234" t="s">
        <v>274</v>
      </c>
      <c r="D33" s="254" t="s">
        <v>275</v>
      </c>
      <c r="E33" s="248" t="s">
        <v>61</v>
      </c>
      <c r="F33" s="248" t="s">
        <v>62</v>
      </c>
      <c r="G33" s="248" t="s">
        <v>62</v>
      </c>
      <c r="H33" s="250">
        <v>44733</v>
      </c>
      <c r="I33" s="250">
        <v>44773</v>
      </c>
      <c r="J33" s="268">
        <v>44698</v>
      </c>
      <c r="K33" s="255" t="s">
        <v>263</v>
      </c>
      <c r="L33" s="276" t="s">
        <v>156</v>
      </c>
      <c r="M33" s="130" t="s">
        <v>150</v>
      </c>
      <c r="N33" s="130" t="s">
        <v>151</v>
      </c>
      <c r="O33" s="266">
        <v>650000</v>
      </c>
      <c r="P33" s="267">
        <v>634932.59</v>
      </c>
      <c r="Q33" s="283">
        <f t="shared" si="0"/>
        <v>634932.59</v>
      </c>
      <c r="R33" s="289">
        <v>553978.68</v>
      </c>
      <c r="S33" s="285">
        <v>0.127500007520483</v>
      </c>
      <c r="T33" s="248" t="s">
        <v>194</v>
      </c>
      <c r="U33" s="286" t="s">
        <v>83</v>
      </c>
      <c r="V33" s="287" t="s">
        <v>139</v>
      </c>
      <c r="W33" s="286" t="s">
        <v>127</v>
      </c>
      <c r="X33" s="286" t="s">
        <v>86</v>
      </c>
      <c r="Y33" s="286" t="s">
        <v>73</v>
      </c>
      <c r="Z33" s="299">
        <v>44702</v>
      </c>
      <c r="AA33" s="299">
        <v>44708</v>
      </c>
      <c r="AB33" s="299">
        <v>44702</v>
      </c>
      <c r="AC33" s="299">
        <v>44708</v>
      </c>
      <c r="AD33" s="299">
        <v>44708</v>
      </c>
      <c r="AE33" s="299">
        <v>44708</v>
      </c>
      <c r="AF33" s="255" t="s">
        <v>71</v>
      </c>
      <c r="AG33" s="255" t="s">
        <v>71</v>
      </c>
      <c r="AH33" s="299">
        <v>44708</v>
      </c>
      <c r="AI33" s="255" t="s">
        <v>71</v>
      </c>
      <c r="AJ33" s="306" t="s">
        <v>71</v>
      </c>
      <c r="AK33" s="305" t="s">
        <v>276</v>
      </c>
      <c r="AL33" s="255" t="s">
        <v>71</v>
      </c>
      <c r="AM33" s="299">
        <v>44713</v>
      </c>
      <c r="AN33" s="291" t="s">
        <v>71</v>
      </c>
      <c r="AO33" s="254" t="s">
        <v>277</v>
      </c>
      <c r="AP33" s="305" t="s">
        <v>278</v>
      </c>
      <c r="AQ33" s="299">
        <v>44713</v>
      </c>
      <c r="AR33" s="310" t="s">
        <v>71</v>
      </c>
      <c r="AS33" s="311" t="s">
        <v>71</v>
      </c>
      <c r="AT33" s="310" t="s">
        <v>110</v>
      </c>
      <c r="AU33" s="310"/>
      <c r="AV33" s="286" t="s">
        <v>72</v>
      </c>
      <c r="AW33" s="286" t="s">
        <v>72</v>
      </c>
      <c r="AX33" s="132">
        <v>0</v>
      </c>
      <c r="AY33" s="317">
        <v>44742</v>
      </c>
      <c r="AZ33" s="311" t="s">
        <v>72</v>
      </c>
      <c r="BA33" s="311" t="s">
        <v>72</v>
      </c>
      <c r="BB33" s="311" t="s">
        <v>72</v>
      </c>
      <c r="BC33" s="248"/>
      <c r="BD33" s="130">
        <v>35</v>
      </c>
      <c r="BE33" s="252" t="s">
        <v>186</v>
      </c>
      <c r="BF33" s="248" t="s">
        <v>78</v>
      </c>
      <c r="BG33" s="332">
        <v>-64</v>
      </c>
      <c r="BH33" s="237"/>
      <c r="BI33" s="235" t="s">
        <v>272</v>
      </c>
      <c r="BJ33" s="235" t="s">
        <v>273</v>
      </c>
      <c r="BK33" s="235">
        <v>45191</v>
      </c>
    </row>
    <row r="34" s="235" customFormat="1" ht="34.5" customHeight="1" spans="2:63">
      <c r="B34" s="130">
        <v>32</v>
      </c>
      <c r="C34" s="234" t="s">
        <v>279</v>
      </c>
      <c r="D34" s="254" t="s">
        <v>280</v>
      </c>
      <c r="E34" s="248" t="s">
        <v>61</v>
      </c>
      <c r="F34" s="248" t="s">
        <v>62</v>
      </c>
      <c r="G34" s="248" t="s">
        <v>62</v>
      </c>
      <c r="H34" s="250">
        <v>44735</v>
      </c>
      <c r="I34" s="250">
        <v>44772</v>
      </c>
      <c r="J34" s="250">
        <v>44736</v>
      </c>
      <c r="K34" s="255" t="s">
        <v>281</v>
      </c>
      <c r="L34" s="276" t="s">
        <v>201</v>
      </c>
      <c r="M34" s="248" t="s">
        <v>157</v>
      </c>
      <c r="N34" s="276" t="s">
        <v>282</v>
      </c>
      <c r="O34" s="266">
        <v>765360</v>
      </c>
      <c r="P34" s="267">
        <v>763096.67</v>
      </c>
      <c r="Q34" s="283">
        <f t="shared" si="0"/>
        <v>763096.67</v>
      </c>
      <c r="R34" s="289">
        <v>749300</v>
      </c>
      <c r="S34" s="285">
        <v>0.0180798456373817</v>
      </c>
      <c r="T34" s="248" t="s">
        <v>189</v>
      </c>
      <c r="U34" s="286" t="s">
        <v>83</v>
      </c>
      <c r="V34" s="291" t="s">
        <v>84</v>
      </c>
      <c r="W34" s="286" t="s">
        <v>85</v>
      </c>
      <c r="X34" s="286" t="s">
        <v>86</v>
      </c>
      <c r="Y34" s="286" t="s">
        <v>73</v>
      </c>
      <c r="Z34" s="299">
        <v>44743</v>
      </c>
      <c r="AA34" s="299">
        <v>44749</v>
      </c>
      <c r="AB34" s="299">
        <v>44751</v>
      </c>
      <c r="AC34" s="299">
        <v>44755</v>
      </c>
      <c r="AD34" s="299" t="s">
        <v>71</v>
      </c>
      <c r="AE34" s="299">
        <v>44761</v>
      </c>
      <c r="AF34" s="255" t="s">
        <v>71</v>
      </c>
      <c r="AG34" s="255" t="s">
        <v>71</v>
      </c>
      <c r="AH34" s="299">
        <v>44761</v>
      </c>
      <c r="AI34" s="255" t="s">
        <v>71</v>
      </c>
      <c r="AJ34" s="306" t="s">
        <v>71</v>
      </c>
      <c r="AK34" s="305" t="s">
        <v>283</v>
      </c>
      <c r="AL34" s="255" t="s">
        <v>71</v>
      </c>
      <c r="AM34" s="250">
        <v>44770</v>
      </c>
      <c r="AN34" s="291" t="s">
        <v>71</v>
      </c>
      <c r="AO34" s="254" t="s">
        <v>284</v>
      </c>
      <c r="AP34" s="305" t="s">
        <v>285</v>
      </c>
      <c r="AQ34" s="250">
        <v>44771</v>
      </c>
      <c r="AR34" s="132">
        <v>5000</v>
      </c>
      <c r="AS34" s="286" t="s">
        <v>90</v>
      </c>
      <c r="AT34" s="310" t="s">
        <v>110</v>
      </c>
      <c r="AU34" s="310" t="s">
        <v>184</v>
      </c>
      <c r="AV34" s="286" t="s">
        <v>72</v>
      </c>
      <c r="AW34" s="286" t="s">
        <v>72</v>
      </c>
      <c r="AX34" s="132">
        <v>0</v>
      </c>
      <c r="AY34" s="317">
        <v>44986</v>
      </c>
      <c r="AZ34" s="311" t="s">
        <v>72</v>
      </c>
      <c r="BA34" s="311" t="s">
        <v>286</v>
      </c>
      <c r="BB34" s="311" t="s">
        <v>72</v>
      </c>
      <c r="BC34" s="248"/>
      <c r="BD34" s="130"/>
      <c r="BE34" s="252"/>
      <c r="BF34" s="248"/>
      <c r="BG34" s="332"/>
      <c r="BH34" s="237"/>
      <c r="BI34" s="235" t="s">
        <v>272</v>
      </c>
      <c r="BJ34" s="235" t="s">
        <v>287</v>
      </c>
      <c r="BK34" s="235">
        <v>45191</v>
      </c>
    </row>
    <row r="35" s="235" customFormat="1" ht="30" customHeight="1" spans="2:63">
      <c r="B35" s="130">
        <v>33</v>
      </c>
      <c r="C35" s="234" t="s">
        <v>288</v>
      </c>
      <c r="D35" s="254" t="s">
        <v>289</v>
      </c>
      <c r="E35" s="248" t="s">
        <v>61</v>
      </c>
      <c r="F35" s="248" t="s">
        <v>62</v>
      </c>
      <c r="G35" s="248" t="s">
        <v>62</v>
      </c>
      <c r="H35" s="250">
        <v>44735</v>
      </c>
      <c r="I35" s="250">
        <v>44772</v>
      </c>
      <c r="J35" s="250">
        <v>44736</v>
      </c>
      <c r="K35" s="255" t="s">
        <v>281</v>
      </c>
      <c r="L35" s="276" t="s">
        <v>201</v>
      </c>
      <c r="M35" s="248" t="s">
        <v>157</v>
      </c>
      <c r="N35" s="276" t="s">
        <v>282</v>
      </c>
      <c r="O35" s="266">
        <v>707468</v>
      </c>
      <c r="P35" s="267">
        <v>685599</v>
      </c>
      <c r="Q35" s="283">
        <f t="shared" si="0"/>
        <v>685599</v>
      </c>
      <c r="R35" s="289">
        <v>597600</v>
      </c>
      <c r="S35" s="285">
        <v>0.128353454424525</v>
      </c>
      <c r="T35" s="248" t="s">
        <v>189</v>
      </c>
      <c r="U35" s="286" t="s">
        <v>83</v>
      </c>
      <c r="V35" s="291" t="s">
        <v>84</v>
      </c>
      <c r="W35" s="286" t="s">
        <v>85</v>
      </c>
      <c r="X35" s="286" t="s">
        <v>86</v>
      </c>
      <c r="Y35" s="286" t="s">
        <v>73</v>
      </c>
      <c r="Z35" s="299">
        <v>44743</v>
      </c>
      <c r="AA35" s="299">
        <v>44749</v>
      </c>
      <c r="AB35" s="299">
        <v>44751</v>
      </c>
      <c r="AC35" s="299">
        <v>44755</v>
      </c>
      <c r="AD35" s="299" t="s">
        <v>71</v>
      </c>
      <c r="AE35" s="299">
        <v>44761</v>
      </c>
      <c r="AF35" s="255" t="s">
        <v>71</v>
      </c>
      <c r="AG35" s="255" t="s">
        <v>71</v>
      </c>
      <c r="AH35" s="299">
        <v>44761</v>
      </c>
      <c r="AI35" s="255" t="s">
        <v>71</v>
      </c>
      <c r="AJ35" s="306" t="s">
        <v>71</v>
      </c>
      <c r="AK35" s="305" t="s">
        <v>283</v>
      </c>
      <c r="AL35" s="255" t="s">
        <v>71</v>
      </c>
      <c r="AM35" s="250">
        <v>44770</v>
      </c>
      <c r="AN35" s="291" t="s">
        <v>71</v>
      </c>
      <c r="AO35" s="254" t="s">
        <v>290</v>
      </c>
      <c r="AP35" s="305" t="s">
        <v>168</v>
      </c>
      <c r="AQ35" s="250">
        <v>44771</v>
      </c>
      <c r="AR35" s="132">
        <v>5000</v>
      </c>
      <c r="AS35" s="286" t="s">
        <v>90</v>
      </c>
      <c r="AT35" s="310" t="s">
        <v>110</v>
      </c>
      <c r="AU35" s="310" t="s">
        <v>184</v>
      </c>
      <c r="AV35" s="286" t="s">
        <v>72</v>
      </c>
      <c r="AW35" s="286" t="s">
        <v>72</v>
      </c>
      <c r="AX35" s="132">
        <v>0</v>
      </c>
      <c r="AY35" s="317">
        <v>44986</v>
      </c>
      <c r="AZ35" s="311" t="s">
        <v>72</v>
      </c>
      <c r="BA35" s="311" t="s">
        <v>286</v>
      </c>
      <c r="BB35" s="311" t="s">
        <v>72</v>
      </c>
      <c r="BC35" s="248"/>
      <c r="BD35" s="130"/>
      <c r="BE35" s="252"/>
      <c r="BF35" s="248"/>
      <c r="BG35" s="332"/>
      <c r="BH35" s="237"/>
      <c r="BI35" s="235" t="s">
        <v>272</v>
      </c>
      <c r="BJ35" s="235" t="s">
        <v>287</v>
      </c>
      <c r="BK35" s="235">
        <v>45191</v>
      </c>
    </row>
    <row r="36" s="235" customFormat="1" ht="40" customHeight="1" spans="2:63">
      <c r="B36" s="130">
        <v>34</v>
      </c>
      <c r="C36" s="234" t="s">
        <v>291</v>
      </c>
      <c r="D36" s="254" t="s">
        <v>292</v>
      </c>
      <c r="E36" s="248" t="s">
        <v>61</v>
      </c>
      <c r="F36" s="248" t="s">
        <v>62</v>
      </c>
      <c r="G36" s="248" t="s">
        <v>62</v>
      </c>
      <c r="H36" s="250">
        <v>44735</v>
      </c>
      <c r="I36" s="250">
        <v>44772</v>
      </c>
      <c r="J36" s="250">
        <v>44736</v>
      </c>
      <c r="K36" s="255" t="s">
        <v>281</v>
      </c>
      <c r="L36" s="276" t="s">
        <v>201</v>
      </c>
      <c r="M36" s="248" t="s">
        <v>157</v>
      </c>
      <c r="N36" s="276" t="s">
        <v>282</v>
      </c>
      <c r="O36" s="266">
        <v>710936</v>
      </c>
      <c r="P36" s="267">
        <v>694986.33</v>
      </c>
      <c r="Q36" s="283">
        <f t="shared" si="0"/>
        <v>694986.33</v>
      </c>
      <c r="R36" s="289">
        <v>651968</v>
      </c>
      <c r="S36" s="285">
        <v>0.0618980951754835</v>
      </c>
      <c r="T36" s="248" t="s">
        <v>189</v>
      </c>
      <c r="U36" s="286" t="s">
        <v>83</v>
      </c>
      <c r="V36" s="291" t="s">
        <v>84</v>
      </c>
      <c r="W36" s="286" t="s">
        <v>85</v>
      </c>
      <c r="X36" s="286" t="s">
        <v>86</v>
      </c>
      <c r="Y36" s="286" t="s">
        <v>73</v>
      </c>
      <c r="Z36" s="299">
        <v>44743</v>
      </c>
      <c r="AA36" s="299">
        <v>44749</v>
      </c>
      <c r="AB36" s="299">
        <v>44751</v>
      </c>
      <c r="AC36" s="299">
        <v>44755</v>
      </c>
      <c r="AD36" s="299" t="s">
        <v>71</v>
      </c>
      <c r="AE36" s="299">
        <v>44761</v>
      </c>
      <c r="AF36" s="255" t="s">
        <v>71</v>
      </c>
      <c r="AG36" s="255" t="s">
        <v>71</v>
      </c>
      <c r="AH36" s="299">
        <v>44761</v>
      </c>
      <c r="AI36" s="255" t="s">
        <v>71</v>
      </c>
      <c r="AJ36" s="306" t="s">
        <v>71</v>
      </c>
      <c r="AK36" s="305" t="s">
        <v>283</v>
      </c>
      <c r="AL36" s="255" t="s">
        <v>71</v>
      </c>
      <c r="AM36" s="250">
        <v>44770</v>
      </c>
      <c r="AN36" s="291" t="s">
        <v>71</v>
      </c>
      <c r="AO36" s="254" t="s">
        <v>293</v>
      </c>
      <c r="AP36" s="305" t="s">
        <v>294</v>
      </c>
      <c r="AQ36" s="250">
        <v>44771</v>
      </c>
      <c r="AR36" s="132">
        <v>5000</v>
      </c>
      <c r="AS36" s="286" t="s">
        <v>90</v>
      </c>
      <c r="AT36" s="310" t="s">
        <v>110</v>
      </c>
      <c r="AU36" s="310" t="s">
        <v>184</v>
      </c>
      <c r="AV36" s="286" t="s">
        <v>72</v>
      </c>
      <c r="AW36" s="286" t="s">
        <v>72</v>
      </c>
      <c r="AX36" s="132">
        <v>0</v>
      </c>
      <c r="AY36" s="317">
        <v>44986</v>
      </c>
      <c r="AZ36" s="311" t="s">
        <v>72</v>
      </c>
      <c r="BA36" s="311" t="s">
        <v>286</v>
      </c>
      <c r="BB36" s="311" t="s">
        <v>72</v>
      </c>
      <c r="BC36" s="248"/>
      <c r="BD36" s="130"/>
      <c r="BE36" s="252"/>
      <c r="BF36" s="248"/>
      <c r="BG36" s="332"/>
      <c r="BH36" s="237"/>
      <c r="BI36" s="235" t="s">
        <v>272</v>
      </c>
      <c r="BJ36" s="235" t="s">
        <v>287</v>
      </c>
      <c r="BK36" s="235">
        <v>45191</v>
      </c>
    </row>
    <row r="37" s="235" customFormat="1" ht="40" customHeight="1" spans="2:63">
      <c r="B37" s="130">
        <v>35</v>
      </c>
      <c r="C37" s="234" t="s">
        <v>295</v>
      </c>
      <c r="D37" s="254" t="s">
        <v>296</v>
      </c>
      <c r="E37" s="248" t="s">
        <v>61</v>
      </c>
      <c r="F37" s="248" t="s">
        <v>62</v>
      </c>
      <c r="G37" s="248" t="s">
        <v>62</v>
      </c>
      <c r="H37" s="250">
        <v>44735</v>
      </c>
      <c r="I37" s="250">
        <v>44772</v>
      </c>
      <c r="J37" s="250">
        <v>44736</v>
      </c>
      <c r="K37" s="255" t="s">
        <v>281</v>
      </c>
      <c r="L37" s="276" t="s">
        <v>201</v>
      </c>
      <c r="M37" s="248" t="s">
        <v>157</v>
      </c>
      <c r="N37" s="276" t="s">
        <v>282</v>
      </c>
      <c r="O37" s="266">
        <v>764736</v>
      </c>
      <c r="P37" s="267">
        <v>740498</v>
      </c>
      <c r="Q37" s="283">
        <f t="shared" si="0"/>
        <v>740498</v>
      </c>
      <c r="R37" s="289">
        <v>719259.24</v>
      </c>
      <c r="S37" s="285">
        <v>0.0286817250012829</v>
      </c>
      <c r="T37" s="248" t="s">
        <v>189</v>
      </c>
      <c r="U37" s="286" t="s">
        <v>83</v>
      </c>
      <c r="V37" s="291" t="s">
        <v>84</v>
      </c>
      <c r="W37" s="286" t="s">
        <v>85</v>
      </c>
      <c r="X37" s="286" t="s">
        <v>86</v>
      </c>
      <c r="Y37" s="286" t="s">
        <v>73</v>
      </c>
      <c r="Z37" s="299">
        <v>44743</v>
      </c>
      <c r="AA37" s="299">
        <v>44749</v>
      </c>
      <c r="AB37" s="299">
        <v>44751</v>
      </c>
      <c r="AC37" s="299">
        <v>44755</v>
      </c>
      <c r="AD37" s="299" t="s">
        <v>71</v>
      </c>
      <c r="AE37" s="299">
        <v>44761</v>
      </c>
      <c r="AF37" s="255" t="s">
        <v>71</v>
      </c>
      <c r="AG37" s="255" t="s">
        <v>71</v>
      </c>
      <c r="AH37" s="299">
        <v>44761</v>
      </c>
      <c r="AI37" s="255" t="s">
        <v>71</v>
      </c>
      <c r="AJ37" s="306" t="s">
        <v>71</v>
      </c>
      <c r="AK37" s="305" t="s">
        <v>283</v>
      </c>
      <c r="AL37" s="255" t="s">
        <v>71</v>
      </c>
      <c r="AM37" s="250">
        <v>44770</v>
      </c>
      <c r="AN37" s="291" t="s">
        <v>71</v>
      </c>
      <c r="AO37" s="254" t="s">
        <v>297</v>
      </c>
      <c r="AP37" s="305" t="s">
        <v>298</v>
      </c>
      <c r="AQ37" s="250">
        <v>44771</v>
      </c>
      <c r="AR37" s="132">
        <v>5000</v>
      </c>
      <c r="AS37" s="286" t="s">
        <v>90</v>
      </c>
      <c r="AT37" s="310" t="s">
        <v>110</v>
      </c>
      <c r="AU37" s="310" t="s">
        <v>184</v>
      </c>
      <c r="AV37" s="286" t="s">
        <v>72</v>
      </c>
      <c r="AW37" s="286" t="s">
        <v>72</v>
      </c>
      <c r="AX37" s="132">
        <v>0</v>
      </c>
      <c r="AY37" s="317">
        <v>44986</v>
      </c>
      <c r="AZ37" s="311" t="s">
        <v>72</v>
      </c>
      <c r="BA37" s="311" t="s">
        <v>286</v>
      </c>
      <c r="BB37" s="311" t="s">
        <v>72</v>
      </c>
      <c r="BC37" s="248"/>
      <c r="BD37" s="130"/>
      <c r="BE37" s="252"/>
      <c r="BF37" s="248"/>
      <c r="BG37" s="332"/>
      <c r="BH37" s="237"/>
      <c r="BI37" s="235" t="s">
        <v>272</v>
      </c>
      <c r="BJ37" s="235" t="s">
        <v>287</v>
      </c>
      <c r="BK37" s="235">
        <v>45191</v>
      </c>
    </row>
    <row r="38" s="235" customFormat="1" ht="40" customHeight="1" spans="2:63">
      <c r="B38" s="130">
        <v>36</v>
      </c>
      <c r="C38" s="234" t="s">
        <v>299</v>
      </c>
      <c r="D38" s="254" t="s">
        <v>300</v>
      </c>
      <c r="E38" s="248" t="s">
        <v>61</v>
      </c>
      <c r="F38" s="248" t="s">
        <v>62</v>
      </c>
      <c r="G38" s="248" t="s">
        <v>62</v>
      </c>
      <c r="H38" s="250">
        <v>44798</v>
      </c>
      <c r="I38" s="250">
        <v>44864</v>
      </c>
      <c r="J38" s="268">
        <v>44832</v>
      </c>
      <c r="K38" s="255" t="s">
        <v>281</v>
      </c>
      <c r="L38" s="276" t="s">
        <v>201</v>
      </c>
      <c r="M38" s="130" t="s">
        <v>157</v>
      </c>
      <c r="N38" s="130" t="s">
        <v>282</v>
      </c>
      <c r="O38" s="266">
        <v>375600</v>
      </c>
      <c r="P38" s="267">
        <v>371342.42</v>
      </c>
      <c r="Q38" s="283">
        <f t="shared" si="0"/>
        <v>371342.42</v>
      </c>
      <c r="R38" s="289">
        <v>354772.8</v>
      </c>
      <c r="S38" s="285">
        <v>0.0446208650226387</v>
      </c>
      <c r="T38" s="248" t="s">
        <v>189</v>
      </c>
      <c r="U38" s="286" t="s">
        <v>301</v>
      </c>
      <c r="V38" s="287" t="s">
        <v>139</v>
      </c>
      <c r="W38" s="286" t="s">
        <v>85</v>
      </c>
      <c r="X38" s="286" t="s">
        <v>86</v>
      </c>
      <c r="Y38" s="286" t="s">
        <v>73</v>
      </c>
      <c r="Z38" s="299">
        <v>44848</v>
      </c>
      <c r="AA38" s="299">
        <v>44854</v>
      </c>
      <c r="AB38" s="299">
        <v>44848</v>
      </c>
      <c r="AC38" s="299">
        <v>44851</v>
      </c>
      <c r="AD38" s="299">
        <v>44853</v>
      </c>
      <c r="AE38" s="299">
        <v>44854</v>
      </c>
      <c r="AF38" s="255" t="s">
        <v>71</v>
      </c>
      <c r="AG38" s="255" t="s">
        <v>71</v>
      </c>
      <c r="AH38" s="299">
        <v>44854</v>
      </c>
      <c r="AI38" s="255" t="s">
        <v>71</v>
      </c>
      <c r="AJ38" s="306" t="s">
        <v>71</v>
      </c>
      <c r="AK38" s="305" t="s">
        <v>302</v>
      </c>
      <c r="AL38" s="255" t="s">
        <v>71</v>
      </c>
      <c r="AM38" s="299">
        <v>44858</v>
      </c>
      <c r="AN38" s="291" t="s">
        <v>71</v>
      </c>
      <c r="AO38" s="254" t="s">
        <v>167</v>
      </c>
      <c r="AP38" s="305" t="s">
        <v>303</v>
      </c>
      <c r="AQ38" s="299">
        <v>44860</v>
      </c>
      <c r="AR38" s="310" t="s">
        <v>71</v>
      </c>
      <c r="AS38" s="310" t="s">
        <v>71</v>
      </c>
      <c r="AT38" s="310" t="s">
        <v>110</v>
      </c>
      <c r="AU38" s="310"/>
      <c r="AV38" s="286"/>
      <c r="AW38" s="286"/>
      <c r="AX38" s="132">
        <v>0</v>
      </c>
      <c r="AY38" s="317">
        <v>44910</v>
      </c>
      <c r="AZ38" s="311" t="s">
        <v>72</v>
      </c>
      <c r="BA38" s="311" t="s">
        <v>286</v>
      </c>
      <c r="BB38" s="311" t="s">
        <v>72</v>
      </c>
      <c r="BC38" s="248"/>
      <c r="BD38" s="130"/>
      <c r="BE38" s="252"/>
      <c r="BF38" s="248"/>
      <c r="BG38" s="332"/>
      <c r="BH38" s="237"/>
      <c r="BI38" s="235" t="s">
        <v>272</v>
      </c>
      <c r="BJ38" s="235" t="s">
        <v>304</v>
      </c>
      <c r="BK38" s="235">
        <v>45191</v>
      </c>
    </row>
    <row r="39" s="235" customFormat="1" ht="40" customHeight="1" spans="2:63">
      <c r="B39" s="130">
        <v>37</v>
      </c>
      <c r="C39" s="234" t="s">
        <v>305</v>
      </c>
      <c r="D39" s="254" t="s">
        <v>306</v>
      </c>
      <c r="E39" s="248" t="s">
        <v>61</v>
      </c>
      <c r="F39" s="248" t="s">
        <v>62</v>
      </c>
      <c r="G39" s="248" t="s">
        <v>62</v>
      </c>
      <c r="H39" s="250">
        <v>44798</v>
      </c>
      <c r="I39" s="250">
        <v>44864</v>
      </c>
      <c r="J39" s="268">
        <v>44832</v>
      </c>
      <c r="K39" s="255" t="s">
        <v>281</v>
      </c>
      <c r="L39" s="276" t="s">
        <v>201</v>
      </c>
      <c r="M39" s="130" t="s">
        <v>157</v>
      </c>
      <c r="N39" s="130" t="s">
        <v>282</v>
      </c>
      <c r="O39" s="266">
        <v>388664</v>
      </c>
      <c r="P39" s="267">
        <v>375899.42</v>
      </c>
      <c r="Q39" s="283">
        <f t="shared" si="0"/>
        <v>375899.42</v>
      </c>
      <c r="R39" s="289">
        <v>339258.67</v>
      </c>
      <c r="S39" s="285">
        <v>0.0974748777212798</v>
      </c>
      <c r="T39" s="248" t="s">
        <v>189</v>
      </c>
      <c r="U39" s="286" t="s">
        <v>301</v>
      </c>
      <c r="V39" s="287" t="s">
        <v>139</v>
      </c>
      <c r="W39" s="286" t="s">
        <v>85</v>
      </c>
      <c r="X39" s="286" t="s">
        <v>86</v>
      </c>
      <c r="Y39" s="286" t="s">
        <v>73</v>
      </c>
      <c r="Z39" s="299">
        <v>44848</v>
      </c>
      <c r="AA39" s="299">
        <v>44854</v>
      </c>
      <c r="AB39" s="299">
        <v>44848</v>
      </c>
      <c r="AC39" s="299">
        <v>44851</v>
      </c>
      <c r="AD39" s="299">
        <v>44853</v>
      </c>
      <c r="AE39" s="299">
        <v>44854</v>
      </c>
      <c r="AF39" s="255" t="s">
        <v>71</v>
      </c>
      <c r="AG39" s="255" t="s">
        <v>71</v>
      </c>
      <c r="AH39" s="299">
        <v>44854</v>
      </c>
      <c r="AI39" s="255" t="s">
        <v>71</v>
      </c>
      <c r="AJ39" s="306" t="s">
        <v>71</v>
      </c>
      <c r="AK39" s="305" t="s">
        <v>302</v>
      </c>
      <c r="AL39" s="255" t="s">
        <v>71</v>
      </c>
      <c r="AM39" s="299">
        <v>44858</v>
      </c>
      <c r="AN39" s="291" t="s">
        <v>71</v>
      </c>
      <c r="AO39" s="254" t="s">
        <v>307</v>
      </c>
      <c r="AP39" s="305" t="s">
        <v>308</v>
      </c>
      <c r="AQ39" s="299">
        <v>44860</v>
      </c>
      <c r="AR39" s="310" t="s">
        <v>71</v>
      </c>
      <c r="AS39" s="310" t="s">
        <v>71</v>
      </c>
      <c r="AT39" s="310" t="s">
        <v>110</v>
      </c>
      <c r="AU39" s="310"/>
      <c r="AV39" s="286"/>
      <c r="AW39" s="286"/>
      <c r="AX39" s="132">
        <v>0</v>
      </c>
      <c r="AY39" s="317">
        <v>44910</v>
      </c>
      <c r="AZ39" s="311" t="s">
        <v>72</v>
      </c>
      <c r="BA39" s="311" t="s">
        <v>286</v>
      </c>
      <c r="BB39" s="311" t="s">
        <v>72</v>
      </c>
      <c r="BC39" s="248"/>
      <c r="BD39" s="130"/>
      <c r="BE39" s="252"/>
      <c r="BF39" s="248"/>
      <c r="BG39" s="332"/>
      <c r="BH39" s="237"/>
      <c r="BI39" s="235" t="s">
        <v>272</v>
      </c>
      <c r="BJ39" s="235" t="s">
        <v>304</v>
      </c>
      <c r="BK39" s="235">
        <v>45191</v>
      </c>
    </row>
    <row r="40" s="235" customFormat="1" ht="40" customHeight="1" spans="2:63">
      <c r="B40" s="130">
        <v>38</v>
      </c>
      <c r="C40" s="234" t="s">
        <v>309</v>
      </c>
      <c r="D40" s="254" t="s">
        <v>310</v>
      </c>
      <c r="E40" s="248" t="s">
        <v>61</v>
      </c>
      <c r="F40" s="248" t="s">
        <v>62</v>
      </c>
      <c r="G40" s="248" t="s">
        <v>62</v>
      </c>
      <c r="H40" s="250">
        <v>44958</v>
      </c>
      <c r="I40" s="250">
        <v>44982</v>
      </c>
      <c r="J40" s="268">
        <v>44958</v>
      </c>
      <c r="K40" s="255" t="s">
        <v>281</v>
      </c>
      <c r="L40" s="276" t="s">
        <v>201</v>
      </c>
      <c r="M40" s="130" t="s">
        <v>157</v>
      </c>
      <c r="N40" s="130" t="s">
        <v>311</v>
      </c>
      <c r="O40" s="266">
        <v>99000</v>
      </c>
      <c r="P40" s="267">
        <v>85000</v>
      </c>
      <c r="Q40" s="283">
        <f t="shared" si="0"/>
        <v>85000</v>
      </c>
      <c r="R40" s="289">
        <v>80000</v>
      </c>
      <c r="S40" s="285">
        <f t="shared" ref="S40:S59" si="8">(P40-R40)/P40*100%</f>
        <v>0.0588235294117647</v>
      </c>
      <c r="T40" s="248" t="s">
        <v>68</v>
      </c>
      <c r="U40" s="286" t="s">
        <v>301</v>
      </c>
      <c r="V40" s="287" t="s">
        <v>99</v>
      </c>
      <c r="W40" s="286" t="s">
        <v>71</v>
      </c>
      <c r="X40" s="286" t="s">
        <v>72</v>
      </c>
      <c r="Y40" s="286" t="s">
        <v>73</v>
      </c>
      <c r="Z40" s="299" t="s">
        <v>71</v>
      </c>
      <c r="AA40" s="299" t="s">
        <v>71</v>
      </c>
      <c r="AB40" s="299" t="s">
        <v>71</v>
      </c>
      <c r="AC40" s="299" t="s">
        <v>71</v>
      </c>
      <c r="AD40" s="299" t="s">
        <v>71</v>
      </c>
      <c r="AE40" s="299" t="s">
        <v>71</v>
      </c>
      <c r="AF40" s="255" t="s">
        <v>71</v>
      </c>
      <c r="AG40" s="255" t="s">
        <v>71</v>
      </c>
      <c r="AH40" s="299" t="s">
        <v>71</v>
      </c>
      <c r="AI40" s="255" t="s">
        <v>71</v>
      </c>
      <c r="AJ40" s="306" t="s">
        <v>71</v>
      </c>
      <c r="AK40" s="305" t="s">
        <v>71</v>
      </c>
      <c r="AL40" s="255" t="s">
        <v>71</v>
      </c>
      <c r="AM40" s="299">
        <v>44977</v>
      </c>
      <c r="AN40" s="291" t="s">
        <v>71</v>
      </c>
      <c r="AO40" s="254" t="s">
        <v>312</v>
      </c>
      <c r="AP40" s="305" t="s">
        <v>313</v>
      </c>
      <c r="AQ40" s="250">
        <v>44980</v>
      </c>
      <c r="AR40" s="310" t="s">
        <v>71</v>
      </c>
      <c r="AS40" s="311" t="s">
        <v>71</v>
      </c>
      <c r="AT40" s="310" t="s">
        <v>71</v>
      </c>
      <c r="AU40" s="310" t="s">
        <v>71</v>
      </c>
      <c r="AV40" s="286" t="s">
        <v>72</v>
      </c>
      <c r="AW40" s="286" t="s">
        <v>72</v>
      </c>
      <c r="AX40" s="132">
        <v>0</v>
      </c>
      <c r="AY40" s="317">
        <v>45121</v>
      </c>
      <c r="AZ40" s="311" t="s">
        <v>72</v>
      </c>
      <c r="BA40" s="311" t="s">
        <v>72</v>
      </c>
      <c r="BB40" s="311" t="s">
        <v>72</v>
      </c>
      <c r="BC40" s="248"/>
      <c r="BD40" s="130">
        <v>51</v>
      </c>
      <c r="BE40" s="252" t="s">
        <v>77</v>
      </c>
      <c r="BF40" s="248" t="s">
        <v>78</v>
      </c>
      <c r="BG40" s="332">
        <v>-5</v>
      </c>
      <c r="BH40" s="237"/>
      <c r="BI40" s="235" t="s">
        <v>272</v>
      </c>
      <c r="BJ40" s="235" t="s">
        <v>314</v>
      </c>
      <c r="BK40" s="235">
        <v>45191</v>
      </c>
    </row>
    <row r="41" s="235" customFormat="1" ht="40" customHeight="1" spans="2:63">
      <c r="B41" s="130">
        <v>39</v>
      </c>
      <c r="C41" s="234" t="s">
        <v>315</v>
      </c>
      <c r="D41" s="254" t="s">
        <v>316</v>
      </c>
      <c r="E41" s="248" t="s">
        <v>61</v>
      </c>
      <c r="F41" s="248" t="s">
        <v>62</v>
      </c>
      <c r="G41" s="248" t="s">
        <v>62</v>
      </c>
      <c r="H41" s="250">
        <v>45012</v>
      </c>
      <c r="I41" s="250">
        <v>45046</v>
      </c>
      <c r="J41" s="268">
        <v>45014</v>
      </c>
      <c r="K41" s="255" t="s">
        <v>220</v>
      </c>
      <c r="L41" s="276" t="s">
        <v>201</v>
      </c>
      <c r="M41" s="130" t="s">
        <v>317</v>
      </c>
      <c r="N41" s="130" t="s">
        <v>318</v>
      </c>
      <c r="O41" s="266">
        <v>960000</v>
      </c>
      <c r="P41" s="267">
        <v>760000</v>
      </c>
      <c r="Q41" s="283">
        <f t="shared" si="0"/>
        <v>760000</v>
      </c>
      <c r="R41" s="289">
        <v>600000</v>
      </c>
      <c r="S41" s="285">
        <f t="shared" si="8"/>
        <v>0.210526315789474</v>
      </c>
      <c r="T41" s="248" t="s">
        <v>68</v>
      </c>
      <c r="U41" s="286" t="s">
        <v>301</v>
      </c>
      <c r="V41" s="287" t="s">
        <v>139</v>
      </c>
      <c r="W41" s="286" t="s">
        <v>85</v>
      </c>
      <c r="X41" s="286" t="s">
        <v>86</v>
      </c>
      <c r="Y41" s="286" t="s">
        <v>73</v>
      </c>
      <c r="Z41" s="299">
        <v>45028</v>
      </c>
      <c r="AA41" s="299">
        <v>45034</v>
      </c>
      <c r="AB41" s="299">
        <v>45028</v>
      </c>
      <c r="AC41" s="299">
        <v>45031</v>
      </c>
      <c r="AD41" s="299">
        <v>45031</v>
      </c>
      <c r="AE41" s="299">
        <v>45034</v>
      </c>
      <c r="AF41" s="255" t="s">
        <v>71</v>
      </c>
      <c r="AG41" s="255" t="s">
        <v>71</v>
      </c>
      <c r="AH41" s="299">
        <v>45034</v>
      </c>
      <c r="AI41" s="255" t="s">
        <v>71</v>
      </c>
      <c r="AJ41" s="306" t="s">
        <v>71</v>
      </c>
      <c r="AK41" s="305" t="s">
        <v>319</v>
      </c>
      <c r="AL41" s="255" t="s">
        <v>71</v>
      </c>
      <c r="AM41" s="299">
        <v>45040</v>
      </c>
      <c r="AN41" s="291" t="s">
        <v>71</v>
      </c>
      <c r="AO41" s="254" t="s">
        <v>320</v>
      </c>
      <c r="AP41" s="305" t="s">
        <v>321</v>
      </c>
      <c r="AQ41" s="250">
        <v>45043</v>
      </c>
      <c r="AR41" s="310" t="s">
        <v>71</v>
      </c>
      <c r="AS41" s="311" t="s">
        <v>71</v>
      </c>
      <c r="AT41" s="310" t="s">
        <v>71</v>
      </c>
      <c r="AU41" s="310" t="s">
        <v>71</v>
      </c>
      <c r="AV41" s="286" t="s">
        <v>72</v>
      </c>
      <c r="AW41" s="286" t="s">
        <v>72</v>
      </c>
      <c r="AX41" s="132">
        <v>0</v>
      </c>
      <c r="AY41" s="317">
        <v>45121</v>
      </c>
      <c r="AZ41" s="311" t="s">
        <v>72</v>
      </c>
      <c r="BA41" s="311" t="s">
        <v>322</v>
      </c>
      <c r="BB41" s="311" t="s">
        <v>72</v>
      </c>
      <c r="BC41" s="248"/>
      <c r="BD41" s="130">
        <v>49</v>
      </c>
      <c r="BE41" s="252" t="s">
        <v>77</v>
      </c>
      <c r="BF41" s="248" t="s">
        <v>78</v>
      </c>
      <c r="BG41" s="332">
        <v>-6</v>
      </c>
      <c r="BH41" s="237"/>
      <c r="BI41" s="235" t="s">
        <v>272</v>
      </c>
      <c r="BJ41" s="235" t="s">
        <v>314</v>
      </c>
      <c r="BK41" s="235">
        <v>45191</v>
      </c>
    </row>
    <row r="42" s="235" customFormat="1" ht="40" customHeight="1" spans="2:63">
      <c r="B42" s="130">
        <v>40</v>
      </c>
      <c r="C42" s="234" t="s">
        <v>323</v>
      </c>
      <c r="D42" s="254" t="s">
        <v>324</v>
      </c>
      <c r="E42" s="248" t="s">
        <v>61</v>
      </c>
      <c r="F42" s="248" t="s">
        <v>62</v>
      </c>
      <c r="G42" s="248" t="s">
        <v>62</v>
      </c>
      <c r="H42" s="250">
        <v>45008</v>
      </c>
      <c r="I42" s="250">
        <v>45046</v>
      </c>
      <c r="J42" s="268">
        <v>45012</v>
      </c>
      <c r="K42" s="255" t="s">
        <v>263</v>
      </c>
      <c r="L42" s="276" t="s">
        <v>201</v>
      </c>
      <c r="M42" s="130" t="s">
        <v>157</v>
      </c>
      <c r="N42" s="130" t="s">
        <v>151</v>
      </c>
      <c r="O42" s="266">
        <v>1200000</v>
      </c>
      <c r="P42" s="267">
        <v>1175654</v>
      </c>
      <c r="Q42" s="283">
        <f t="shared" si="0"/>
        <v>1175654</v>
      </c>
      <c r="R42" s="289">
        <v>859122.25</v>
      </c>
      <c r="S42" s="285">
        <f t="shared" si="8"/>
        <v>0.269238866197027</v>
      </c>
      <c r="T42" s="248" t="s">
        <v>138</v>
      </c>
      <c r="U42" s="286" t="s">
        <v>301</v>
      </c>
      <c r="V42" s="287" t="s">
        <v>139</v>
      </c>
      <c r="W42" s="286" t="s">
        <v>85</v>
      </c>
      <c r="X42" s="286" t="s">
        <v>86</v>
      </c>
      <c r="Y42" s="286" t="s">
        <v>73</v>
      </c>
      <c r="Z42" s="299">
        <v>45026</v>
      </c>
      <c r="AA42" s="299">
        <v>45033</v>
      </c>
      <c r="AB42" s="299">
        <v>45026</v>
      </c>
      <c r="AC42" s="299">
        <v>45028</v>
      </c>
      <c r="AD42" s="299">
        <v>45030</v>
      </c>
      <c r="AE42" s="299">
        <v>45033</v>
      </c>
      <c r="AF42" s="255" t="s">
        <v>71</v>
      </c>
      <c r="AG42" s="255" t="s">
        <v>71</v>
      </c>
      <c r="AH42" s="299">
        <v>45033</v>
      </c>
      <c r="AI42" s="255" t="s">
        <v>71</v>
      </c>
      <c r="AJ42" s="306" t="s">
        <v>71</v>
      </c>
      <c r="AK42" s="305" t="s">
        <v>325</v>
      </c>
      <c r="AL42" s="255" t="s">
        <v>71</v>
      </c>
      <c r="AM42" s="299">
        <v>45039</v>
      </c>
      <c r="AN42" s="291" t="s">
        <v>71</v>
      </c>
      <c r="AO42" s="254" t="s">
        <v>326</v>
      </c>
      <c r="AP42" s="305" t="s">
        <v>327</v>
      </c>
      <c r="AQ42" s="250">
        <v>45043</v>
      </c>
      <c r="AR42" s="310" t="s">
        <v>71</v>
      </c>
      <c r="AS42" s="311" t="s">
        <v>71</v>
      </c>
      <c r="AT42" s="310" t="s">
        <v>71</v>
      </c>
      <c r="AU42" s="310" t="s">
        <v>71</v>
      </c>
      <c r="AV42" s="286" t="s">
        <v>328</v>
      </c>
      <c r="AW42" s="286" t="s">
        <v>72</v>
      </c>
      <c r="AX42" s="132">
        <v>0</v>
      </c>
      <c r="AY42" s="317">
        <v>45121</v>
      </c>
      <c r="AZ42" s="311" t="s">
        <v>72</v>
      </c>
      <c r="BA42" s="311" t="s">
        <v>72</v>
      </c>
      <c r="BB42" s="311" t="s">
        <v>72</v>
      </c>
      <c r="BC42" s="248"/>
      <c r="BD42" s="130">
        <v>43</v>
      </c>
      <c r="BE42" s="252" t="s">
        <v>225</v>
      </c>
      <c r="BF42" s="248" t="s">
        <v>78</v>
      </c>
      <c r="BG42" s="332">
        <v>-7</v>
      </c>
      <c r="BH42" s="237"/>
      <c r="BI42" s="235" t="s">
        <v>272</v>
      </c>
      <c r="BJ42" s="235" t="s">
        <v>314</v>
      </c>
      <c r="BK42" s="235">
        <v>45191</v>
      </c>
    </row>
    <row r="43" s="235" customFormat="1" ht="40" customHeight="1" spans="2:63">
      <c r="B43" s="130">
        <v>41</v>
      </c>
      <c r="C43" s="234" t="s">
        <v>329</v>
      </c>
      <c r="D43" s="254" t="s">
        <v>330</v>
      </c>
      <c r="E43" s="248" t="s">
        <v>61</v>
      </c>
      <c r="F43" s="248" t="s">
        <v>62</v>
      </c>
      <c r="G43" s="248" t="s">
        <v>62</v>
      </c>
      <c r="H43" s="250">
        <v>45008</v>
      </c>
      <c r="I43" s="250">
        <v>45046</v>
      </c>
      <c r="J43" s="268">
        <v>45029</v>
      </c>
      <c r="K43" s="255" t="s">
        <v>220</v>
      </c>
      <c r="L43" s="276" t="s">
        <v>201</v>
      </c>
      <c r="M43" s="130" t="s">
        <v>317</v>
      </c>
      <c r="N43" s="130" t="s">
        <v>331</v>
      </c>
      <c r="O43" s="266">
        <v>900000</v>
      </c>
      <c r="P43" s="267">
        <v>630000</v>
      </c>
      <c r="Q43" s="283">
        <f t="shared" si="0"/>
        <v>630000</v>
      </c>
      <c r="R43" s="289">
        <v>580000</v>
      </c>
      <c r="S43" s="285">
        <f t="shared" si="8"/>
        <v>0.0793650793650794</v>
      </c>
      <c r="T43" s="248" t="s">
        <v>68</v>
      </c>
      <c r="U43" s="286" t="s">
        <v>301</v>
      </c>
      <c r="V43" s="287" t="s">
        <v>139</v>
      </c>
      <c r="W43" s="286" t="s">
        <v>85</v>
      </c>
      <c r="X43" s="286" t="s">
        <v>86</v>
      </c>
      <c r="Y43" s="286" t="s">
        <v>73</v>
      </c>
      <c r="Z43" s="299">
        <v>45030</v>
      </c>
      <c r="AA43" s="299">
        <v>45036</v>
      </c>
      <c r="AB43" s="299">
        <v>45030</v>
      </c>
      <c r="AC43" s="299">
        <v>45033</v>
      </c>
      <c r="AD43" s="299">
        <v>45033</v>
      </c>
      <c r="AE43" s="299">
        <v>45036</v>
      </c>
      <c r="AF43" s="255" t="s">
        <v>71</v>
      </c>
      <c r="AG43" s="255" t="s">
        <v>71</v>
      </c>
      <c r="AH43" s="299">
        <v>45036</v>
      </c>
      <c r="AI43" s="255" t="s">
        <v>71</v>
      </c>
      <c r="AJ43" s="306" t="s">
        <v>71</v>
      </c>
      <c r="AK43" s="305" t="s">
        <v>332</v>
      </c>
      <c r="AL43" s="255" t="s">
        <v>71</v>
      </c>
      <c r="AM43" s="299">
        <v>45042</v>
      </c>
      <c r="AN43" s="291" t="s">
        <v>71</v>
      </c>
      <c r="AO43" s="254" t="s">
        <v>333</v>
      </c>
      <c r="AP43" s="305" t="s">
        <v>334</v>
      </c>
      <c r="AQ43" s="250">
        <v>45044</v>
      </c>
      <c r="AR43" s="310" t="s">
        <v>71</v>
      </c>
      <c r="AS43" s="311" t="s">
        <v>71</v>
      </c>
      <c r="AT43" s="310" t="s">
        <v>71</v>
      </c>
      <c r="AU43" s="310" t="s">
        <v>71</v>
      </c>
      <c r="AV43" s="286" t="s">
        <v>72</v>
      </c>
      <c r="AW43" s="286" t="s">
        <v>72</v>
      </c>
      <c r="AX43" s="132">
        <v>0</v>
      </c>
      <c r="AY43" s="317">
        <v>45121</v>
      </c>
      <c r="AZ43" s="311" t="s">
        <v>72</v>
      </c>
      <c r="BA43" s="311" t="s">
        <v>72</v>
      </c>
      <c r="BB43" s="311" t="s">
        <v>72</v>
      </c>
      <c r="BC43" s="248"/>
      <c r="BD43" s="130">
        <v>44</v>
      </c>
      <c r="BE43" s="252" t="s">
        <v>77</v>
      </c>
      <c r="BF43" s="248" t="s">
        <v>78</v>
      </c>
      <c r="BG43" s="332">
        <v>-4</v>
      </c>
      <c r="BH43" s="237"/>
      <c r="BI43" s="235" t="s">
        <v>272</v>
      </c>
      <c r="BJ43" s="235" t="s">
        <v>314</v>
      </c>
      <c r="BK43" s="235">
        <v>45191</v>
      </c>
    </row>
    <row r="44" s="235" customFormat="1" ht="40" customHeight="1" spans="2:63">
      <c r="B44" s="130">
        <v>42</v>
      </c>
      <c r="C44" s="234" t="s">
        <v>335</v>
      </c>
      <c r="D44" s="254" t="s">
        <v>336</v>
      </c>
      <c r="E44" s="248" t="s">
        <v>61</v>
      </c>
      <c r="F44" s="248" t="s">
        <v>62</v>
      </c>
      <c r="G44" s="248" t="s">
        <v>62</v>
      </c>
      <c r="H44" s="250">
        <v>45008</v>
      </c>
      <c r="I44" s="250">
        <v>45046</v>
      </c>
      <c r="J44" s="268">
        <v>45029</v>
      </c>
      <c r="K44" s="255" t="s">
        <v>220</v>
      </c>
      <c r="L44" s="276" t="s">
        <v>201</v>
      </c>
      <c r="M44" s="130" t="s">
        <v>317</v>
      </c>
      <c r="N44" s="130" t="s">
        <v>331</v>
      </c>
      <c r="O44" s="266">
        <v>990000</v>
      </c>
      <c r="P44" s="267">
        <v>971207.13</v>
      </c>
      <c r="Q44" s="283">
        <f t="shared" si="0"/>
        <v>971207.13</v>
      </c>
      <c r="R44" s="289">
        <v>796712</v>
      </c>
      <c r="S44" s="285">
        <f t="shared" si="8"/>
        <v>0.179668295886584</v>
      </c>
      <c r="T44" s="248" t="s">
        <v>68</v>
      </c>
      <c r="U44" s="286" t="s">
        <v>301</v>
      </c>
      <c r="V44" s="287" t="s">
        <v>139</v>
      </c>
      <c r="W44" s="286" t="s">
        <v>85</v>
      </c>
      <c r="X44" s="286" t="s">
        <v>86</v>
      </c>
      <c r="Y44" s="286" t="s">
        <v>73</v>
      </c>
      <c r="Z44" s="299">
        <v>45031</v>
      </c>
      <c r="AA44" s="299">
        <v>45037</v>
      </c>
      <c r="AB44" s="299">
        <v>45031</v>
      </c>
      <c r="AC44" s="299">
        <v>45034</v>
      </c>
      <c r="AD44" s="299">
        <v>45034</v>
      </c>
      <c r="AE44" s="299">
        <v>45037</v>
      </c>
      <c r="AF44" s="255" t="s">
        <v>71</v>
      </c>
      <c r="AG44" s="255" t="s">
        <v>71</v>
      </c>
      <c r="AH44" s="299">
        <v>45037</v>
      </c>
      <c r="AI44" s="255" t="s">
        <v>71</v>
      </c>
      <c r="AJ44" s="306" t="s">
        <v>71</v>
      </c>
      <c r="AK44" s="305" t="s">
        <v>337</v>
      </c>
      <c r="AL44" s="255" t="s">
        <v>71</v>
      </c>
      <c r="AM44" s="299">
        <v>45042</v>
      </c>
      <c r="AN44" s="291" t="s">
        <v>71</v>
      </c>
      <c r="AO44" s="254" t="s">
        <v>338</v>
      </c>
      <c r="AP44" s="305" t="s">
        <v>339</v>
      </c>
      <c r="AQ44" s="250">
        <v>45044</v>
      </c>
      <c r="AR44" s="310" t="s">
        <v>71</v>
      </c>
      <c r="AS44" s="311" t="s">
        <v>71</v>
      </c>
      <c r="AT44" s="310" t="s">
        <v>71</v>
      </c>
      <c r="AU44" s="310" t="s">
        <v>71</v>
      </c>
      <c r="AV44" s="286" t="s">
        <v>72</v>
      </c>
      <c r="AW44" s="286" t="s">
        <v>72</v>
      </c>
      <c r="AX44" s="132">
        <v>0</v>
      </c>
      <c r="AY44" s="317">
        <v>45121</v>
      </c>
      <c r="AZ44" s="311" t="s">
        <v>72</v>
      </c>
      <c r="BA44" s="311" t="s">
        <v>72</v>
      </c>
      <c r="BB44" s="311" t="s">
        <v>72</v>
      </c>
      <c r="BC44" s="248"/>
      <c r="BD44" s="130">
        <v>45</v>
      </c>
      <c r="BE44" s="252" t="s">
        <v>77</v>
      </c>
      <c r="BF44" s="248" t="s">
        <v>78</v>
      </c>
      <c r="BG44" s="332">
        <v>-4</v>
      </c>
      <c r="BH44" s="237"/>
      <c r="BI44" s="235" t="s">
        <v>272</v>
      </c>
      <c r="BJ44" s="235" t="s">
        <v>314</v>
      </c>
      <c r="BK44" s="235">
        <v>45191</v>
      </c>
    </row>
    <row r="45" s="235" customFormat="1" ht="40" customHeight="1" spans="2:63">
      <c r="B45" s="130">
        <v>43</v>
      </c>
      <c r="C45" s="234" t="s">
        <v>340</v>
      </c>
      <c r="D45" s="254" t="s">
        <v>341</v>
      </c>
      <c r="E45" s="248" t="s">
        <v>61</v>
      </c>
      <c r="F45" s="248" t="s">
        <v>62</v>
      </c>
      <c r="G45" s="248" t="s">
        <v>62</v>
      </c>
      <c r="H45" s="250">
        <v>45018</v>
      </c>
      <c r="I45" s="250">
        <v>45051</v>
      </c>
      <c r="J45" s="268">
        <v>45042</v>
      </c>
      <c r="K45" s="255" t="s">
        <v>342</v>
      </c>
      <c r="L45" s="276" t="s">
        <v>201</v>
      </c>
      <c r="M45" s="130" t="s">
        <v>157</v>
      </c>
      <c r="N45" s="130" t="s">
        <v>343</v>
      </c>
      <c r="O45" s="266">
        <v>500000</v>
      </c>
      <c r="P45" s="267">
        <v>480000</v>
      </c>
      <c r="Q45" s="283">
        <f t="shared" si="0"/>
        <v>480000</v>
      </c>
      <c r="R45" s="289">
        <v>220000</v>
      </c>
      <c r="S45" s="285">
        <f t="shared" si="8"/>
        <v>0.541666666666667</v>
      </c>
      <c r="T45" s="248" t="s">
        <v>68</v>
      </c>
      <c r="U45" s="286" t="s">
        <v>301</v>
      </c>
      <c r="V45" s="287" t="s">
        <v>139</v>
      </c>
      <c r="W45" s="286" t="s">
        <v>85</v>
      </c>
      <c r="X45" s="286" t="s">
        <v>86</v>
      </c>
      <c r="Y45" s="286" t="s">
        <v>73</v>
      </c>
      <c r="Z45" s="299">
        <v>45039</v>
      </c>
      <c r="AA45" s="299">
        <v>45044</v>
      </c>
      <c r="AB45" s="299">
        <v>45039</v>
      </c>
      <c r="AC45" s="299">
        <v>45044</v>
      </c>
      <c r="AD45" s="299">
        <v>45044</v>
      </c>
      <c r="AE45" s="299">
        <v>45044</v>
      </c>
      <c r="AF45" s="255" t="s">
        <v>71</v>
      </c>
      <c r="AG45" s="255" t="s">
        <v>71</v>
      </c>
      <c r="AH45" s="299">
        <v>45044</v>
      </c>
      <c r="AI45" s="255" t="s">
        <v>71</v>
      </c>
      <c r="AJ45" s="306" t="s">
        <v>71</v>
      </c>
      <c r="AK45" s="305" t="s">
        <v>344</v>
      </c>
      <c r="AL45" s="255" t="s">
        <v>71</v>
      </c>
      <c r="AM45" s="299">
        <v>45050</v>
      </c>
      <c r="AN45" s="291" t="s">
        <v>71</v>
      </c>
      <c r="AO45" s="254" t="s">
        <v>312</v>
      </c>
      <c r="AP45" s="305" t="s">
        <v>313</v>
      </c>
      <c r="AQ45" s="250">
        <v>45071</v>
      </c>
      <c r="AR45" s="310" t="s">
        <v>71</v>
      </c>
      <c r="AS45" s="311" t="s">
        <v>71</v>
      </c>
      <c r="AT45" s="310" t="s">
        <v>71</v>
      </c>
      <c r="AU45" s="310" t="s">
        <v>71</v>
      </c>
      <c r="AV45" s="286" t="s">
        <v>72</v>
      </c>
      <c r="AW45" s="286" t="s">
        <v>72</v>
      </c>
      <c r="AX45" s="132">
        <v>0</v>
      </c>
      <c r="AY45" s="317">
        <v>45121</v>
      </c>
      <c r="AZ45" s="311" t="s">
        <v>72</v>
      </c>
      <c r="BA45" s="311" t="s">
        <v>72</v>
      </c>
      <c r="BB45" s="311" t="s">
        <v>72</v>
      </c>
      <c r="BC45" s="248"/>
      <c r="BD45" s="130">
        <v>52</v>
      </c>
      <c r="BE45" s="252" t="s">
        <v>77</v>
      </c>
      <c r="BF45" s="248" t="s">
        <v>78</v>
      </c>
      <c r="BG45" s="332">
        <v>-1</v>
      </c>
      <c r="BH45" s="237"/>
      <c r="BI45" s="235" t="s">
        <v>272</v>
      </c>
      <c r="BJ45" s="235" t="s">
        <v>314</v>
      </c>
      <c r="BK45" s="235">
        <v>45191</v>
      </c>
    </row>
    <row r="46" s="235" customFormat="1" ht="40" customHeight="1" spans="2:63">
      <c r="B46" s="130">
        <v>44</v>
      </c>
      <c r="C46" s="234" t="s">
        <v>345</v>
      </c>
      <c r="D46" s="254" t="s">
        <v>346</v>
      </c>
      <c r="E46" s="248" t="s">
        <v>61</v>
      </c>
      <c r="F46" s="248" t="s">
        <v>62</v>
      </c>
      <c r="G46" s="248" t="s">
        <v>62</v>
      </c>
      <c r="H46" s="250">
        <v>45082</v>
      </c>
      <c r="I46" s="250">
        <v>45137</v>
      </c>
      <c r="J46" s="268">
        <v>45084</v>
      </c>
      <c r="K46" s="255" t="s">
        <v>220</v>
      </c>
      <c r="L46" s="276" t="s">
        <v>220</v>
      </c>
      <c r="M46" s="130" t="s">
        <v>150</v>
      </c>
      <c r="N46" s="130" t="s">
        <v>151</v>
      </c>
      <c r="O46" s="266">
        <v>95000</v>
      </c>
      <c r="P46" s="267">
        <v>67600</v>
      </c>
      <c r="Q46" s="283">
        <f t="shared" si="0"/>
        <v>67600</v>
      </c>
      <c r="R46" s="289">
        <v>59000</v>
      </c>
      <c r="S46" s="285">
        <f t="shared" si="8"/>
        <v>0.127218934911243</v>
      </c>
      <c r="T46" s="248" t="s">
        <v>68</v>
      </c>
      <c r="U46" s="286" t="s">
        <v>301</v>
      </c>
      <c r="V46" s="287" t="s">
        <v>99</v>
      </c>
      <c r="W46" s="286" t="s">
        <v>71</v>
      </c>
      <c r="X46" s="286" t="s">
        <v>86</v>
      </c>
      <c r="Y46" s="286" t="s">
        <v>73</v>
      </c>
      <c r="Z46" s="299" t="s">
        <v>71</v>
      </c>
      <c r="AA46" s="299" t="s">
        <v>71</v>
      </c>
      <c r="AB46" s="299" t="s">
        <v>71</v>
      </c>
      <c r="AC46" s="299" t="s">
        <v>71</v>
      </c>
      <c r="AD46" s="299" t="s">
        <v>71</v>
      </c>
      <c r="AE46" s="299" t="s">
        <v>71</v>
      </c>
      <c r="AF46" s="255" t="s">
        <v>71</v>
      </c>
      <c r="AG46" s="255" t="s">
        <v>71</v>
      </c>
      <c r="AH46" s="299" t="s">
        <v>71</v>
      </c>
      <c r="AI46" s="255" t="s">
        <v>71</v>
      </c>
      <c r="AJ46" s="306" t="s">
        <v>71</v>
      </c>
      <c r="AK46" s="305" t="s">
        <v>71</v>
      </c>
      <c r="AL46" s="255" t="s">
        <v>71</v>
      </c>
      <c r="AM46" s="299">
        <v>45099</v>
      </c>
      <c r="AN46" s="291" t="s">
        <v>71</v>
      </c>
      <c r="AO46" s="254" t="s">
        <v>347</v>
      </c>
      <c r="AP46" s="305" t="s">
        <v>348</v>
      </c>
      <c r="AQ46" s="250">
        <v>45103</v>
      </c>
      <c r="AR46" s="310" t="s">
        <v>71</v>
      </c>
      <c r="AS46" s="311" t="s">
        <v>71</v>
      </c>
      <c r="AT46" s="310" t="s">
        <v>71</v>
      </c>
      <c r="AU46" s="310" t="s">
        <v>71</v>
      </c>
      <c r="AV46" s="286" t="s">
        <v>72</v>
      </c>
      <c r="AW46" s="286" t="s">
        <v>72</v>
      </c>
      <c r="AX46" s="132">
        <v>0</v>
      </c>
      <c r="AY46" s="317">
        <v>45225</v>
      </c>
      <c r="AZ46" s="311" t="s">
        <v>72</v>
      </c>
      <c r="BA46" s="311" t="s">
        <v>72</v>
      </c>
      <c r="BB46" s="311" t="s">
        <v>72</v>
      </c>
      <c r="BC46" s="248"/>
      <c r="BD46" s="130">
        <v>51</v>
      </c>
      <c r="BE46" s="252" t="s">
        <v>77</v>
      </c>
      <c r="BF46" s="248" t="s">
        <v>78</v>
      </c>
      <c r="BG46" s="332">
        <v>-38</v>
      </c>
      <c r="BH46" s="237"/>
      <c r="BI46" s="235" t="s">
        <v>272</v>
      </c>
      <c r="BJ46" s="235" t="s">
        <v>314</v>
      </c>
      <c r="BK46" s="235">
        <v>45191</v>
      </c>
    </row>
    <row r="47" s="235" customFormat="1" ht="40" customHeight="1" spans="2:63">
      <c r="B47" s="130">
        <v>45</v>
      </c>
      <c r="C47" s="234" t="s">
        <v>349</v>
      </c>
      <c r="D47" s="254" t="s">
        <v>350</v>
      </c>
      <c r="E47" s="248" t="s">
        <v>61</v>
      </c>
      <c r="F47" s="248" t="s">
        <v>62</v>
      </c>
      <c r="G47" s="248" t="s">
        <v>62</v>
      </c>
      <c r="H47" s="250">
        <v>45068</v>
      </c>
      <c r="I47" s="250">
        <v>45097</v>
      </c>
      <c r="J47" s="268">
        <v>45075</v>
      </c>
      <c r="K47" s="255" t="s">
        <v>220</v>
      </c>
      <c r="L47" s="276" t="s">
        <v>220</v>
      </c>
      <c r="M47" s="130" t="s">
        <v>157</v>
      </c>
      <c r="N47" s="130" t="s">
        <v>351</v>
      </c>
      <c r="O47" s="266">
        <v>1646862</v>
      </c>
      <c r="P47" s="267">
        <v>1646862</v>
      </c>
      <c r="Q47" s="283">
        <f t="shared" si="0"/>
        <v>1646862</v>
      </c>
      <c r="R47" s="289">
        <v>1039741.92</v>
      </c>
      <c r="S47" s="285">
        <f t="shared" si="8"/>
        <v>0.368652673994542</v>
      </c>
      <c r="T47" s="248" t="s">
        <v>68</v>
      </c>
      <c r="U47" s="286" t="s">
        <v>71</v>
      </c>
      <c r="V47" s="287" t="s">
        <v>352</v>
      </c>
      <c r="W47" s="286" t="s">
        <v>71</v>
      </c>
      <c r="X47" s="286" t="s">
        <v>86</v>
      </c>
      <c r="Y47" s="286" t="s">
        <v>353</v>
      </c>
      <c r="Z47" s="299" t="s">
        <v>71</v>
      </c>
      <c r="AA47" s="299" t="s">
        <v>71</v>
      </c>
      <c r="AB47" s="299">
        <v>45085</v>
      </c>
      <c r="AC47" s="299" t="s">
        <v>71</v>
      </c>
      <c r="AD47" s="299" t="s">
        <v>71</v>
      </c>
      <c r="AE47" s="299">
        <v>45089</v>
      </c>
      <c r="AF47" s="255" t="s">
        <v>71</v>
      </c>
      <c r="AG47" s="255" t="s">
        <v>71</v>
      </c>
      <c r="AH47" s="299">
        <v>45089</v>
      </c>
      <c r="AI47" s="255" t="s">
        <v>71</v>
      </c>
      <c r="AJ47" s="306" t="s">
        <v>71</v>
      </c>
      <c r="AK47" s="305" t="s">
        <v>354</v>
      </c>
      <c r="AL47" s="255" t="s">
        <v>71</v>
      </c>
      <c r="AM47" s="299" t="s">
        <v>71</v>
      </c>
      <c r="AN47" s="291" t="s">
        <v>71</v>
      </c>
      <c r="AO47" s="254" t="s">
        <v>307</v>
      </c>
      <c r="AP47" s="305" t="s">
        <v>355</v>
      </c>
      <c r="AQ47" s="250">
        <v>45106</v>
      </c>
      <c r="AR47" s="310" t="s">
        <v>71</v>
      </c>
      <c r="AS47" s="311" t="s">
        <v>71</v>
      </c>
      <c r="AT47" s="310" t="s">
        <v>71</v>
      </c>
      <c r="AU47" s="310" t="s">
        <v>71</v>
      </c>
      <c r="AV47" s="286" t="s">
        <v>72</v>
      </c>
      <c r="AW47" s="286" t="s">
        <v>72</v>
      </c>
      <c r="AX47" s="132">
        <v>0</v>
      </c>
      <c r="AY47" s="317">
        <v>45320</v>
      </c>
      <c r="AZ47" s="311" t="s">
        <v>72</v>
      </c>
      <c r="BA47" s="311" t="s">
        <v>72</v>
      </c>
      <c r="BB47" s="311" t="s">
        <v>72</v>
      </c>
      <c r="BC47" s="248"/>
      <c r="BD47" s="130">
        <v>55</v>
      </c>
      <c r="BE47" s="252" t="s">
        <v>77</v>
      </c>
      <c r="BF47" s="248" t="s">
        <v>78</v>
      </c>
      <c r="BG47" s="332" t="e">
        <v>#VALUE!</v>
      </c>
      <c r="BH47" s="237"/>
      <c r="BI47" s="235" t="s">
        <v>272</v>
      </c>
      <c r="BJ47" s="235" t="s">
        <v>314</v>
      </c>
      <c r="BK47" s="235">
        <v>45191</v>
      </c>
    </row>
    <row r="48" s="235" customFormat="1" ht="40" customHeight="1" spans="2:63">
      <c r="B48" s="130">
        <v>46</v>
      </c>
      <c r="C48" s="234" t="s">
        <v>356</v>
      </c>
      <c r="D48" s="254" t="s">
        <v>357</v>
      </c>
      <c r="E48" s="248" t="s">
        <v>61</v>
      </c>
      <c r="F48" s="248" t="s">
        <v>62</v>
      </c>
      <c r="G48" s="248" t="s">
        <v>62</v>
      </c>
      <c r="H48" s="250">
        <v>45068</v>
      </c>
      <c r="I48" s="250">
        <v>45097</v>
      </c>
      <c r="J48" s="268">
        <v>45075</v>
      </c>
      <c r="K48" s="255" t="s">
        <v>220</v>
      </c>
      <c r="L48" s="276" t="s">
        <v>220</v>
      </c>
      <c r="M48" s="130" t="s">
        <v>157</v>
      </c>
      <c r="N48" s="130" t="s">
        <v>351</v>
      </c>
      <c r="O48" s="266">
        <v>1547378</v>
      </c>
      <c r="P48" s="267">
        <v>1547378</v>
      </c>
      <c r="Q48" s="283">
        <f t="shared" si="0"/>
        <v>1547378</v>
      </c>
      <c r="R48" s="289">
        <v>1035419</v>
      </c>
      <c r="S48" s="285">
        <f t="shared" si="8"/>
        <v>0.330855808987849</v>
      </c>
      <c r="T48" s="248" t="s">
        <v>68</v>
      </c>
      <c r="U48" s="286" t="s">
        <v>71</v>
      </c>
      <c r="V48" s="287" t="s">
        <v>352</v>
      </c>
      <c r="W48" s="286" t="s">
        <v>71</v>
      </c>
      <c r="X48" s="286" t="s">
        <v>86</v>
      </c>
      <c r="Y48" s="286" t="s">
        <v>353</v>
      </c>
      <c r="Z48" s="299" t="s">
        <v>71</v>
      </c>
      <c r="AA48" s="299" t="s">
        <v>71</v>
      </c>
      <c r="AB48" s="299">
        <v>45085</v>
      </c>
      <c r="AC48" s="299" t="s">
        <v>71</v>
      </c>
      <c r="AD48" s="299" t="s">
        <v>71</v>
      </c>
      <c r="AE48" s="299">
        <v>45089</v>
      </c>
      <c r="AF48" s="255" t="s">
        <v>71</v>
      </c>
      <c r="AG48" s="255" t="s">
        <v>71</v>
      </c>
      <c r="AH48" s="299">
        <v>45089</v>
      </c>
      <c r="AI48" s="255" t="s">
        <v>71</v>
      </c>
      <c r="AJ48" s="306" t="s">
        <v>71</v>
      </c>
      <c r="AK48" s="305" t="s">
        <v>354</v>
      </c>
      <c r="AL48" s="255" t="s">
        <v>71</v>
      </c>
      <c r="AM48" s="299" t="s">
        <v>71</v>
      </c>
      <c r="AN48" s="291" t="s">
        <v>71</v>
      </c>
      <c r="AO48" s="254" t="s">
        <v>358</v>
      </c>
      <c r="AP48" s="305" t="s">
        <v>359</v>
      </c>
      <c r="AQ48" s="250">
        <v>45106</v>
      </c>
      <c r="AR48" s="310" t="s">
        <v>71</v>
      </c>
      <c r="AS48" s="311" t="s">
        <v>71</v>
      </c>
      <c r="AT48" s="310" t="s">
        <v>71</v>
      </c>
      <c r="AU48" s="310" t="s">
        <v>71</v>
      </c>
      <c r="AV48" s="286" t="s">
        <v>72</v>
      </c>
      <c r="AW48" s="286" t="s">
        <v>72</v>
      </c>
      <c r="AX48" s="132">
        <v>0</v>
      </c>
      <c r="AY48" s="317">
        <v>45320</v>
      </c>
      <c r="AZ48" s="311" t="s">
        <v>72</v>
      </c>
      <c r="BA48" s="311" t="s">
        <v>72</v>
      </c>
      <c r="BB48" s="311" t="s">
        <v>72</v>
      </c>
      <c r="BC48" s="248"/>
      <c r="BD48" s="130">
        <v>56</v>
      </c>
      <c r="BE48" s="252" t="s">
        <v>77</v>
      </c>
      <c r="BF48" s="248" t="s">
        <v>78</v>
      </c>
      <c r="BG48" s="332" t="e">
        <v>#VALUE!</v>
      </c>
      <c r="BH48" s="237"/>
      <c r="BI48" s="235" t="s">
        <v>272</v>
      </c>
      <c r="BJ48" s="235" t="s">
        <v>314</v>
      </c>
      <c r="BK48" s="235">
        <v>45191</v>
      </c>
    </row>
    <row r="49" s="235" customFormat="1" ht="40" customHeight="1" spans="2:63">
      <c r="B49" s="130">
        <v>47</v>
      </c>
      <c r="C49" s="234" t="s">
        <v>360</v>
      </c>
      <c r="D49" s="254" t="s">
        <v>361</v>
      </c>
      <c r="E49" s="248" t="s">
        <v>61</v>
      </c>
      <c r="F49" s="248" t="s">
        <v>62</v>
      </c>
      <c r="G49" s="248" t="s">
        <v>62</v>
      </c>
      <c r="H49" s="250">
        <v>45068</v>
      </c>
      <c r="I49" s="250">
        <v>45097</v>
      </c>
      <c r="J49" s="268">
        <v>45075</v>
      </c>
      <c r="K49" s="255" t="s">
        <v>220</v>
      </c>
      <c r="L49" s="276" t="s">
        <v>220</v>
      </c>
      <c r="M49" s="130" t="s">
        <v>157</v>
      </c>
      <c r="N49" s="130" t="s">
        <v>351</v>
      </c>
      <c r="O49" s="266">
        <v>1272571</v>
      </c>
      <c r="P49" s="267">
        <v>1272571</v>
      </c>
      <c r="Q49" s="283">
        <f t="shared" si="0"/>
        <v>1272571</v>
      </c>
      <c r="R49" s="289">
        <v>856851.83</v>
      </c>
      <c r="S49" s="285">
        <f t="shared" si="8"/>
        <v>0.326676601934195</v>
      </c>
      <c r="T49" s="248" t="s">
        <v>68</v>
      </c>
      <c r="U49" s="286" t="s">
        <v>71</v>
      </c>
      <c r="V49" s="287" t="s">
        <v>352</v>
      </c>
      <c r="W49" s="286" t="s">
        <v>71</v>
      </c>
      <c r="X49" s="286" t="s">
        <v>86</v>
      </c>
      <c r="Y49" s="286" t="s">
        <v>353</v>
      </c>
      <c r="Z49" s="299" t="s">
        <v>71</v>
      </c>
      <c r="AA49" s="299" t="s">
        <v>71</v>
      </c>
      <c r="AB49" s="299">
        <v>45085</v>
      </c>
      <c r="AC49" s="299" t="s">
        <v>71</v>
      </c>
      <c r="AD49" s="299" t="s">
        <v>71</v>
      </c>
      <c r="AE49" s="299">
        <v>45089</v>
      </c>
      <c r="AF49" s="255" t="s">
        <v>71</v>
      </c>
      <c r="AG49" s="255" t="s">
        <v>71</v>
      </c>
      <c r="AH49" s="299">
        <v>45089</v>
      </c>
      <c r="AI49" s="255" t="s">
        <v>71</v>
      </c>
      <c r="AJ49" s="306" t="s">
        <v>71</v>
      </c>
      <c r="AK49" s="305" t="s">
        <v>354</v>
      </c>
      <c r="AL49" s="255" t="s">
        <v>71</v>
      </c>
      <c r="AM49" s="299" t="s">
        <v>71</v>
      </c>
      <c r="AN49" s="291" t="s">
        <v>71</v>
      </c>
      <c r="AO49" s="254" t="s">
        <v>171</v>
      </c>
      <c r="AP49" s="305" t="s">
        <v>362</v>
      </c>
      <c r="AQ49" s="250">
        <v>45106</v>
      </c>
      <c r="AR49" s="310" t="s">
        <v>71</v>
      </c>
      <c r="AS49" s="311" t="s">
        <v>71</v>
      </c>
      <c r="AT49" s="310" t="s">
        <v>71</v>
      </c>
      <c r="AU49" s="310" t="s">
        <v>71</v>
      </c>
      <c r="AV49" s="286" t="s">
        <v>72</v>
      </c>
      <c r="AW49" s="286" t="s">
        <v>72</v>
      </c>
      <c r="AX49" s="132">
        <v>0</v>
      </c>
      <c r="AY49" s="317">
        <v>45320</v>
      </c>
      <c r="AZ49" s="311" t="s">
        <v>72</v>
      </c>
      <c r="BA49" s="311" t="s">
        <v>72</v>
      </c>
      <c r="BB49" s="311" t="s">
        <v>72</v>
      </c>
      <c r="BC49" s="248"/>
      <c r="BD49" s="130">
        <v>57</v>
      </c>
      <c r="BE49" s="252" t="s">
        <v>77</v>
      </c>
      <c r="BF49" s="248" t="s">
        <v>78</v>
      </c>
      <c r="BG49" s="332" t="e">
        <v>#VALUE!</v>
      </c>
      <c r="BH49" s="237"/>
      <c r="BI49" s="235" t="s">
        <v>272</v>
      </c>
      <c r="BJ49" s="235" t="s">
        <v>314</v>
      </c>
      <c r="BK49" s="235">
        <v>45191</v>
      </c>
    </row>
    <row r="50" s="235" customFormat="1" ht="40" customHeight="1" spans="2:63">
      <c r="B50" s="130">
        <v>48</v>
      </c>
      <c r="C50" s="234" t="s">
        <v>363</v>
      </c>
      <c r="D50" s="254" t="s">
        <v>364</v>
      </c>
      <c r="E50" s="248" t="s">
        <v>61</v>
      </c>
      <c r="F50" s="248" t="s">
        <v>62</v>
      </c>
      <c r="G50" s="248" t="s">
        <v>62</v>
      </c>
      <c r="H50" s="250">
        <v>45068</v>
      </c>
      <c r="I50" s="250">
        <v>45107</v>
      </c>
      <c r="J50" s="268">
        <v>45075</v>
      </c>
      <c r="K50" s="255" t="s">
        <v>220</v>
      </c>
      <c r="L50" s="276" t="s">
        <v>220</v>
      </c>
      <c r="M50" s="130" t="s">
        <v>157</v>
      </c>
      <c r="N50" s="130" t="s">
        <v>351</v>
      </c>
      <c r="O50" s="266">
        <v>538204</v>
      </c>
      <c r="P50" s="267">
        <v>538204</v>
      </c>
      <c r="Q50" s="283">
        <f t="shared" si="0"/>
        <v>538204</v>
      </c>
      <c r="R50" s="289">
        <v>429640</v>
      </c>
      <c r="S50" s="285">
        <f t="shared" si="8"/>
        <v>0.201715334705799</v>
      </c>
      <c r="T50" s="248" t="s">
        <v>68</v>
      </c>
      <c r="U50" s="286" t="s">
        <v>71</v>
      </c>
      <c r="V50" s="287" t="s">
        <v>352</v>
      </c>
      <c r="W50" s="286" t="s">
        <v>71</v>
      </c>
      <c r="X50" s="286" t="s">
        <v>86</v>
      </c>
      <c r="Y50" s="286" t="s">
        <v>353</v>
      </c>
      <c r="Z50" s="299" t="s">
        <v>71</v>
      </c>
      <c r="AA50" s="299" t="s">
        <v>71</v>
      </c>
      <c r="AB50" s="299">
        <v>45096</v>
      </c>
      <c r="AC50" s="299" t="s">
        <v>71</v>
      </c>
      <c r="AD50" s="299" t="s">
        <v>71</v>
      </c>
      <c r="AE50" s="299">
        <v>45097</v>
      </c>
      <c r="AF50" s="255" t="s">
        <v>71</v>
      </c>
      <c r="AG50" s="255" t="s">
        <v>71</v>
      </c>
      <c r="AH50" s="299">
        <v>45097</v>
      </c>
      <c r="AI50" s="255" t="s">
        <v>71</v>
      </c>
      <c r="AJ50" s="306" t="s">
        <v>71</v>
      </c>
      <c r="AK50" s="305" t="s">
        <v>354</v>
      </c>
      <c r="AL50" s="255" t="s">
        <v>71</v>
      </c>
      <c r="AM50" s="299" t="s">
        <v>71</v>
      </c>
      <c r="AN50" s="291" t="s">
        <v>71</v>
      </c>
      <c r="AO50" s="254" t="s">
        <v>365</v>
      </c>
      <c r="AP50" s="305" t="s">
        <v>366</v>
      </c>
      <c r="AQ50" s="250">
        <v>45115</v>
      </c>
      <c r="AR50" s="310" t="s">
        <v>71</v>
      </c>
      <c r="AS50" s="311" t="s">
        <v>71</v>
      </c>
      <c r="AT50" s="310" t="s">
        <v>71</v>
      </c>
      <c r="AU50" s="310" t="s">
        <v>71</v>
      </c>
      <c r="AV50" s="286" t="s">
        <v>72</v>
      </c>
      <c r="AW50" s="286" t="s">
        <v>72</v>
      </c>
      <c r="AX50" s="132">
        <v>0</v>
      </c>
      <c r="AY50" s="317">
        <v>45303</v>
      </c>
      <c r="AZ50" s="322" t="s">
        <v>367</v>
      </c>
      <c r="BA50" s="311" t="s">
        <v>72</v>
      </c>
      <c r="BB50" s="311" t="s">
        <v>72</v>
      </c>
      <c r="BC50" s="248"/>
      <c r="BD50" s="130">
        <v>55</v>
      </c>
      <c r="BE50" s="252" t="s">
        <v>77</v>
      </c>
      <c r="BF50" s="248" t="s">
        <v>78</v>
      </c>
      <c r="BG50" s="332" t="e">
        <v>#VALUE!</v>
      </c>
      <c r="BH50" s="237"/>
      <c r="BI50" s="235" t="s">
        <v>272</v>
      </c>
      <c r="BJ50" s="235" t="s">
        <v>314</v>
      </c>
      <c r="BK50" s="235">
        <v>45191</v>
      </c>
    </row>
    <row r="51" s="235" customFormat="1" ht="40" customHeight="1" spans="2:63">
      <c r="B51" s="130">
        <v>49</v>
      </c>
      <c r="C51" s="234" t="s">
        <v>368</v>
      </c>
      <c r="D51" s="254" t="s">
        <v>369</v>
      </c>
      <c r="E51" s="248" t="s">
        <v>61</v>
      </c>
      <c r="F51" s="248" t="s">
        <v>62</v>
      </c>
      <c r="G51" s="248" t="s">
        <v>62</v>
      </c>
      <c r="H51" s="250">
        <v>45068</v>
      </c>
      <c r="I51" s="250">
        <v>45107</v>
      </c>
      <c r="J51" s="268">
        <v>45075</v>
      </c>
      <c r="K51" s="255" t="s">
        <v>220</v>
      </c>
      <c r="L51" s="276" t="s">
        <v>220</v>
      </c>
      <c r="M51" s="130" t="s">
        <v>157</v>
      </c>
      <c r="N51" s="130" t="s">
        <v>351</v>
      </c>
      <c r="O51" s="266">
        <v>550305</v>
      </c>
      <c r="P51" s="267">
        <v>550305</v>
      </c>
      <c r="Q51" s="283">
        <f t="shared" si="0"/>
        <v>550305</v>
      </c>
      <c r="R51" s="289">
        <v>503743.64</v>
      </c>
      <c r="S51" s="285">
        <f t="shared" si="8"/>
        <v>0.0846100980365433</v>
      </c>
      <c r="T51" s="248" t="s">
        <v>68</v>
      </c>
      <c r="U51" s="286" t="s">
        <v>71</v>
      </c>
      <c r="V51" s="287" t="s">
        <v>352</v>
      </c>
      <c r="W51" s="286" t="s">
        <v>71</v>
      </c>
      <c r="X51" s="286" t="s">
        <v>86</v>
      </c>
      <c r="Y51" s="286" t="s">
        <v>353</v>
      </c>
      <c r="Z51" s="299" t="s">
        <v>71</v>
      </c>
      <c r="AA51" s="299" t="s">
        <v>71</v>
      </c>
      <c r="AB51" s="299">
        <v>45096</v>
      </c>
      <c r="AC51" s="299" t="s">
        <v>71</v>
      </c>
      <c r="AD51" s="299" t="s">
        <v>71</v>
      </c>
      <c r="AE51" s="299">
        <v>45097</v>
      </c>
      <c r="AF51" s="255" t="s">
        <v>71</v>
      </c>
      <c r="AG51" s="255" t="s">
        <v>71</v>
      </c>
      <c r="AH51" s="299">
        <v>45097</v>
      </c>
      <c r="AI51" s="255" t="s">
        <v>71</v>
      </c>
      <c r="AJ51" s="306" t="s">
        <v>71</v>
      </c>
      <c r="AK51" s="305" t="s">
        <v>354</v>
      </c>
      <c r="AL51" s="255" t="s">
        <v>71</v>
      </c>
      <c r="AM51" s="299" t="s">
        <v>71</v>
      </c>
      <c r="AN51" s="291" t="s">
        <v>71</v>
      </c>
      <c r="AO51" s="254" t="s">
        <v>297</v>
      </c>
      <c r="AP51" s="305" t="s">
        <v>298</v>
      </c>
      <c r="AQ51" s="250">
        <v>45115</v>
      </c>
      <c r="AR51" s="310" t="s">
        <v>71</v>
      </c>
      <c r="AS51" s="311" t="s">
        <v>71</v>
      </c>
      <c r="AT51" s="310" t="s">
        <v>71</v>
      </c>
      <c r="AU51" s="310" t="s">
        <v>71</v>
      </c>
      <c r="AV51" s="286" t="s">
        <v>72</v>
      </c>
      <c r="AW51" s="286" t="s">
        <v>72</v>
      </c>
      <c r="AX51" s="132">
        <v>0</v>
      </c>
      <c r="AY51" s="317">
        <v>45303</v>
      </c>
      <c r="AZ51" s="322" t="s">
        <v>367</v>
      </c>
      <c r="BA51" s="311" t="s">
        <v>72</v>
      </c>
      <c r="BB51" s="311" t="s">
        <v>72</v>
      </c>
      <c r="BC51" s="248"/>
      <c r="BD51" s="130">
        <v>56</v>
      </c>
      <c r="BE51" s="252" t="s">
        <v>77</v>
      </c>
      <c r="BF51" s="248" t="s">
        <v>78</v>
      </c>
      <c r="BG51" s="332" t="e">
        <v>#VALUE!</v>
      </c>
      <c r="BH51" s="237"/>
      <c r="BI51" s="235" t="s">
        <v>272</v>
      </c>
      <c r="BJ51" s="235" t="s">
        <v>314</v>
      </c>
      <c r="BK51" s="235">
        <v>45191</v>
      </c>
    </row>
    <row r="52" s="235" customFormat="1" ht="40" customHeight="1" spans="2:63">
      <c r="B52" s="130">
        <v>50</v>
      </c>
      <c r="C52" s="234" t="s">
        <v>370</v>
      </c>
      <c r="D52" s="254" t="s">
        <v>371</v>
      </c>
      <c r="E52" s="248" t="s">
        <v>61</v>
      </c>
      <c r="F52" s="248" t="s">
        <v>62</v>
      </c>
      <c r="G52" s="248" t="s">
        <v>62</v>
      </c>
      <c r="H52" s="250">
        <v>45044</v>
      </c>
      <c r="I52" s="250">
        <v>45107</v>
      </c>
      <c r="J52" s="268">
        <v>45072</v>
      </c>
      <c r="K52" s="255" t="s">
        <v>220</v>
      </c>
      <c r="L52" s="276" t="s">
        <v>220</v>
      </c>
      <c r="M52" s="130" t="s">
        <v>317</v>
      </c>
      <c r="N52" s="130" t="s">
        <v>372</v>
      </c>
      <c r="O52" s="266">
        <v>800000</v>
      </c>
      <c r="P52" s="267">
        <v>657751.33</v>
      </c>
      <c r="Q52" s="283">
        <f t="shared" si="0"/>
        <v>657751.33</v>
      </c>
      <c r="R52" s="289">
        <v>475000</v>
      </c>
      <c r="S52" s="285">
        <f t="shared" si="8"/>
        <v>0.277842585282192</v>
      </c>
      <c r="T52" s="248" t="s">
        <v>68</v>
      </c>
      <c r="U52" s="286" t="s">
        <v>301</v>
      </c>
      <c r="V52" s="287" t="s">
        <v>139</v>
      </c>
      <c r="W52" s="286" t="s">
        <v>85</v>
      </c>
      <c r="X52" s="286" t="s">
        <v>86</v>
      </c>
      <c r="Y52" s="286" t="s">
        <v>73</v>
      </c>
      <c r="Z52" s="299">
        <v>45086</v>
      </c>
      <c r="AA52" s="299">
        <v>45092</v>
      </c>
      <c r="AB52" s="299">
        <v>45086</v>
      </c>
      <c r="AC52" s="299">
        <v>45089</v>
      </c>
      <c r="AD52" s="299">
        <v>45090</v>
      </c>
      <c r="AE52" s="299">
        <v>45092</v>
      </c>
      <c r="AF52" s="255" t="s">
        <v>71</v>
      </c>
      <c r="AG52" s="255" t="s">
        <v>71</v>
      </c>
      <c r="AH52" s="299">
        <v>45092</v>
      </c>
      <c r="AI52" s="255" t="s">
        <v>71</v>
      </c>
      <c r="AJ52" s="306" t="s">
        <v>71</v>
      </c>
      <c r="AK52" s="305" t="s">
        <v>373</v>
      </c>
      <c r="AL52" s="255" t="s">
        <v>71</v>
      </c>
      <c r="AM52" s="299">
        <v>45098</v>
      </c>
      <c r="AN52" s="291" t="s">
        <v>71</v>
      </c>
      <c r="AO52" s="254" t="s">
        <v>374</v>
      </c>
      <c r="AP52" s="305" t="s">
        <v>375</v>
      </c>
      <c r="AQ52" s="250">
        <v>45106</v>
      </c>
      <c r="AR52" s="310" t="s">
        <v>71</v>
      </c>
      <c r="AS52" s="311" t="s">
        <v>71</v>
      </c>
      <c r="AT52" s="310" t="s">
        <v>71</v>
      </c>
      <c r="AU52" s="310" t="s">
        <v>71</v>
      </c>
      <c r="AV52" s="286" t="s">
        <v>72</v>
      </c>
      <c r="AW52" s="286" t="s">
        <v>72</v>
      </c>
      <c r="AX52" s="132">
        <v>0</v>
      </c>
      <c r="AY52" s="317">
        <v>45191</v>
      </c>
      <c r="AZ52" s="311" t="s">
        <v>72</v>
      </c>
      <c r="BA52" s="311" t="s">
        <v>72</v>
      </c>
      <c r="BB52" s="311" t="s">
        <v>72</v>
      </c>
      <c r="BC52" s="248"/>
      <c r="BD52" s="130">
        <v>44</v>
      </c>
      <c r="BE52" s="252" t="s">
        <v>77</v>
      </c>
      <c r="BF52" s="248" t="s">
        <v>78</v>
      </c>
      <c r="BG52" s="332">
        <v>-9</v>
      </c>
      <c r="BH52" s="237"/>
      <c r="BI52" s="235" t="s">
        <v>272</v>
      </c>
      <c r="BJ52" s="235" t="s">
        <v>314</v>
      </c>
      <c r="BK52" s="235">
        <v>45191</v>
      </c>
    </row>
    <row r="53" s="235" customFormat="1" ht="40" customHeight="1" spans="2:63">
      <c r="B53" s="130">
        <v>51</v>
      </c>
      <c r="C53" s="234" t="s">
        <v>376</v>
      </c>
      <c r="D53" s="254" t="s">
        <v>377</v>
      </c>
      <c r="E53" s="248" t="s">
        <v>61</v>
      </c>
      <c r="F53" s="248" t="s">
        <v>62</v>
      </c>
      <c r="G53" s="248" t="s">
        <v>62</v>
      </c>
      <c r="H53" s="250">
        <v>45052</v>
      </c>
      <c r="I53" s="250">
        <v>45107</v>
      </c>
      <c r="J53" s="268">
        <v>45054</v>
      </c>
      <c r="K53" s="255" t="s">
        <v>220</v>
      </c>
      <c r="L53" s="276" t="s">
        <v>201</v>
      </c>
      <c r="M53" s="130" t="s">
        <v>317</v>
      </c>
      <c r="N53" s="130" t="s">
        <v>318</v>
      </c>
      <c r="O53" s="266">
        <v>6300000</v>
      </c>
      <c r="P53" s="267">
        <v>5433333.33</v>
      </c>
      <c r="Q53" s="283">
        <f t="shared" si="0"/>
        <v>5433333.33</v>
      </c>
      <c r="R53" s="289">
        <v>4800000</v>
      </c>
      <c r="S53" s="285">
        <f t="shared" si="8"/>
        <v>0.116564416635929</v>
      </c>
      <c r="T53" s="248" t="s">
        <v>68</v>
      </c>
      <c r="U53" s="286" t="s">
        <v>301</v>
      </c>
      <c r="V53" s="287" t="s">
        <v>84</v>
      </c>
      <c r="W53" s="286" t="s">
        <v>85</v>
      </c>
      <c r="X53" s="286" t="s">
        <v>86</v>
      </c>
      <c r="Y53" s="286" t="s">
        <v>73</v>
      </c>
      <c r="Z53" s="299">
        <v>45058</v>
      </c>
      <c r="AA53" s="299">
        <v>45065</v>
      </c>
      <c r="AB53" s="299">
        <v>45071</v>
      </c>
      <c r="AC53" s="299">
        <v>45079</v>
      </c>
      <c r="AD53" s="299">
        <v>45082</v>
      </c>
      <c r="AE53" s="299">
        <v>45086</v>
      </c>
      <c r="AF53" s="255" t="s">
        <v>71</v>
      </c>
      <c r="AG53" s="255" t="s">
        <v>71</v>
      </c>
      <c r="AH53" s="299">
        <v>45086</v>
      </c>
      <c r="AI53" s="255" t="s">
        <v>71</v>
      </c>
      <c r="AJ53" s="306" t="s">
        <v>71</v>
      </c>
      <c r="AK53" s="305" t="s">
        <v>378</v>
      </c>
      <c r="AL53" s="255" t="s">
        <v>71</v>
      </c>
      <c r="AM53" s="299">
        <v>45095</v>
      </c>
      <c r="AN53" s="299">
        <v>45098</v>
      </c>
      <c r="AO53" s="254" t="s">
        <v>320</v>
      </c>
      <c r="AP53" s="305" t="s">
        <v>321</v>
      </c>
      <c r="AQ53" s="250">
        <v>45120</v>
      </c>
      <c r="AR53" s="310">
        <v>10000</v>
      </c>
      <c r="AS53" s="311" t="s">
        <v>379</v>
      </c>
      <c r="AT53" s="310" t="s">
        <v>71</v>
      </c>
      <c r="AU53" s="310" t="s">
        <v>72</v>
      </c>
      <c r="AV53" s="286" t="s">
        <v>72</v>
      </c>
      <c r="AW53" s="286" t="s">
        <v>72</v>
      </c>
      <c r="AX53" s="132">
        <v>0</v>
      </c>
      <c r="AY53" s="317">
        <v>45197</v>
      </c>
      <c r="AZ53" s="311" t="s">
        <v>72</v>
      </c>
      <c r="BA53" s="311" t="s">
        <v>72</v>
      </c>
      <c r="BB53" s="311" t="s">
        <v>72</v>
      </c>
      <c r="BC53" s="248"/>
      <c r="BD53" s="130">
        <v>54</v>
      </c>
      <c r="BE53" s="252" t="s">
        <v>77</v>
      </c>
      <c r="BF53" s="248" t="s">
        <v>78</v>
      </c>
      <c r="BG53" s="332">
        <f>AM53-I53</f>
        <v>-12</v>
      </c>
      <c r="BH53" s="237"/>
      <c r="BI53" s="235" t="s">
        <v>272</v>
      </c>
      <c r="BJ53" s="235" t="s">
        <v>314</v>
      </c>
      <c r="BK53" s="235">
        <v>45191</v>
      </c>
    </row>
    <row r="54" s="235" customFormat="1" ht="40" customHeight="1" spans="2:63">
      <c r="B54" s="130">
        <v>52</v>
      </c>
      <c r="C54" s="234" t="s">
        <v>380</v>
      </c>
      <c r="D54" s="254" t="s">
        <v>381</v>
      </c>
      <c r="E54" s="248" t="s">
        <v>61</v>
      </c>
      <c r="F54" s="248" t="s">
        <v>62</v>
      </c>
      <c r="G54" s="248" t="s">
        <v>71</v>
      </c>
      <c r="H54" s="250">
        <v>45084</v>
      </c>
      <c r="I54" s="250">
        <v>45143</v>
      </c>
      <c r="J54" s="268">
        <v>45119</v>
      </c>
      <c r="K54" s="255" t="s">
        <v>220</v>
      </c>
      <c r="L54" s="276" t="s">
        <v>220</v>
      </c>
      <c r="M54" s="130" t="s">
        <v>157</v>
      </c>
      <c r="N54" s="130" t="s">
        <v>382</v>
      </c>
      <c r="O54" s="266">
        <v>250000</v>
      </c>
      <c r="P54" s="267">
        <v>225000</v>
      </c>
      <c r="Q54" s="283">
        <f t="shared" si="0"/>
        <v>225000</v>
      </c>
      <c r="R54" s="289">
        <v>144000</v>
      </c>
      <c r="S54" s="285">
        <f t="shared" si="8"/>
        <v>0.36</v>
      </c>
      <c r="T54" s="248" t="s">
        <v>68</v>
      </c>
      <c r="U54" s="286" t="s">
        <v>383</v>
      </c>
      <c r="V54" s="287" t="s">
        <v>139</v>
      </c>
      <c r="W54" s="286" t="s">
        <v>85</v>
      </c>
      <c r="X54" s="286" t="s">
        <v>86</v>
      </c>
      <c r="Y54" s="286" t="s">
        <v>73</v>
      </c>
      <c r="Z54" s="299">
        <v>45125</v>
      </c>
      <c r="AA54" s="299">
        <v>45132</v>
      </c>
      <c r="AB54" s="299">
        <v>45125</v>
      </c>
      <c r="AC54" s="299">
        <v>45128</v>
      </c>
      <c r="AD54" s="299">
        <v>45131</v>
      </c>
      <c r="AE54" s="299">
        <v>45132</v>
      </c>
      <c r="AF54" s="255" t="s">
        <v>71</v>
      </c>
      <c r="AG54" s="255" t="s">
        <v>71</v>
      </c>
      <c r="AH54" s="299">
        <v>45132</v>
      </c>
      <c r="AI54" s="255" t="s">
        <v>71</v>
      </c>
      <c r="AJ54" s="306" t="s">
        <v>71</v>
      </c>
      <c r="AK54" s="305" t="s">
        <v>384</v>
      </c>
      <c r="AL54" s="255" t="s">
        <v>71</v>
      </c>
      <c r="AM54" s="299">
        <v>45141</v>
      </c>
      <c r="AN54" s="291" t="s">
        <v>71</v>
      </c>
      <c r="AO54" s="254" t="s">
        <v>385</v>
      </c>
      <c r="AP54" s="305" t="s">
        <v>386</v>
      </c>
      <c r="AQ54" s="299">
        <v>45145</v>
      </c>
      <c r="AR54" s="310" t="s">
        <v>71</v>
      </c>
      <c r="AS54" s="311" t="s">
        <v>71</v>
      </c>
      <c r="AT54" s="310" t="s">
        <v>71</v>
      </c>
      <c r="AU54" s="310"/>
      <c r="AV54" s="286" t="s">
        <v>71</v>
      </c>
      <c r="AW54" s="286" t="s">
        <v>71</v>
      </c>
      <c r="AX54" s="132" t="s">
        <v>71</v>
      </c>
      <c r="AY54" s="317">
        <v>45210</v>
      </c>
      <c r="AZ54" s="311" t="s">
        <v>72</v>
      </c>
      <c r="BA54" s="311"/>
      <c r="BB54" s="311"/>
      <c r="BC54" s="248" t="s">
        <v>71</v>
      </c>
      <c r="BD54" s="130" t="s">
        <v>77</v>
      </c>
      <c r="BE54" s="252" t="s">
        <v>78</v>
      </c>
      <c r="BF54" s="248">
        <f>AM54-I54</f>
        <v>-2</v>
      </c>
      <c r="BG54" s="332"/>
      <c r="BH54" s="237"/>
      <c r="BI54" s="235" t="s">
        <v>272</v>
      </c>
      <c r="BK54" s="235">
        <v>45191</v>
      </c>
    </row>
    <row r="55" s="235" customFormat="1" ht="40" customHeight="1" spans="2:63">
      <c r="B55" s="130">
        <v>53</v>
      </c>
      <c r="C55" s="234" t="s">
        <v>387</v>
      </c>
      <c r="D55" s="254" t="s">
        <v>388</v>
      </c>
      <c r="E55" s="248" t="s">
        <v>61</v>
      </c>
      <c r="F55" s="248" t="s">
        <v>62</v>
      </c>
      <c r="G55" s="248" t="s">
        <v>63</v>
      </c>
      <c r="H55" s="250">
        <v>45151</v>
      </c>
      <c r="I55" s="250">
        <v>45179</v>
      </c>
      <c r="J55" s="268">
        <v>45153</v>
      </c>
      <c r="K55" s="255" t="s">
        <v>220</v>
      </c>
      <c r="L55" s="276" t="s">
        <v>220</v>
      </c>
      <c r="M55" s="130" t="s">
        <v>150</v>
      </c>
      <c r="N55" s="130" t="s">
        <v>179</v>
      </c>
      <c r="O55" s="266">
        <v>180000</v>
      </c>
      <c r="P55" s="267">
        <v>156638.88</v>
      </c>
      <c r="Q55" s="283">
        <f t="shared" si="0"/>
        <v>156638.88</v>
      </c>
      <c r="R55" s="289">
        <v>142094.16</v>
      </c>
      <c r="S55" s="285">
        <f t="shared" si="8"/>
        <v>0.0928551072377433</v>
      </c>
      <c r="T55" s="248" t="s">
        <v>68</v>
      </c>
      <c r="U55" s="286" t="s">
        <v>69</v>
      </c>
      <c r="V55" s="287" t="s">
        <v>70</v>
      </c>
      <c r="W55" s="286" t="s">
        <v>71</v>
      </c>
      <c r="X55" s="286" t="s">
        <v>72</v>
      </c>
      <c r="Y55" s="286" t="s">
        <v>73</v>
      </c>
      <c r="Z55" s="299">
        <v>45163</v>
      </c>
      <c r="AA55" s="299">
        <v>45167</v>
      </c>
      <c r="AB55" s="299">
        <v>45163</v>
      </c>
      <c r="AC55" s="299">
        <v>45165</v>
      </c>
      <c r="AD55" s="299">
        <v>45166</v>
      </c>
      <c r="AE55" s="299">
        <v>45167</v>
      </c>
      <c r="AF55" s="255" t="s">
        <v>71</v>
      </c>
      <c r="AG55" s="255" t="s">
        <v>71</v>
      </c>
      <c r="AH55" s="299">
        <v>45167</v>
      </c>
      <c r="AI55" s="255" t="s">
        <v>71</v>
      </c>
      <c r="AJ55" s="306" t="s">
        <v>71</v>
      </c>
      <c r="AK55" s="305" t="s">
        <v>389</v>
      </c>
      <c r="AL55" s="255" t="s">
        <v>71</v>
      </c>
      <c r="AM55" s="299">
        <v>45172</v>
      </c>
      <c r="AN55" s="291" t="s">
        <v>71</v>
      </c>
      <c r="AO55" s="254" t="s">
        <v>390</v>
      </c>
      <c r="AP55" s="305" t="s">
        <v>391</v>
      </c>
      <c r="AQ55" s="299">
        <v>45174</v>
      </c>
      <c r="AR55" s="310" t="s">
        <v>71</v>
      </c>
      <c r="AS55" s="311" t="s">
        <v>71</v>
      </c>
      <c r="AT55" s="310" t="s">
        <v>71</v>
      </c>
      <c r="AU55" s="310" t="s">
        <v>71</v>
      </c>
      <c r="AV55" s="286" t="s">
        <v>72</v>
      </c>
      <c r="AW55" s="286" t="s">
        <v>72</v>
      </c>
      <c r="AX55" s="132" t="s">
        <v>71</v>
      </c>
      <c r="AY55" s="317">
        <v>45317</v>
      </c>
      <c r="AZ55" s="311" t="s">
        <v>72</v>
      </c>
      <c r="BA55" s="311" t="s">
        <v>72</v>
      </c>
      <c r="BB55" s="311" t="s">
        <v>72</v>
      </c>
      <c r="BC55" s="248"/>
      <c r="BD55" s="130">
        <v>61</v>
      </c>
      <c r="BE55" s="252" t="s">
        <v>78</v>
      </c>
      <c r="BF55" s="248">
        <f>AM55-I55</f>
        <v>-7</v>
      </c>
      <c r="BG55" s="332"/>
      <c r="BH55" s="237"/>
      <c r="BI55" s="235" t="s">
        <v>272</v>
      </c>
      <c r="BK55" s="235">
        <v>45191</v>
      </c>
    </row>
    <row r="56" s="235" customFormat="1" ht="40" customHeight="1" spans="2:63">
      <c r="B56" s="130">
        <v>54</v>
      </c>
      <c r="C56" s="234" t="s">
        <v>392</v>
      </c>
      <c r="D56" s="254" t="s">
        <v>393</v>
      </c>
      <c r="E56" s="248" t="s">
        <v>61</v>
      </c>
      <c r="F56" s="248" t="s">
        <v>62</v>
      </c>
      <c r="G56" s="248" t="s">
        <v>63</v>
      </c>
      <c r="H56" s="250">
        <v>45161</v>
      </c>
      <c r="I56" s="250">
        <v>45184</v>
      </c>
      <c r="J56" s="268">
        <v>45168</v>
      </c>
      <c r="K56" s="255" t="s">
        <v>220</v>
      </c>
      <c r="L56" s="276" t="s">
        <v>220</v>
      </c>
      <c r="M56" s="130" t="s">
        <v>150</v>
      </c>
      <c r="N56" s="130" t="s">
        <v>151</v>
      </c>
      <c r="O56" s="266">
        <v>70000</v>
      </c>
      <c r="P56" s="267">
        <v>69138.33</v>
      </c>
      <c r="Q56" s="283">
        <f t="shared" si="0"/>
        <v>69138.33</v>
      </c>
      <c r="R56" s="289">
        <v>66000</v>
      </c>
      <c r="S56" s="285">
        <f t="shared" si="8"/>
        <v>0.0453920423012821</v>
      </c>
      <c r="T56" s="248" t="s">
        <v>68</v>
      </c>
      <c r="U56" s="286" t="s">
        <v>383</v>
      </c>
      <c r="V56" s="287" t="s">
        <v>99</v>
      </c>
      <c r="W56" s="286" t="s">
        <v>71</v>
      </c>
      <c r="X56" s="286" t="s">
        <v>72</v>
      </c>
      <c r="Y56" s="286" t="s">
        <v>73</v>
      </c>
      <c r="Z56" s="299" t="s">
        <v>71</v>
      </c>
      <c r="AA56" s="299" t="s">
        <v>71</v>
      </c>
      <c r="AB56" s="299" t="s">
        <v>71</v>
      </c>
      <c r="AC56" s="299" t="s">
        <v>71</v>
      </c>
      <c r="AD56" s="299" t="s">
        <v>71</v>
      </c>
      <c r="AE56" s="299" t="s">
        <v>71</v>
      </c>
      <c r="AF56" s="255" t="s">
        <v>71</v>
      </c>
      <c r="AG56" s="255" t="s">
        <v>71</v>
      </c>
      <c r="AH56" s="299" t="s">
        <v>71</v>
      </c>
      <c r="AI56" s="255" t="s">
        <v>71</v>
      </c>
      <c r="AJ56" s="306" t="s">
        <v>71</v>
      </c>
      <c r="AK56" s="305" t="s">
        <v>71</v>
      </c>
      <c r="AL56" s="255" t="s">
        <v>71</v>
      </c>
      <c r="AM56" s="299">
        <v>45178</v>
      </c>
      <c r="AN56" s="291" t="s">
        <v>71</v>
      </c>
      <c r="AO56" s="254" t="s">
        <v>394</v>
      </c>
      <c r="AP56" s="305" t="s">
        <v>395</v>
      </c>
      <c r="AQ56" s="250">
        <v>45182</v>
      </c>
      <c r="AR56" s="310" t="s">
        <v>71</v>
      </c>
      <c r="AS56" s="311" t="s">
        <v>71</v>
      </c>
      <c r="AT56" s="310" t="s">
        <v>71</v>
      </c>
      <c r="AU56" s="310" t="s">
        <v>71</v>
      </c>
      <c r="AV56" s="286" t="s">
        <v>72</v>
      </c>
      <c r="AW56" s="286" t="s">
        <v>72</v>
      </c>
      <c r="AX56" s="132">
        <v>0</v>
      </c>
      <c r="AY56" s="317">
        <v>45317</v>
      </c>
      <c r="AZ56" s="311" t="s">
        <v>72</v>
      </c>
      <c r="BA56" s="311" t="s">
        <v>72</v>
      </c>
      <c r="BB56" s="311" t="s">
        <v>72</v>
      </c>
      <c r="BC56" s="248"/>
      <c r="BD56" s="130">
        <v>51</v>
      </c>
      <c r="BE56" s="252" t="s">
        <v>77</v>
      </c>
      <c r="BF56" s="248" t="s">
        <v>78</v>
      </c>
      <c r="BG56" s="332">
        <v>-38</v>
      </c>
      <c r="BH56" s="237"/>
      <c r="BI56" s="235" t="s">
        <v>272</v>
      </c>
      <c r="BK56" s="235">
        <v>45191</v>
      </c>
    </row>
    <row r="57" s="235" customFormat="1" ht="40" customHeight="1" spans="2:60">
      <c r="B57" s="133">
        <v>55</v>
      </c>
      <c r="C57" s="256" t="s">
        <v>396</v>
      </c>
      <c r="D57" s="257" t="s">
        <v>397</v>
      </c>
      <c r="E57" s="258" t="s">
        <v>61</v>
      </c>
      <c r="F57" s="258" t="s">
        <v>62</v>
      </c>
      <c r="G57" s="133" t="s">
        <v>63</v>
      </c>
      <c r="H57" s="259">
        <v>45151</v>
      </c>
      <c r="I57" s="259">
        <v>45189</v>
      </c>
      <c r="J57" s="278">
        <v>45182</v>
      </c>
      <c r="K57" s="279" t="s">
        <v>220</v>
      </c>
      <c r="L57" s="280" t="s">
        <v>220</v>
      </c>
      <c r="M57" s="133" t="s">
        <v>150</v>
      </c>
      <c r="N57" s="133" t="s">
        <v>179</v>
      </c>
      <c r="O57" s="269">
        <v>1920000</v>
      </c>
      <c r="P57" s="281">
        <v>1542623.88</v>
      </c>
      <c r="Q57" s="292">
        <f t="shared" si="0"/>
        <v>1542623.88</v>
      </c>
      <c r="R57" s="293">
        <v>1542623.88</v>
      </c>
      <c r="S57" s="294">
        <f t="shared" si="8"/>
        <v>0</v>
      </c>
      <c r="T57" s="258" t="s">
        <v>68</v>
      </c>
      <c r="U57" s="295" t="s">
        <v>383</v>
      </c>
      <c r="V57" s="296" t="s">
        <v>70</v>
      </c>
      <c r="W57" s="295" t="s">
        <v>71</v>
      </c>
      <c r="X57" s="295" t="s">
        <v>72</v>
      </c>
      <c r="Y57" s="295" t="s">
        <v>73</v>
      </c>
      <c r="Z57" s="300">
        <v>45205</v>
      </c>
      <c r="AA57" s="300">
        <v>45208</v>
      </c>
      <c r="AB57" s="300" t="s">
        <v>71</v>
      </c>
      <c r="AC57" s="300" t="s">
        <v>71</v>
      </c>
      <c r="AD57" s="300" t="s">
        <v>71</v>
      </c>
      <c r="AE57" s="300" t="s">
        <v>71</v>
      </c>
      <c r="AF57" s="300" t="s">
        <v>71</v>
      </c>
      <c r="AG57" s="300" t="s">
        <v>71</v>
      </c>
      <c r="AH57" s="300">
        <v>45208</v>
      </c>
      <c r="AI57" s="300" t="s">
        <v>71</v>
      </c>
      <c r="AJ57" s="300" t="s">
        <v>71</v>
      </c>
      <c r="AK57" s="307" t="s">
        <v>398</v>
      </c>
      <c r="AL57" s="300" t="s">
        <v>71</v>
      </c>
      <c r="AM57" s="300">
        <v>45215</v>
      </c>
      <c r="AN57" s="300" t="s">
        <v>71</v>
      </c>
      <c r="AO57" s="312" t="s">
        <v>399</v>
      </c>
      <c r="AP57" s="313" t="s">
        <v>400</v>
      </c>
      <c r="AQ57" s="300">
        <v>45217</v>
      </c>
      <c r="AR57" s="314" t="s">
        <v>71</v>
      </c>
      <c r="AS57" s="295" t="s">
        <v>71</v>
      </c>
      <c r="AT57" s="258" t="s">
        <v>71</v>
      </c>
      <c r="AU57" s="258" t="s">
        <v>71</v>
      </c>
      <c r="AV57" s="295" t="s">
        <v>72</v>
      </c>
      <c r="AW57" s="295" t="s">
        <v>72</v>
      </c>
      <c r="AX57" s="134">
        <v>0</v>
      </c>
      <c r="AY57" s="323">
        <v>45317</v>
      </c>
      <c r="AZ57" s="295" t="s">
        <v>72</v>
      </c>
      <c r="BA57" s="295" t="s">
        <v>72</v>
      </c>
      <c r="BB57" s="295" t="s">
        <v>72</v>
      </c>
      <c r="BC57" s="324"/>
      <c r="BD57" s="133"/>
      <c r="BE57" s="333" t="s">
        <v>77</v>
      </c>
      <c r="BF57" s="334" t="s">
        <v>78</v>
      </c>
      <c r="BG57" s="335">
        <f>AM57-I57</f>
        <v>26</v>
      </c>
      <c r="BH57" s="237"/>
    </row>
    <row r="58" s="235" customFormat="1" ht="40" customHeight="1" spans="2:60">
      <c r="B58" s="130">
        <v>56</v>
      </c>
      <c r="C58" s="260" t="s">
        <v>401</v>
      </c>
      <c r="D58" s="247" t="s">
        <v>402</v>
      </c>
      <c r="E58" s="248" t="s">
        <v>61</v>
      </c>
      <c r="F58" s="248" t="s">
        <v>62</v>
      </c>
      <c r="G58" s="130" t="s">
        <v>63</v>
      </c>
      <c r="H58" s="261" t="s">
        <v>71</v>
      </c>
      <c r="I58" s="261" t="s">
        <v>71</v>
      </c>
      <c r="J58" s="268" t="s">
        <v>71</v>
      </c>
      <c r="K58" s="248" t="s">
        <v>125</v>
      </c>
      <c r="L58" s="248" t="s">
        <v>65</v>
      </c>
      <c r="M58" s="130" t="s">
        <v>71</v>
      </c>
      <c r="N58" s="130" t="s">
        <v>71</v>
      </c>
      <c r="O58" s="282">
        <v>3570186</v>
      </c>
      <c r="P58" s="267">
        <f>O58</f>
        <v>3570186</v>
      </c>
      <c r="Q58" s="283">
        <f t="shared" si="0"/>
        <v>3570186</v>
      </c>
      <c r="R58" s="282">
        <f>Q58</f>
        <v>3570186</v>
      </c>
      <c r="S58" s="285">
        <f t="shared" si="8"/>
        <v>0</v>
      </c>
      <c r="T58" s="248" t="s">
        <v>68</v>
      </c>
      <c r="U58" s="297" t="s">
        <v>71</v>
      </c>
      <c r="V58" s="297" t="s">
        <v>71</v>
      </c>
      <c r="W58" s="297" t="s">
        <v>71</v>
      </c>
      <c r="X58" s="297" t="s">
        <v>71</v>
      </c>
      <c r="Y58" s="297" t="s">
        <v>71</v>
      </c>
      <c r="Z58" s="297" t="s">
        <v>71</v>
      </c>
      <c r="AA58" s="297" t="s">
        <v>71</v>
      </c>
      <c r="AB58" s="297" t="s">
        <v>71</v>
      </c>
      <c r="AC58" s="297" t="s">
        <v>71</v>
      </c>
      <c r="AD58" s="297" t="s">
        <v>71</v>
      </c>
      <c r="AE58" s="297" t="s">
        <v>71</v>
      </c>
      <c r="AF58" s="297" t="s">
        <v>71</v>
      </c>
      <c r="AG58" s="297" t="s">
        <v>71</v>
      </c>
      <c r="AH58" s="297" t="s">
        <v>71</v>
      </c>
      <c r="AI58" s="297" t="s">
        <v>71</v>
      </c>
      <c r="AJ58" s="297" t="s">
        <v>71</v>
      </c>
      <c r="AK58" s="297" t="s">
        <v>71</v>
      </c>
      <c r="AL58" s="297" t="s">
        <v>71</v>
      </c>
      <c r="AM58" s="297" t="s">
        <v>71</v>
      </c>
      <c r="AN58" s="297" t="s">
        <v>71</v>
      </c>
      <c r="AO58" s="297" t="s">
        <v>71</v>
      </c>
      <c r="AP58" s="297" t="s">
        <v>71</v>
      </c>
      <c r="AQ58" s="297" t="s">
        <v>71</v>
      </c>
      <c r="AR58" s="297" t="s">
        <v>71</v>
      </c>
      <c r="AS58" s="297" t="s">
        <v>71</v>
      </c>
      <c r="AT58" s="297" t="s">
        <v>71</v>
      </c>
      <c r="AU58" s="248" t="s">
        <v>71</v>
      </c>
      <c r="AV58" s="286" t="s">
        <v>72</v>
      </c>
      <c r="AW58" s="286" t="s">
        <v>72</v>
      </c>
      <c r="AX58" s="132">
        <v>0</v>
      </c>
      <c r="AY58" s="325" t="s">
        <v>71</v>
      </c>
      <c r="AZ58" s="286" t="s">
        <v>72</v>
      </c>
      <c r="BA58" s="286" t="s">
        <v>72</v>
      </c>
      <c r="BB58" s="286" t="s">
        <v>72</v>
      </c>
      <c r="BC58" s="248"/>
      <c r="BD58" s="130" t="s">
        <v>71</v>
      </c>
      <c r="BE58" s="336" t="s">
        <v>147</v>
      </c>
      <c r="BF58" s="330" t="s">
        <v>78</v>
      </c>
      <c r="BG58" s="331" t="s">
        <v>71</v>
      </c>
      <c r="BH58" s="237"/>
    </row>
    <row r="59" ht="52" customHeight="1" spans="2:59">
      <c r="B59" s="130">
        <v>57</v>
      </c>
      <c r="C59" s="260" t="s">
        <v>403</v>
      </c>
      <c r="D59" s="262" t="s">
        <v>404</v>
      </c>
      <c r="E59" s="248" t="s">
        <v>61</v>
      </c>
      <c r="F59" s="248" t="s">
        <v>62</v>
      </c>
      <c r="G59" s="130" t="s">
        <v>63</v>
      </c>
      <c r="H59" s="259">
        <v>45826</v>
      </c>
      <c r="I59" s="259">
        <v>45849</v>
      </c>
      <c r="J59" s="259">
        <v>45828</v>
      </c>
      <c r="K59" s="248" t="s">
        <v>156</v>
      </c>
      <c r="L59" s="248" t="s">
        <v>65</v>
      </c>
      <c r="M59" s="130" t="s">
        <v>150</v>
      </c>
      <c r="N59" s="130" t="s">
        <v>151</v>
      </c>
      <c r="O59" s="282">
        <v>500000</v>
      </c>
      <c r="P59" s="267">
        <v>309987.72</v>
      </c>
      <c r="Q59" s="283">
        <v>309987.72</v>
      </c>
      <c r="R59" s="282">
        <v>309987.72</v>
      </c>
      <c r="S59" s="285">
        <f t="shared" si="8"/>
        <v>0</v>
      </c>
      <c r="T59" s="248" t="s">
        <v>194</v>
      </c>
      <c r="U59" s="286" t="s">
        <v>383</v>
      </c>
      <c r="V59" s="298" t="s">
        <v>70</v>
      </c>
      <c r="W59" s="286" t="s">
        <v>71</v>
      </c>
      <c r="X59" s="286" t="s">
        <v>72</v>
      </c>
      <c r="Y59" s="286" t="s">
        <v>73</v>
      </c>
      <c r="Z59" s="299">
        <v>45832</v>
      </c>
      <c r="AA59" s="299">
        <v>45835</v>
      </c>
      <c r="AB59" s="297" t="s">
        <v>71</v>
      </c>
      <c r="AC59" s="297" t="s">
        <v>71</v>
      </c>
      <c r="AD59" s="297" t="s">
        <v>71</v>
      </c>
      <c r="AE59" s="297" t="s">
        <v>71</v>
      </c>
      <c r="AF59" s="299" t="s">
        <v>71</v>
      </c>
      <c r="AG59" s="299" t="s">
        <v>71</v>
      </c>
      <c r="AH59" s="299">
        <v>45838</v>
      </c>
      <c r="AI59" s="297" t="s">
        <v>71</v>
      </c>
      <c r="AJ59" s="297" t="s">
        <v>71</v>
      </c>
      <c r="AK59" s="305" t="s">
        <v>405</v>
      </c>
      <c r="AL59" s="300" t="s">
        <v>71</v>
      </c>
      <c r="AM59" s="299">
        <v>45840</v>
      </c>
      <c r="AN59" s="297" t="s">
        <v>71</v>
      </c>
      <c r="AO59" s="297" t="s">
        <v>406</v>
      </c>
      <c r="AP59" s="262" t="s">
        <v>407</v>
      </c>
      <c r="AQ59" s="299">
        <v>45843</v>
      </c>
      <c r="AR59" s="297" t="s">
        <v>71</v>
      </c>
      <c r="AS59" s="297" t="s">
        <v>71</v>
      </c>
      <c r="AT59" s="297" t="s">
        <v>71</v>
      </c>
      <c r="AU59" s="248" t="s">
        <v>71</v>
      </c>
      <c r="AV59" s="286" t="s">
        <v>72</v>
      </c>
      <c r="AW59" s="286" t="s">
        <v>72</v>
      </c>
      <c r="AX59" s="132">
        <v>0</v>
      </c>
      <c r="AY59" s="323">
        <v>45860</v>
      </c>
      <c r="AZ59" s="286" t="s">
        <v>72</v>
      </c>
      <c r="BA59" s="286" t="s">
        <v>72</v>
      </c>
      <c r="BB59" s="286" t="s">
        <v>72</v>
      </c>
      <c r="BC59" s="326"/>
      <c r="BD59" s="130" t="s">
        <v>71</v>
      </c>
      <c r="BE59" s="252" t="s">
        <v>186</v>
      </c>
      <c r="BF59" s="248" t="s">
        <v>78</v>
      </c>
      <c r="BG59" s="335">
        <f>AM59-I59</f>
        <v>-9</v>
      </c>
    </row>
    <row r="60" spans="18:18">
      <c r="R60" s="237">
        <f>SUM(R3:R59)</f>
        <v>103875801.49</v>
      </c>
    </row>
  </sheetData>
  <sheetProtection formatCells="0" insertHyperlinks="0" autoFilter="0"/>
  <autoFilter xmlns:etc="http://www.wps.cn/officeDocument/2017/etCustomData" ref="B2:BN60" etc:filterBottomFollowUsedRange="0">
    <extLst/>
  </autoFilter>
  <mergeCells count="2">
    <mergeCell ref="B1:BB1"/>
    <mergeCell ref="O6:O9"/>
  </mergeCells>
  <conditionalFormatting sqref="D2">
    <cfRule type="duplicateValues" dxfId="0" priority="63"/>
  </conditionalFormatting>
  <conditionalFormatting sqref="E2:G2">
    <cfRule type="duplicateValues" dxfId="0" priority="57"/>
  </conditionalFormatting>
  <conditionalFormatting sqref="M2:N2">
    <cfRule type="duplicateValues" dxfId="0" priority="25"/>
  </conditionalFormatting>
  <conditionalFormatting sqref="O2:Q2">
    <cfRule type="duplicateValues" dxfId="0" priority="56"/>
  </conditionalFormatting>
  <conditionalFormatting sqref="R2:S2">
    <cfRule type="duplicateValues" dxfId="0" priority="55"/>
  </conditionalFormatting>
  <conditionalFormatting sqref="T2">
    <cfRule type="duplicateValues" dxfId="0" priority="59"/>
  </conditionalFormatting>
  <conditionalFormatting sqref="W2:Y2">
    <cfRule type="duplicateValues" dxfId="0" priority="23"/>
  </conditionalFormatting>
  <conditionalFormatting sqref="Z2:AA2">
    <cfRule type="duplicateValues" dxfId="0" priority="21"/>
  </conditionalFormatting>
  <conditionalFormatting sqref="AC2">
    <cfRule type="duplicateValues" dxfId="0" priority="54"/>
  </conditionalFormatting>
  <conditionalFormatting sqref="AD2">
    <cfRule type="duplicateValues" dxfId="0" priority="60"/>
  </conditionalFormatting>
  <conditionalFormatting sqref="AN2">
    <cfRule type="duplicateValues" dxfId="0" priority="53"/>
  </conditionalFormatting>
  <conditionalFormatting sqref="AO2">
    <cfRule type="duplicateValues" dxfId="0" priority="27"/>
  </conditionalFormatting>
  <conditionalFormatting sqref="AP2">
    <cfRule type="duplicateValues" dxfId="0" priority="51"/>
  </conditionalFormatting>
  <conditionalFormatting sqref="AQ2">
    <cfRule type="duplicateValues" dxfId="0" priority="48"/>
  </conditionalFormatting>
  <conditionalFormatting sqref="AR2:AT2">
    <cfRule type="duplicateValues" dxfId="0" priority="20"/>
  </conditionalFormatting>
  <conditionalFormatting sqref="AX2">
    <cfRule type="duplicateValues" dxfId="0" priority="61"/>
  </conditionalFormatting>
  <conditionalFormatting sqref="AY2:BA2">
    <cfRule type="duplicateValues" dxfId="0" priority="18"/>
  </conditionalFormatting>
  <conditionalFormatting sqref="BD2">
    <cfRule type="duplicateValues" dxfId="0" priority="49"/>
  </conditionalFormatting>
  <conditionalFormatting sqref="BE2">
    <cfRule type="duplicateValues" dxfId="0" priority="50"/>
  </conditionalFormatting>
  <conditionalFormatting sqref="B2:C2 AV2:AW2 BC2 AE2:AM2 AB2 U2:V2">
    <cfRule type="duplicateValues" dxfId="0" priority="64"/>
  </conditionalFormatting>
  <dataValidations count="8">
    <dataValidation type="list" allowBlank="1" showInputMessage="1" showErrorMessage="1" sqref="BE53 BD54 BE3:BE45 BE47:BE48 BE57:BE59">
      <formula1>"工程总包（专业）分包,工程材料采购,工程设备采购,工程咨询（中介）服务,货物类采购,服务类物业服务,服务类法律/清产核资审计/资产评估,其他服务类"</formula1>
    </dataValidation>
    <dataValidation type="list" allowBlank="1" showInputMessage="1" showErrorMessage="1" sqref="BF53 BE54:BE55 BF3:BF45 BF47:BF48 BF57:BF59">
      <formula1>"按时完成,延期完成,延期未完成,进行中,待启动,已完成资料待归档"</formula1>
    </dataValidation>
    <dataValidation type="list" allowBlank="1" showInputMessage="1" showErrorMessage="1" sqref="U55 U3:U11 U13:U39">
      <formula1>"天健集团8M系统,深圳阳光采购平台,深圳市建设工程交易"</formula1>
    </dataValidation>
    <dataValidation type="list" allowBlank="1" showInputMessage="1" showErrorMessage="1" sqref="V59 V3:V11 V13:V45 V47:V48 V53:V57">
      <formula1>"公开招标,公开询价,单一来源,直接采购,邀请招标,邀请询价,公开竞争性谈判,邀请竞争性谈判,公开竞价,邀请竞价,战采结果应用"</formula1>
    </dataValidation>
    <dataValidation type="list" allowBlank="1" showInputMessage="1" showErrorMessage="1" sqref="W59 W3:W11 W13:W45 W47:W48 W53:W57">
      <formula1>"资格预审,资格后审,投标报名,/"</formula1>
    </dataValidation>
    <dataValidation type="list" allowBlank="1" showInputMessage="1" showErrorMessage="1" sqref="X59 X3:X11 X13:X45 X47:X48 X53:X57">
      <formula1>"综合评审法,价格竞争法,定性评审法,无"</formula1>
    </dataValidation>
    <dataValidation type="list" allowBlank="1" showInputMessage="1" showErrorMessage="1" sqref="Y59 Y3:Y11 Y13:Y45 Y47:Y48 Y53:Y57">
      <formula1>"竞争定标法,票决定标法,集体议事法,/"</formula1>
    </dataValidation>
    <dataValidation type="list" allowBlank="1" showInputMessage="1" showErrorMessage="1" sqref="T3:T45 T47:T48 T53:T59">
      <formula1>"工程施工类,工程货物类,工程服务类,非工程货物类,非工程服务类"</formula1>
    </dataValidation>
  </dataValidations>
  <pageMargins left="0" right="0" top="0" bottom="0" header="0.5" footer="0.5"/>
  <pageSetup paperSize="8" scale="30" orientation="landscape" horizontalDpi="6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BG69"/>
  <sheetViews>
    <sheetView tabSelected="1" zoomScale="55" zoomScaleNormal="55" workbookViewId="0">
      <pane xSplit="5" ySplit="2" topLeftCell="AI57" activePane="bottomRight" state="frozen"/>
      <selection/>
      <selection pane="topRight"/>
      <selection pane="bottomLeft"/>
      <selection pane="bottomRight" activeCell="AP61" sqref="AP61"/>
    </sheetView>
  </sheetViews>
  <sheetFormatPr defaultColWidth="9" defaultRowHeight="14.25"/>
  <cols>
    <col min="1" max="1" width="13.025" style="141" customWidth="1"/>
    <col min="2" max="2" width="25.7083333333333" style="141" customWidth="1"/>
    <col min="3" max="3" width="31.25" style="142" customWidth="1"/>
    <col min="4" max="4" width="21.6333333333333" style="142" customWidth="1"/>
    <col min="5" max="5" width="40.6333333333333" style="143" customWidth="1"/>
    <col min="6" max="6" width="40.6333333333333" style="143" customWidth="1" outlineLevel="1"/>
    <col min="7" max="7" width="22" style="144" customWidth="1" outlineLevel="1"/>
    <col min="8" max="9" width="14.5083333333333" style="142" customWidth="1"/>
    <col min="10" max="10" width="19.8583333333333" style="145" customWidth="1" outlineLevel="1"/>
    <col min="11" max="11" width="18.1333333333333" style="144" customWidth="1" outlineLevel="1"/>
    <col min="12" max="12" width="40.6333333333333" style="143" customWidth="1"/>
    <col min="13" max="14" width="17.35" style="146" customWidth="1" outlineLevel="1"/>
    <col min="15" max="15" width="29.8833333333333" style="146" customWidth="1" outlineLevel="1"/>
    <col min="16" max="16" width="38.25" style="143" customWidth="1"/>
    <col min="17" max="17" width="40.6333333333333" style="146" customWidth="1" outlineLevel="1"/>
    <col min="18" max="18" width="30.675" style="146" customWidth="1" outlineLevel="1"/>
    <col min="19" max="19" width="29.05" style="146" customWidth="1" outlineLevel="1"/>
    <col min="20" max="20" width="24.3166666666667" style="143" customWidth="1"/>
    <col min="21" max="21" width="24.3166666666667" style="146" customWidth="1"/>
    <col min="22" max="22" width="27.7166666666667" style="146" customWidth="1" outlineLevel="1"/>
    <col min="23" max="23" width="12.6666666666667" style="146" customWidth="1" outlineLevel="1"/>
    <col min="24" max="24" width="29.7666666666667" style="147" customWidth="1" outlineLevel="1"/>
    <col min="25" max="26" width="29.7666666666667" style="147" customWidth="1"/>
    <col min="27" max="27" width="29.7666666666667" style="148" customWidth="1"/>
    <col min="28" max="28" width="17.675" style="146" customWidth="1"/>
    <col min="29" max="30" width="21.5583333333333" style="149" customWidth="1"/>
    <col min="31" max="31" width="22.5083333333333" style="146" customWidth="1"/>
    <col min="32" max="32" width="27.7916666666667" style="150" customWidth="1"/>
    <col min="33" max="34" width="27.9416666666667" style="142" customWidth="1"/>
    <col min="35" max="35" width="16.3333333333333" style="142" customWidth="1"/>
    <col min="36" max="36" width="23.575" style="151" customWidth="1"/>
    <col min="37" max="38" width="17.675" style="142" customWidth="1"/>
    <col min="39" max="39" width="15.3" style="146" customWidth="1"/>
    <col min="40" max="40" width="18.7583333333333" style="146" customWidth="1"/>
    <col min="41" max="41" width="16.3333333333333" style="142" customWidth="1"/>
    <col min="42" max="42" width="36.0583333333333" style="142" customWidth="1"/>
    <col min="43" max="45" width="16.3333333333333" style="142" customWidth="1"/>
    <col min="46" max="46" width="22.0333333333333" style="142" customWidth="1"/>
    <col min="47" max="47" width="14.7416666666667" style="152" customWidth="1"/>
    <col min="48" max="48" width="14.3333333333333" style="152" customWidth="1"/>
    <col min="49" max="49" width="14.35" style="152" customWidth="1"/>
    <col min="50" max="50" width="19.1916666666667" style="152" customWidth="1"/>
    <col min="51" max="51" width="17" style="138"/>
    <col min="52" max="52" width="17.725" style="153" customWidth="1"/>
    <col min="53" max="53" width="13.8583333333333" style="138" customWidth="1"/>
    <col min="54" max="16384" width="9" style="138"/>
  </cols>
  <sheetData>
    <row r="1" s="138" customFormat="1" ht="49.95" customHeight="1" spans="1:52">
      <c r="A1" s="154" t="s">
        <v>408</v>
      </c>
      <c r="B1" s="154"/>
      <c r="C1" s="154"/>
      <c r="D1" s="154"/>
      <c r="E1" s="155"/>
      <c r="F1" s="155"/>
      <c r="G1" s="154"/>
      <c r="H1" s="154"/>
      <c r="I1" s="154"/>
      <c r="J1" s="154"/>
      <c r="K1" s="154"/>
      <c r="L1" s="154"/>
      <c r="M1" s="154"/>
      <c r="N1" s="154"/>
      <c r="O1" s="154"/>
      <c r="P1" s="154"/>
      <c r="Q1" s="154"/>
      <c r="R1" s="154"/>
      <c r="S1" s="154"/>
      <c r="T1" s="181"/>
      <c r="U1" s="154"/>
      <c r="V1" s="154"/>
      <c r="W1" s="154"/>
      <c r="X1" s="182"/>
      <c r="Y1" s="182"/>
      <c r="Z1" s="182"/>
      <c r="AA1" s="193"/>
      <c r="AB1" s="154"/>
      <c r="AC1" s="194"/>
      <c r="AD1" s="194"/>
      <c r="AE1" s="154"/>
      <c r="AF1" s="154"/>
      <c r="AG1" s="154"/>
      <c r="AH1" s="154"/>
      <c r="AI1" s="154"/>
      <c r="AJ1" s="154"/>
      <c r="AK1" s="154"/>
      <c r="AL1" s="154"/>
      <c r="AM1" s="154"/>
      <c r="AN1" s="154"/>
      <c r="AO1" s="154"/>
      <c r="AP1" s="154"/>
      <c r="AQ1" s="154"/>
      <c r="AR1" s="154"/>
      <c r="AS1" s="154"/>
      <c r="AT1" s="154"/>
      <c r="AU1" s="207"/>
      <c r="AV1" s="207"/>
      <c r="AW1" s="207"/>
      <c r="AX1" s="207"/>
      <c r="AY1" s="207"/>
      <c r="AZ1" s="153"/>
    </row>
    <row r="2" s="139" customFormat="1" ht="52" customHeight="1" spans="1:59">
      <c r="A2" s="156" t="s">
        <v>2</v>
      </c>
      <c r="B2" s="156" t="s">
        <v>409</v>
      </c>
      <c r="C2" s="157" t="s">
        <v>410</v>
      </c>
      <c r="D2" s="157" t="s">
        <v>411</v>
      </c>
      <c r="E2" s="158" t="s">
        <v>412</v>
      </c>
      <c r="F2" s="159" t="s">
        <v>413</v>
      </c>
      <c r="G2" s="159" t="s">
        <v>43</v>
      </c>
      <c r="H2" s="157" t="s">
        <v>414</v>
      </c>
      <c r="I2" s="167" t="s">
        <v>415</v>
      </c>
      <c r="J2" s="167" t="s">
        <v>416</v>
      </c>
      <c r="K2" s="168" t="s">
        <v>417</v>
      </c>
      <c r="L2" s="169" t="s">
        <v>418</v>
      </c>
      <c r="M2" s="169" t="s">
        <v>419</v>
      </c>
      <c r="N2" s="156" t="s">
        <v>420</v>
      </c>
      <c r="O2" s="169" t="s">
        <v>421</v>
      </c>
      <c r="P2" s="169" t="s">
        <v>422</v>
      </c>
      <c r="Q2" s="156" t="s">
        <v>423</v>
      </c>
      <c r="R2" s="169" t="s">
        <v>424</v>
      </c>
      <c r="S2" s="156" t="s">
        <v>425</v>
      </c>
      <c r="T2" s="156" t="s">
        <v>426</v>
      </c>
      <c r="U2" s="158" t="s">
        <v>427</v>
      </c>
      <c r="V2" s="171" t="s">
        <v>428</v>
      </c>
      <c r="W2" s="156" t="s">
        <v>429</v>
      </c>
      <c r="X2" s="183" t="s">
        <v>430</v>
      </c>
      <c r="Y2" s="183" t="s">
        <v>431</v>
      </c>
      <c r="Z2" s="184" t="s">
        <v>432</v>
      </c>
      <c r="AA2" s="184" t="s">
        <v>433</v>
      </c>
      <c r="AB2" s="156" t="s">
        <v>434</v>
      </c>
      <c r="AC2" s="195" t="s">
        <v>435</v>
      </c>
      <c r="AD2" s="195" t="s">
        <v>436</v>
      </c>
      <c r="AE2" s="156" t="s">
        <v>437</v>
      </c>
      <c r="AF2" s="169" t="s">
        <v>438</v>
      </c>
      <c r="AG2" s="156" t="s">
        <v>439</v>
      </c>
      <c r="AH2" s="156" t="s">
        <v>440</v>
      </c>
      <c r="AI2" s="156" t="s">
        <v>441</v>
      </c>
      <c r="AJ2" s="156" t="s">
        <v>442</v>
      </c>
      <c r="AK2" s="156" t="s">
        <v>443</v>
      </c>
      <c r="AL2" s="168" t="s">
        <v>444</v>
      </c>
      <c r="AM2" s="168" t="s">
        <v>445</v>
      </c>
      <c r="AN2" s="168" t="s">
        <v>446</v>
      </c>
      <c r="AO2" s="208" t="s">
        <v>447</v>
      </c>
      <c r="AP2" s="209" t="s">
        <v>448</v>
      </c>
      <c r="AQ2" s="210" t="s">
        <v>449</v>
      </c>
      <c r="AR2" s="211" t="s">
        <v>450</v>
      </c>
      <c r="AS2" s="211" t="s">
        <v>450</v>
      </c>
      <c r="AT2" s="156" t="s">
        <v>51</v>
      </c>
      <c r="AU2" s="157" t="s">
        <v>52</v>
      </c>
      <c r="AV2" s="157" t="s">
        <v>53</v>
      </c>
      <c r="AW2" s="157" t="s">
        <v>54</v>
      </c>
      <c r="AX2" s="222" t="s">
        <v>451</v>
      </c>
      <c r="AY2" s="168" t="s">
        <v>55</v>
      </c>
      <c r="AZ2" s="168" t="s">
        <v>452</v>
      </c>
      <c r="BA2" s="168" t="s">
        <v>453</v>
      </c>
      <c r="BB2" s="168" t="s">
        <v>454</v>
      </c>
      <c r="BC2" s="168" t="s">
        <v>455</v>
      </c>
      <c r="BD2" s="168" t="s">
        <v>456</v>
      </c>
      <c r="BE2" s="168" t="s">
        <v>457</v>
      </c>
      <c r="BF2" s="168" t="s">
        <v>13</v>
      </c>
      <c r="BG2" s="168" t="s">
        <v>55</v>
      </c>
    </row>
    <row r="3" s="140" customFormat="1" ht="115" customHeight="1" spans="1:59">
      <c r="A3" s="160">
        <f>南岭项目招采台账!B3</f>
        <v>1</v>
      </c>
      <c r="B3" s="160"/>
      <c r="C3" s="160" t="s">
        <v>458</v>
      </c>
      <c r="D3" s="160" t="s">
        <v>459</v>
      </c>
      <c r="E3" s="160" t="str">
        <f>南岭项目招采台账!D3</f>
        <v>龙岗区南湾街道南岭村社区土地整备利益统筹前期服务项目房屋及权利人信息核查咨询服务</v>
      </c>
      <c r="F3" s="160"/>
      <c r="G3" s="161">
        <f>南岭项目招采台账!AQ3</f>
        <v>44456</v>
      </c>
      <c r="H3" s="160" t="s">
        <v>460</v>
      </c>
      <c r="I3" s="160" t="s">
        <v>71</v>
      </c>
      <c r="J3" s="160" t="str">
        <f>南岭项目招采台账!V3</f>
        <v>单一来源</v>
      </c>
      <c r="K3" s="170" t="str">
        <f>南岭项目招采台账!T3</f>
        <v>非工程服务类</v>
      </c>
      <c r="L3" s="160" t="str">
        <f>南岭项目招采台账!E3</f>
        <v>深圳市天健（集团）股份有限公司</v>
      </c>
      <c r="M3" s="171" t="s">
        <v>461</v>
      </c>
      <c r="N3" s="171" t="s">
        <v>462</v>
      </c>
      <c r="O3" s="171"/>
      <c r="P3" s="171" t="s">
        <v>463</v>
      </c>
      <c r="Q3" s="160" t="str">
        <f>南岭项目招采台账!AO3</f>
        <v>深圳市天健棚改投资发展有限公司</v>
      </c>
      <c r="R3" s="171" t="s">
        <v>464</v>
      </c>
      <c r="S3" s="171" t="s">
        <v>462</v>
      </c>
      <c r="T3" s="171"/>
      <c r="U3" s="171" t="s">
        <v>465</v>
      </c>
      <c r="V3" s="171"/>
      <c r="W3" s="171"/>
      <c r="X3" s="184"/>
      <c r="Y3" s="196">
        <f>南岭项目招采台账!R3</f>
        <v>22539000</v>
      </c>
      <c r="Z3" s="187">
        <v>0</v>
      </c>
      <c r="AA3" s="187">
        <f t="shared" ref="AA3:AA59" si="0">SUM(Y3:Z3)</f>
        <v>22539000</v>
      </c>
      <c r="AB3" s="171" t="s">
        <v>466</v>
      </c>
      <c r="AC3" s="197">
        <v>44466</v>
      </c>
      <c r="AD3" s="198">
        <v>44466</v>
      </c>
      <c r="AE3" s="186" t="s">
        <v>71</v>
      </c>
      <c r="AF3" s="186" t="s">
        <v>71</v>
      </c>
      <c r="AG3" s="186">
        <v>44515</v>
      </c>
      <c r="AH3" s="171" t="s">
        <v>467</v>
      </c>
      <c r="AI3" s="171" t="s">
        <v>71</v>
      </c>
      <c r="AJ3" s="171" t="s">
        <v>468</v>
      </c>
      <c r="AK3" s="160" t="s">
        <v>469</v>
      </c>
      <c r="AL3" s="160" t="s">
        <v>470</v>
      </c>
      <c r="AM3" s="162"/>
      <c r="AN3" s="162"/>
      <c r="AO3" s="212" t="s">
        <v>471</v>
      </c>
      <c r="AP3" s="160" t="s">
        <v>466</v>
      </c>
      <c r="AQ3" s="160" t="s">
        <v>466</v>
      </c>
      <c r="AR3" s="160"/>
      <c r="AS3" s="171"/>
      <c r="AT3" s="197">
        <v>44589</v>
      </c>
      <c r="AU3" s="212"/>
      <c r="AV3" s="213"/>
      <c r="AW3" s="162" t="s">
        <v>472</v>
      </c>
      <c r="AX3" s="223" t="s">
        <v>473</v>
      </c>
      <c r="AY3" s="162"/>
      <c r="AZ3" s="224" t="s">
        <v>220</v>
      </c>
      <c r="BA3" s="160" t="s">
        <v>474</v>
      </c>
      <c r="BB3" s="160" t="s">
        <v>466</v>
      </c>
      <c r="BC3" s="160" t="s">
        <v>466</v>
      </c>
      <c r="BD3" s="160" t="s">
        <v>466</v>
      </c>
      <c r="BE3" s="216"/>
      <c r="BF3" s="227" t="str">
        <f>南岭项目招采台账!M3</f>
        <v>信息核查组</v>
      </c>
      <c r="BG3" s="228"/>
    </row>
    <row r="4" s="140" customFormat="1" ht="115" customHeight="1" spans="1:59">
      <c r="A4" s="160">
        <f>南岭项目招采台账!B4</f>
        <v>2</v>
      </c>
      <c r="B4" s="160"/>
      <c r="C4" s="160" t="s">
        <v>475</v>
      </c>
      <c r="D4" s="160" t="s">
        <v>476</v>
      </c>
      <c r="E4" s="160" t="str">
        <f>南岭项目招采台账!D4</f>
        <v>龙岗区南湾街道南岭村社区土地整备利益统筹项目前期服务项目土地信息核查服务</v>
      </c>
      <c r="F4" s="160"/>
      <c r="G4" s="161">
        <f>南岭项目招采台账!AQ4</f>
        <v>44478</v>
      </c>
      <c r="H4" s="160" t="s">
        <v>64</v>
      </c>
      <c r="I4" s="160" t="s">
        <v>65</v>
      </c>
      <c r="J4" s="160" t="str">
        <f>南岭项目招采台账!V4</f>
        <v>公开招标</v>
      </c>
      <c r="K4" s="170" t="str">
        <f>南岭项目招采台账!T4</f>
        <v>非工程服务类</v>
      </c>
      <c r="L4" s="160" t="str">
        <f>南岭项目招采台账!E4</f>
        <v>深圳市天健（集团）股份有限公司</v>
      </c>
      <c r="M4" s="171" t="s">
        <v>461</v>
      </c>
      <c r="N4" s="171" t="s">
        <v>462</v>
      </c>
      <c r="O4" s="171"/>
      <c r="P4" s="171" t="s">
        <v>477</v>
      </c>
      <c r="Q4" s="160" t="str">
        <f>南岭项目招采台账!AO4</f>
        <v>深圳市龙房地土地房地产评估咨询有限公司</v>
      </c>
      <c r="R4" s="171" t="s">
        <v>478</v>
      </c>
      <c r="S4" s="171" t="s">
        <v>479</v>
      </c>
      <c r="T4" s="171"/>
      <c r="U4" s="171" t="s">
        <v>480</v>
      </c>
      <c r="V4" s="171"/>
      <c r="W4" s="171"/>
      <c r="X4" s="184"/>
      <c r="Y4" s="196">
        <f>南岭项目招采台账!R4</f>
        <v>3106260</v>
      </c>
      <c r="Z4" s="187">
        <v>0</v>
      </c>
      <c r="AA4" s="187">
        <f t="shared" si="0"/>
        <v>3106260</v>
      </c>
      <c r="AB4" s="171" t="s">
        <v>481</v>
      </c>
      <c r="AC4" s="197">
        <v>44494</v>
      </c>
      <c r="AD4" s="198">
        <v>44494</v>
      </c>
      <c r="AE4" s="186">
        <v>44496</v>
      </c>
      <c r="AF4" s="186">
        <v>44587</v>
      </c>
      <c r="AG4" s="186">
        <v>44494</v>
      </c>
      <c r="AH4" s="186">
        <v>44498</v>
      </c>
      <c r="AI4" s="171" t="s">
        <v>482</v>
      </c>
      <c r="AJ4" s="171" t="s">
        <v>468</v>
      </c>
      <c r="AK4" s="160" t="s">
        <v>469</v>
      </c>
      <c r="AL4" s="160" t="s">
        <v>483</v>
      </c>
      <c r="AM4" s="162"/>
      <c r="AN4" s="162"/>
      <c r="AO4" s="212" t="s">
        <v>484</v>
      </c>
      <c r="AP4" s="160" t="s">
        <v>466</v>
      </c>
      <c r="AQ4" s="160" t="s">
        <v>466</v>
      </c>
      <c r="AR4" s="160"/>
      <c r="AS4" s="171"/>
      <c r="AT4" s="197">
        <v>44589</v>
      </c>
      <c r="AU4" s="212"/>
      <c r="AV4" s="213"/>
      <c r="AW4" s="162"/>
      <c r="AX4" s="223" t="s">
        <v>485</v>
      </c>
      <c r="AY4" s="162"/>
      <c r="AZ4" s="224" t="s">
        <v>220</v>
      </c>
      <c r="BA4" s="160" t="s">
        <v>474</v>
      </c>
      <c r="BB4" s="160" t="s">
        <v>466</v>
      </c>
      <c r="BC4" s="160" t="s">
        <v>466</v>
      </c>
      <c r="BD4" s="160" t="s">
        <v>466</v>
      </c>
      <c r="BE4" s="216"/>
      <c r="BF4" s="227" t="str">
        <f>南岭项目招采台账!M4</f>
        <v>综合事务组</v>
      </c>
      <c r="BG4" s="228"/>
    </row>
    <row r="5" s="140" customFormat="1" ht="115" customHeight="1" spans="1:59">
      <c r="A5" s="160">
        <f>南岭项目招采台账!B5</f>
        <v>3</v>
      </c>
      <c r="B5" s="160"/>
      <c r="C5" s="160" t="s">
        <v>486</v>
      </c>
      <c r="D5" s="160" t="s">
        <v>487</v>
      </c>
      <c r="E5" s="160" t="str">
        <f>南岭项目招采台账!D5</f>
        <v>龙岗区南湾街道南岭村社区土地整备利益统筹项目前期服务项目现场指挥部挂牌服务</v>
      </c>
      <c r="F5" s="160"/>
      <c r="G5" s="161">
        <f>南岭项目招采台账!AQ5</f>
        <v>44501</v>
      </c>
      <c r="H5" s="160" t="s">
        <v>96</v>
      </c>
      <c r="I5" s="160" t="s">
        <v>488</v>
      </c>
      <c r="J5" s="160" t="str">
        <f>南岭项目招采台账!V5</f>
        <v>直接采购</v>
      </c>
      <c r="K5" s="170" t="str">
        <f>南岭项目招采台账!T5</f>
        <v>非工程服务类</v>
      </c>
      <c r="L5" s="160" t="str">
        <f>南岭项目招采台账!E5</f>
        <v>深圳市天健（集团）股份有限公司</v>
      </c>
      <c r="M5" s="171" t="s">
        <v>461</v>
      </c>
      <c r="N5" s="171" t="s">
        <v>462</v>
      </c>
      <c r="O5" s="171"/>
      <c r="P5" s="171" t="s">
        <v>489</v>
      </c>
      <c r="Q5" s="160" t="str">
        <f>南岭项目招采台账!AO5</f>
        <v>深圳市精雕广告有限公司</v>
      </c>
      <c r="R5" s="171" t="s">
        <v>490</v>
      </c>
      <c r="S5" s="171" t="s">
        <v>491</v>
      </c>
      <c r="T5" s="171"/>
      <c r="U5" s="171" t="s">
        <v>492</v>
      </c>
      <c r="V5" s="171"/>
      <c r="W5" s="171"/>
      <c r="X5" s="184"/>
      <c r="Y5" s="196">
        <f>南岭项目招采台账!R5</f>
        <v>53345</v>
      </c>
      <c r="Z5" s="187">
        <v>0</v>
      </c>
      <c r="AA5" s="187">
        <f t="shared" si="0"/>
        <v>53345</v>
      </c>
      <c r="AB5" s="171" t="s">
        <v>466</v>
      </c>
      <c r="AC5" s="197">
        <v>44508</v>
      </c>
      <c r="AD5" s="198">
        <v>44510</v>
      </c>
      <c r="AE5" s="186">
        <v>44515</v>
      </c>
      <c r="AF5" s="186">
        <v>44516</v>
      </c>
      <c r="AG5" s="186">
        <v>44560</v>
      </c>
      <c r="AH5" s="186">
        <v>44515</v>
      </c>
      <c r="AI5" s="171" t="s">
        <v>482</v>
      </c>
      <c r="AJ5" s="171" t="s">
        <v>468</v>
      </c>
      <c r="AK5" s="160" t="s">
        <v>469</v>
      </c>
      <c r="AL5" s="160" t="s">
        <v>493</v>
      </c>
      <c r="AM5" s="186"/>
      <c r="AN5" s="162"/>
      <c r="AO5" s="212" t="s">
        <v>494</v>
      </c>
      <c r="AP5" s="160" t="s">
        <v>466</v>
      </c>
      <c r="AQ5" s="160" t="s">
        <v>466</v>
      </c>
      <c r="AR5" s="160"/>
      <c r="AS5" s="171"/>
      <c r="AT5" s="197">
        <v>44589</v>
      </c>
      <c r="AU5" s="162"/>
      <c r="AV5" s="213"/>
      <c r="AW5" s="162"/>
      <c r="AX5" s="223" t="s">
        <v>495</v>
      </c>
      <c r="AY5" s="162"/>
      <c r="AZ5" s="224" t="s">
        <v>220</v>
      </c>
      <c r="BA5" s="160" t="s">
        <v>496</v>
      </c>
      <c r="BB5" s="160" t="s">
        <v>481</v>
      </c>
      <c r="BC5" s="160" t="s">
        <v>481</v>
      </c>
      <c r="BD5" s="160" t="s">
        <v>481</v>
      </c>
      <c r="BE5" s="216">
        <v>86.2</v>
      </c>
      <c r="BF5" s="227" t="str">
        <f>南岭项目招采台账!M5</f>
        <v>技术管理部</v>
      </c>
      <c r="BG5" s="228"/>
    </row>
    <row r="6" s="140" customFormat="1" ht="115" customHeight="1" spans="1:59">
      <c r="A6" s="160">
        <f>南岭项目招采台账!B6</f>
        <v>4</v>
      </c>
      <c r="B6" s="160"/>
      <c r="C6" s="160" t="s">
        <v>497</v>
      </c>
      <c r="D6" s="160" t="s">
        <v>498</v>
      </c>
      <c r="E6" s="160" t="str">
        <f>南岭项目招采台账!D6</f>
        <v>龙岗区南湾街道南岭村社区土地整备利益统筹项目前期服务项目专项法律咨询服务</v>
      </c>
      <c r="F6" s="160"/>
      <c r="G6" s="161">
        <f>南岭项目招采台账!AQ6</f>
        <v>44520</v>
      </c>
      <c r="H6" s="160" t="s">
        <v>64</v>
      </c>
      <c r="I6" s="160" t="s">
        <v>488</v>
      </c>
      <c r="J6" s="160" t="str">
        <f>南岭项目招采台账!V6</f>
        <v>公开招标</v>
      </c>
      <c r="K6" s="170" t="str">
        <f>南岭项目招采台账!T6</f>
        <v>非工程服务类</v>
      </c>
      <c r="L6" s="160" t="str">
        <f>南岭项目招采台账!E6</f>
        <v>深圳市天健（集团）股份有限公司</v>
      </c>
      <c r="M6" s="171" t="s">
        <v>461</v>
      </c>
      <c r="N6" s="171" t="s">
        <v>462</v>
      </c>
      <c r="O6" s="171"/>
      <c r="P6" s="171" t="s">
        <v>499</v>
      </c>
      <c r="Q6" s="160" t="str">
        <f>南岭项目招采台账!AO6</f>
        <v>广东晟典律师事务所</v>
      </c>
      <c r="R6" s="171" t="s">
        <v>500</v>
      </c>
      <c r="S6" s="171" t="s">
        <v>501</v>
      </c>
      <c r="T6" s="171"/>
      <c r="U6" s="171" t="s">
        <v>502</v>
      </c>
      <c r="V6" s="171"/>
      <c r="W6" s="171"/>
      <c r="X6" s="184"/>
      <c r="Y6" s="196">
        <f>南岭项目招采台账!R6</f>
        <v>661500</v>
      </c>
      <c r="Z6" s="187">
        <v>0</v>
      </c>
      <c r="AA6" s="187">
        <f t="shared" si="0"/>
        <v>661500</v>
      </c>
      <c r="AB6" s="171" t="s">
        <v>481</v>
      </c>
      <c r="AC6" s="197">
        <v>44528</v>
      </c>
      <c r="AD6" s="198">
        <v>44528</v>
      </c>
      <c r="AE6" s="186">
        <v>44529</v>
      </c>
      <c r="AF6" s="186">
        <v>44587</v>
      </c>
      <c r="AG6" s="186">
        <v>44560</v>
      </c>
      <c r="AH6" s="186">
        <v>44532</v>
      </c>
      <c r="AI6" s="171" t="s">
        <v>482</v>
      </c>
      <c r="AJ6" s="171" t="s">
        <v>503</v>
      </c>
      <c r="AK6" s="160" t="s">
        <v>469</v>
      </c>
      <c r="AL6" s="160" t="s">
        <v>483</v>
      </c>
      <c r="AM6" s="162"/>
      <c r="AN6" s="162"/>
      <c r="AO6" s="212" t="s">
        <v>504</v>
      </c>
      <c r="AP6" s="160" t="s">
        <v>466</v>
      </c>
      <c r="AQ6" s="160" t="s">
        <v>466</v>
      </c>
      <c r="AR6" s="160"/>
      <c r="AS6" s="171"/>
      <c r="AT6" s="171" t="s">
        <v>505</v>
      </c>
      <c r="AU6" s="162"/>
      <c r="AV6" s="213"/>
      <c r="AW6" s="162"/>
      <c r="AX6" s="223" t="s">
        <v>506</v>
      </c>
      <c r="AY6" s="162"/>
      <c r="AZ6" s="224" t="s">
        <v>263</v>
      </c>
      <c r="BA6" s="160" t="s">
        <v>496</v>
      </c>
      <c r="BB6" s="160" t="s">
        <v>481</v>
      </c>
      <c r="BC6" s="160" t="s">
        <v>481</v>
      </c>
      <c r="BD6" s="160" t="s">
        <v>481</v>
      </c>
      <c r="BE6" s="216">
        <v>89</v>
      </c>
      <c r="BF6" s="227" t="str">
        <f>南岭项目招采台账!M6</f>
        <v>风险管理部</v>
      </c>
      <c r="BG6" s="228"/>
    </row>
    <row r="7" s="140" customFormat="1" ht="115" customHeight="1" spans="1:59">
      <c r="A7" s="160">
        <f>南岭项目招采台账!B7</f>
        <v>5</v>
      </c>
      <c r="B7" s="160"/>
      <c r="C7" s="160" t="s">
        <v>507</v>
      </c>
      <c r="D7" s="160" t="s">
        <v>508</v>
      </c>
      <c r="E7" s="160" t="str">
        <f>南岭项目招采台账!D7</f>
        <v>龙岗区南湾街道南岭村社区土地整备利益统筹项目前期服务项目专项法律咨询服务</v>
      </c>
      <c r="F7" s="160"/>
      <c r="G7" s="161">
        <f>南岭项目招采台账!AQ7</f>
        <v>44520</v>
      </c>
      <c r="H7" s="160" t="s">
        <v>64</v>
      </c>
      <c r="I7" s="160" t="s">
        <v>488</v>
      </c>
      <c r="J7" s="160" t="str">
        <f>南岭项目招采台账!V7</f>
        <v>公开招标</v>
      </c>
      <c r="K7" s="170" t="str">
        <f>南岭项目招采台账!T7</f>
        <v>非工程服务类</v>
      </c>
      <c r="L7" s="160" t="str">
        <f>南岭项目招采台账!E7</f>
        <v>深圳市天健（集团）股份有限公司</v>
      </c>
      <c r="M7" s="171" t="s">
        <v>461</v>
      </c>
      <c r="N7" s="171" t="s">
        <v>462</v>
      </c>
      <c r="O7" s="171"/>
      <c r="P7" s="171" t="s">
        <v>499</v>
      </c>
      <c r="Q7" s="160" t="str">
        <f>南岭项目招采台账!AO7</f>
        <v>广东联建律师事务所</v>
      </c>
      <c r="R7" s="171" t="s">
        <v>509</v>
      </c>
      <c r="S7" s="171" t="s">
        <v>510</v>
      </c>
      <c r="T7" s="171"/>
      <c r="U7" s="171" t="s">
        <v>511</v>
      </c>
      <c r="V7" s="171"/>
      <c r="W7" s="171"/>
      <c r="X7" s="184"/>
      <c r="Y7" s="196">
        <f>南岭项目招采台账!R7</f>
        <v>661500</v>
      </c>
      <c r="Z7" s="187">
        <v>0</v>
      </c>
      <c r="AA7" s="187">
        <f t="shared" si="0"/>
        <v>661500</v>
      </c>
      <c r="AB7" s="171" t="s">
        <v>481</v>
      </c>
      <c r="AC7" s="197">
        <v>44528</v>
      </c>
      <c r="AD7" s="198">
        <v>44528</v>
      </c>
      <c r="AE7" s="186">
        <v>44529</v>
      </c>
      <c r="AF7" s="186">
        <v>44587</v>
      </c>
      <c r="AG7" s="186">
        <v>44560</v>
      </c>
      <c r="AH7" s="186">
        <v>44532</v>
      </c>
      <c r="AI7" s="171" t="s">
        <v>482</v>
      </c>
      <c r="AJ7" s="171" t="s">
        <v>503</v>
      </c>
      <c r="AK7" s="160" t="s">
        <v>469</v>
      </c>
      <c r="AL7" s="160" t="s">
        <v>483</v>
      </c>
      <c r="AM7" s="162"/>
      <c r="AN7" s="162"/>
      <c r="AO7" s="212" t="s">
        <v>504</v>
      </c>
      <c r="AP7" s="160" t="s">
        <v>466</v>
      </c>
      <c r="AQ7" s="160" t="s">
        <v>466</v>
      </c>
      <c r="AR7" s="160"/>
      <c r="AS7" s="171"/>
      <c r="AT7" s="171" t="s">
        <v>505</v>
      </c>
      <c r="AU7" s="162"/>
      <c r="AV7" s="213"/>
      <c r="AW7" s="162"/>
      <c r="AX7" s="223" t="s">
        <v>506</v>
      </c>
      <c r="AY7" s="162"/>
      <c r="AZ7" s="224" t="s">
        <v>263</v>
      </c>
      <c r="BA7" s="160" t="s">
        <v>496</v>
      </c>
      <c r="BB7" s="160" t="s">
        <v>481</v>
      </c>
      <c r="BC7" s="160" t="s">
        <v>481</v>
      </c>
      <c r="BD7" s="160" t="s">
        <v>481</v>
      </c>
      <c r="BE7" s="216">
        <v>83</v>
      </c>
      <c r="BF7" s="227" t="str">
        <f>南岭项目招采台账!M7</f>
        <v>风险管理部</v>
      </c>
      <c r="BG7" s="228"/>
    </row>
    <row r="8" s="140" customFormat="1" ht="115" customHeight="1" spans="1:59">
      <c r="A8" s="160">
        <f>南岭项目招采台账!B8</f>
        <v>6</v>
      </c>
      <c r="B8" s="160"/>
      <c r="C8" s="160" t="s">
        <v>512</v>
      </c>
      <c r="D8" s="160" t="s">
        <v>513</v>
      </c>
      <c r="E8" s="160" t="str">
        <f>南岭项目招采台账!D8</f>
        <v>龙岗区南湾街道南岭村社区土地整备利益统筹项目前期服务项目专项法律咨询服务</v>
      </c>
      <c r="F8" s="160"/>
      <c r="G8" s="161">
        <f>南岭项目招采台账!AQ8</f>
        <v>44520</v>
      </c>
      <c r="H8" s="160" t="s">
        <v>64</v>
      </c>
      <c r="I8" s="160" t="s">
        <v>488</v>
      </c>
      <c r="J8" s="160" t="str">
        <f>南岭项目招采台账!V8</f>
        <v>公开招标</v>
      </c>
      <c r="K8" s="170" t="str">
        <f>南岭项目招采台账!T8</f>
        <v>非工程服务类</v>
      </c>
      <c r="L8" s="160" t="str">
        <f>南岭项目招采台账!E8</f>
        <v>深圳市天健（集团）股份有限公司</v>
      </c>
      <c r="M8" s="171" t="s">
        <v>461</v>
      </c>
      <c r="N8" s="171" t="s">
        <v>462</v>
      </c>
      <c r="O8" s="171"/>
      <c r="P8" s="171" t="s">
        <v>499</v>
      </c>
      <c r="Q8" s="160" t="str">
        <f>南岭项目招采台账!AO8</f>
        <v>广东诚公律师事务所</v>
      </c>
      <c r="R8" s="171" t="s">
        <v>514</v>
      </c>
      <c r="S8" s="171" t="s">
        <v>515</v>
      </c>
      <c r="T8" s="171"/>
      <c r="U8" s="171" t="s">
        <v>516</v>
      </c>
      <c r="V8" s="171"/>
      <c r="W8" s="171"/>
      <c r="X8" s="184"/>
      <c r="Y8" s="196">
        <f>南岭项目招采台账!R8</f>
        <v>661500</v>
      </c>
      <c r="Z8" s="187">
        <v>0</v>
      </c>
      <c r="AA8" s="187">
        <f t="shared" si="0"/>
        <v>661500</v>
      </c>
      <c r="AB8" s="171" t="s">
        <v>481</v>
      </c>
      <c r="AC8" s="197">
        <v>44528</v>
      </c>
      <c r="AD8" s="198">
        <v>44528</v>
      </c>
      <c r="AE8" s="186">
        <v>44529</v>
      </c>
      <c r="AF8" s="186">
        <v>44587</v>
      </c>
      <c r="AG8" s="186">
        <v>44560</v>
      </c>
      <c r="AH8" s="186">
        <v>44532</v>
      </c>
      <c r="AI8" s="171" t="s">
        <v>482</v>
      </c>
      <c r="AJ8" s="171" t="s">
        <v>503</v>
      </c>
      <c r="AK8" s="160" t="s">
        <v>469</v>
      </c>
      <c r="AL8" s="160" t="s">
        <v>483</v>
      </c>
      <c r="AM8" s="162"/>
      <c r="AN8" s="162"/>
      <c r="AO8" s="212" t="s">
        <v>504</v>
      </c>
      <c r="AP8" s="160" t="s">
        <v>466</v>
      </c>
      <c r="AQ8" s="160" t="s">
        <v>466</v>
      </c>
      <c r="AR8" s="160"/>
      <c r="AS8" s="171"/>
      <c r="AT8" s="171" t="s">
        <v>505</v>
      </c>
      <c r="AU8" s="162"/>
      <c r="AV8" s="213"/>
      <c r="AW8" s="162"/>
      <c r="AX8" s="223" t="s">
        <v>506</v>
      </c>
      <c r="AY8" s="162"/>
      <c r="AZ8" s="224" t="s">
        <v>263</v>
      </c>
      <c r="BA8" s="160" t="s">
        <v>496</v>
      </c>
      <c r="BB8" s="160" t="s">
        <v>481</v>
      </c>
      <c r="BC8" s="160" t="s">
        <v>481</v>
      </c>
      <c r="BD8" s="160" t="s">
        <v>481</v>
      </c>
      <c r="BE8" s="216">
        <v>84</v>
      </c>
      <c r="BF8" s="227" t="str">
        <f>南岭项目招采台账!M8</f>
        <v>风险管理部</v>
      </c>
      <c r="BG8" s="228"/>
    </row>
    <row r="9" s="140" customFormat="1" ht="115" customHeight="1" spans="1:59">
      <c r="A9" s="160">
        <f>南岭项目招采台账!B9</f>
        <v>7</v>
      </c>
      <c r="B9" s="160"/>
      <c r="C9" s="160" t="s">
        <v>517</v>
      </c>
      <c r="D9" s="160" t="s">
        <v>518</v>
      </c>
      <c r="E9" s="160" t="str">
        <f>南岭项目招采台账!D9</f>
        <v>龙岗区南湾街道南岭村社区土地整备利益统筹项目前期服务项目专项法律咨询服务</v>
      </c>
      <c r="F9" s="160"/>
      <c r="G9" s="161">
        <f>南岭项目招采台账!AQ9</f>
        <v>44520</v>
      </c>
      <c r="H9" s="160" t="s">
        <v>64</v>
      </c>
      <c r="I9" s="160" t="s">
        <v>488</v>
      </c>
      <c r="J9" s="160" t="str">
        <f>南岭项目招采台账!V9</f>
        <v>公开招标</v>
      </c>
      <c r="K9" s="170" t="str">
        <f>南岭项目招采台账!T9</f>
        <v>非工程服务类</v>
      </c>
      <c r="L9" s="160" t="str">
        <f>南岭项目招采台账!E9</f>
        <v>深圳市天健（集团）股份有限公司</v>
      </c>
      <c r="M9" s="171" t="s">
        <v>461</v>
      </c>
      <c r="N9" s="171" t="s">
        <v>462</v>
      </c>
      <c r="O9" s="171"/>
      <c r="P9" s="171" t="s">
        <v>499</v>
      </c>
      <c r="Q9" s="160" t="str">
        <f>南岭项目招采台账!AO9</f>
        <v>上海市锦天城（深圳）律师事务所</v>
      </c>
      <c r="R9" s="171" t="s">
        <v>519</v>
      </c>
      <c r="S9" s="171" t="s">
        <v>520</v>
      </c>
      <c r="T9" s="171"/>
      <c r="U9" s="171" t="s">
        <v>521</v>
      </c>
      <c r="V9" s="171"/>
      <c r="W9" s="171"/>
      <c r="X9" s="184"/>
      <c r="Y9" s="196">
        <f>南岭项目招采台账!R9</f>
        <v>630000</v>
      </c>
      <c r="Z9" s="187">
        <v>0</v>
      </c>
      <c r="AA9" s="187">
        <f t="shared" si="0"/>
        <v>630000</v>
      </c>
      <c r="AB9" s="171" t="s">
        <v>481</v>
      </c>
      <c r="AC9" s="197">
        <v>44528</v>
      </c>
      <c r="AD9" s="198">
        <v>44528</v>
      </c>
      <c r="AE9" s="186">
        <v>44529</v>
      </c>
      <c r="AF9" s="186">
        <v>44587</v>
      </c>
      <c r="AG9" s="186">
        <v>44560</v>
      </c>
      <c r="AH9" s="186">
        <v>44532</v>
      </c>
      <c r="AI9" s="171" t="s">
        <v>482</v>
      </c>
      <c r="AJ9" s="171" t="s">
        <v>503</v>
      </c>
      <c r="AK9" s="160" t="s">
        <v>469</v>
      </c>
      <c r="AL9" s="160" t="s">
        <v>483</v>
      </c>
      <c r="AM9" s="162"/>
      <c r="AN9" s="162"/>
      <c r="AO9" s="212" t="s">
        <v>504</v>
      </c>
      <c r="AP9" s="160" t="s">
        <v>466</v>
      </c>
      <c r="AQ9" s="160" t="s">
        <v>466</v>
      </c>
      <c r="AR9" s="160"/>
      <c r="AS9" s="171"/>
      <c r="AT9" s="171" t="s">
        <v>505</v>
      </c>
      <c r="AU9" s="162"/>
      <c r="AV9" s="213"/>
      <c r="AW9" s="162"/>
      <c r="AX9" s="223" t="s">
        <v>506</v>
      </c>
      <c r="AY9" s="162"/>
      <c r="AZ9" s="224" t="s">
        <v>263</v>
      </c>
      <c r="BA9" s="160" t="s">
        <v>496</v>
      </c>
      <c r="BB9" s="160" t="s">
        <v>481</v>
      </c>
      <c r="BC9" s="160" t="s">
        <v>481</v>
      </c>
      <c r="BD9" s="160" t="s">
        <v>481</v>
      </c>
      <c r="BE9" s="216">
        <v>85</v>
      </c>
      <c r="BF9" s="227" t="str">
        <f>南岭项目招采台账!M9</f>
        <v>风险管理部</v>
      </c>
      <c r="BG9" s="228"/>
    </row>
    <row r="10" s="140" customFormat="1" ht="115" customHeight="1" spans="1:59">
      <c r="A10" s="160">
        <f>南岭项目招采台账!B10</f>
        <v>8</v>
      </c>
      <c r="B10" s="160"/>
      <c r="C10" s="160" t="s">
        <v>522</v>
      </c>
      <c r="D10" s="160" t="s">
        <v>523</v>
      </c>
      <c r="E10" s="160" t="str">
        <f>南岭项目招采台账!D10</f>
        <v>龙岗区南湾街道南岭村社区土地整备利益统筹项目前期服务项目规划总咨询顾问服务</v>
      </c>
      <c r="F10" s="160"/>
      <c r="G10" s="161">
        <f>南岭项目招采台账!AQ10</f>
        <v>44526</v>
      </c>
      <c r="H10" s="160" t="s">
        <v>524</v>
      </c>
      <c r="I10" s="160" t="s">
        <v>488</v>
      </c>
      <c r="J10" s="160" t="str">
        <f>南岭项目招采台账!V10</f>
        <v>公开招标</v>
      </c>
      <c r="K10" s="170" t="str">
        <f>南岭项目招采台账!T10</f>
        <v>非工程服务类</v>
      </c>
      <c r="L10" s="160" t="str">
        <f>南岭项目招采台账!E10</f>
        <v>深圳市天健（集团）股份有限公司</v>
      </c>
      <c r="M10" s="171" t="s">
        <v>461</v>
      </c>
      <c r="N10" s="171" t="s">
        <v>462</v>
      </c>
      <c r="O10" s="171"/>
      <c r="P10" s="171" t="s">
        <v>525</v>
      </c>
      <c r="Q10" s="160" t="str">
        <f>南岭项目招采台账!AO10</f>
        <v>深圳市新城市规划建筑设计股份有限公司</v>
      </c>
      <c r="R10" s="171" t="s">
        <v>526</v>
      </c>
      <c r="S10" s="171" t="s">
        <v>527</v>
      </c>
      <c r="T10" s="171"/>
      <c r="U10" s="171" t="s">
        <v>528</v>
      </c>
      <c r="V10" s="171"/>
      <c r="W10" s="171"/>
      <c r="X10" s="184"/>
      <c r="Y10" s="196">
        <f>南岭项目招采台账!R10</f>
        <v>5700000</v>
      </c>
      <c r="Z10" s="187">
        <v>0</v>
      </c>
      <c r="AA10" s="187">
        <f t="shared" si="0"/>
        <v>5700000</v>
      </c>
      <c r="AB10" s="171" t="s">
        <v>481</v>
      </c>
      <c r="AC10" s="197">
        <v>44526</v>
      </c>
      <c r="AD10" s="198">
        <v>44537</v>
      </c>
      <c r="AE10" s="186">
        <v>44565</v>
      </c>
      <c r="AF10" s="186">
        <v>44567</v>
      </c>
      <c r="AG10" s="186">
        <v>44566</v>
      </c>
      <c r="AH10" s="186">
        <v>44566</v>
      </c>
      <c r="AI10" s="171" t="s">
        <v>482</v>
      </c>
      <c r="AJ10" s="171" t="s">
        <v>468</v>
      </c>
      <c r="AK10" s="160" t="s">
        <v>529</v>
      </c>
      <c r="AL10" s="160" t="s">
        <v>530</v>
      </c>
      <c r="AM10" s="162"/>
      <c r="AN10" s="162"/>
      <c r="AO10" s="212" t="s">
        <v>531</v>
      </c>
      <c r="AP10" s="160" t="s">
        <v>466</v>
      </c>
      <c r="AQ10" s="160" t="s">
        <v>466</v>
      </c>
      <c r="AR10" s="160"/>
      <c r="AS10" s="171"/>
      <c r="AT10" s="203">
        <v>44580</v>
      </c>
      <c r="AU10" s="162"/>
      <c r="AV10" s="213"/>
      <c r="AW10" s="162"/>
      <c r="AX10" s="223" t="s">
        <v>532</v>
      </c>
      <c r="AY10" s="162" t="s">
        <v>533</v>
      </c>
      <c r="AZ10" s="224" t="s">
        <v>220</v>
      </c>
      <c r="BA10" s="160" t="s">
        <v>474</v>
      </c>
      <c r="BB10" s="160" t="s">
        <v>466</v>
      </c>
      <c r="BC10" s="160" t="s">
        <v>466</v>
      </c>
      <c r="BD10" s="160" t="s">
        <v>466</v>
      </c>
      <c r="BE10" s="216"/>
      <c r="BF10" s="227" t="str">
        <f>南岭项目招采台账!M10</f>
        <v>技术管理部</v>
      </c>
      <c r="BG10" s="228"/>
    </row>
    <row r="11" s="140" customFormat="1" ht="115" customHeight="1" spans="1:59">
      <c r="A11" s="160">
        <f>南岭项目招采台账!B11</f>
        <v>9</v>
      </c>
      <c r="B11" s="160"/>
      <c r="C11" s="160" t="s">
        <v>534</v>
      </c>
      <c r="D11" s="160" t="s">
        <v>535</v>
      </c>
      <c r="E11" s="160" t="str">
        <f>南岭项目招采台账!D11</f>
        <v>龙岗区南湾街道南岭村社区土地整备利益统筹项目前期服务项目指挥部办公场地装修设计服务</v>
      </c>
      <c r="F11" s="160"/>
      <c r="G11" s="161">
        <f>南岭项目招采台账!AQ11</f>
        <v>44552</v>
      </c>
      <c r="H11" s="160" t="s">
        <v>524</v>
      </c>
      <c r="I11" s="160" t="s">
        <v>488</v>
      </c>
      <c r="J11" s="160" t="str">
        <f>南岭项目招采台账!V11</f>
        <v>公开询价</v>
      </c>
      <c r="K11" s="170" t="str">
        <f>南岭项目招采台账!T11</f>
        <v>非工程货物类</v>
      </c>
      <c r="L11" s="160" t="str">
        <f>南岭项目招采台账!E11</f>
        <v>深圳市天健（集团）股份有限公司</v>
      </c>
      <c r="M11" s="171" t="s">
        <v>461</v>
      </c>
      <c r="N11" s="171" t="s">
        <v>462</v>
      </c>
      <c r="O11" s="171"/>
      <c r="P11" s="171" t="s">
        <v>525</v>
      </c>
      <c r="Q11" s="160" t="str">
        <f>南岭项目招采台账!AO11</f>
        <v>深圳壹创国际设计股份有限公司</v>
      </c>
      <c r="R11" s="171" t="s">
        <v>536</v>
      </c>
      <c r="S11" s="171" t="s">
        <v>537</v>
      </c>
      <c r="T11" s="171"/>
      <c r="U11" s="171" t="s">
        <v>538</v>
      </c>
      <c r="V11" s="171"/>
      <c r="W11" s="171"/>
      <c r="X11" s="184"/>
      <c r="Y11" s="196">
        <f>南岭项目招采台账!R11</f>
        <v>297950</v>
      </c>
      <c r="Z11" s="187">
        <v>0</v>
      </c>
      <c r="AA11" s="187">
        <f t="shared" si="0"/>
        <v>297950</v>
      </c>
      <c r="AB11" s="171" t="s">
        <v>481</v>
      </c>
      <c r="AC11" s="197">
        <v>44559</v>
      </c>
      <c r="AD11" s="198">
        <v>44561</v>
      </c>
      <c r="AE11" s="186">
        <v>44561</v>
      </c>
      <c r="AF11" s="186">
        <v>44566</v>
      </c>
      <c r="AG11" s="186">
        <v>44561</v>
      </c>
      <c r="AH11" s="203">
        <v>44561</v>
      </c>
      <c r="AI11" s="171" t="s">
        <v>482</v>
      </c>
      <c r="AJ11" s="171" t="s">
        <v>503</v>
      </c>
      <c r="AK11" s="160" t="s">
        <v>529</v>
      </c>
      <c r="AL11" s="160" t="s">
        <v>539</v>
      </c>
      <c r="AM11" s="162"/>
      <c r="AN11" s="162"/>
      <c r="AO11" s="212" t="s">
        <v>540</v>
      </c>
      <c r="AP11" s="160" t="s">
        <v>466</v>
      </c>
      <c r="AQ11" s="160" t="s">
        <v>466</v>
      </c>
      <c r="AR11" s="160"/>
      <c r="AS11" s="171"/>
      <c r="AT11" s="203">
        <v>44613</v>
      </c>
      <c r="AU11" s="162"/>
      <c r="AV11" s="213"/>
      <c r="AW11" s="162"/>
      <c r="AX11" s="223" t="s">
        <v>541</v>
      </c>
      <c r="AY11" s="162"/>
      <c r="AZ11" s="224" t="s">
        <v>220</v>
      </c>
      <c r="BA11" s="160" t="s">
        <v>496</v>
      </c>
      <c r="BB11" s="160" t="s">
        <v>481</v>
      </c>
      <c r="BC11" s="160" t="s">
        <v>481</v>
      </c>
      <c r="BD11" s="160" t="s">
        <v>481</v>
      </c>
      <c r="BE11" s="216"/>
      <c r="BF11" s="227" t="str">
        <f>南岭项目招采台账!M11</f>
        <v>技术管理部</v>
      </c>
      <c r="BG11" s="228"/>
    </row>
    <row r="12" s="140" customFormat="1" ht="115" customHeight="1" spans="1:59">
      <c r="A12" s="160">
        <f>南岭项目招采台账!B12</f>
        <v>10</v>
      </c>
      <c r="B12" s="160"/>
      <c r="C12" s="160" t="s">
        <v>542</v>
      </c>
      <c r="D12" s="160" t="s">
        <v>543</v>
      </c>
      <c r="E12" s="160" t="str">
        <f>南岭项目招采台账!D12</f>
        <v>南岭村土地整备项目巡查及安全督导服务协议书</v>
      </c>
      <c r="F12" s="160"/>
      <c r="G12" s="161" t="str">
        <f>南岭项目招采台账!AQ12</f>
        <v>/</v>
      </c>
      <c r="H12" s="160" t="s">
        <v>524</v>
      </c>
      <c r="I12" s="160" t="s">
        <v>488</v>
      </c>
      <c r="J12" s="160" t="str">
        <f>南岭项目招采台账!V12</f>
        <v>/</v>
      </c>
      <c r="K12" s="170" t="str">
        <f>南岭项目招采台账!T12</f>
        <v>非工程服务类</v>
      </c>
      <c r="L12" s="160" t="str">
        <f>南岭项目招采台账!E12</f>
        <v>深圳市天健（集团）股份有限公司</v>
      </c>
      <c r="M12" s="171" t="s">
        <v>461</v>
      </c>
      <c r="N12" s="171" t="s">
        <v>462</v>
      </c>
      <c r="O12" s="171"/>
      <c r="P12" s="171" t="s">
        <v>544</v>
      </c>
      <c r="Q12" s="160" t="str">
        <f>南岭项目招采台账!AO12</f>
        <v>/</v>
      </c>
      <c r="R12" s="171" t="s">
        <v>545</v>
      </c>
      <c r="S12" s="171" t="s">
        <v>546</v>
      </c>
      <c r="T12" s="171"/>
      <c r="U12" s="171" t="s">
        <v>547</v>
      </c>
      <c r="V12" s="171"/>
      <c r="W12" s="171"/>
      <c r="X12" s="184"/>
      <c r="Y12" s="196">
        <f>南岭项目招采台账!R12</f>
        <v>13010796.8</v>
      </c>
      <c r="Z12" s="187">
        <f>2776996.22+10439726</f>
        <v>13216722.22</v>
      </c>
      <c r="AA12" s="187">
        <f t="shared" si="0"/>
        <v>26227519.02</v>
      </c>
      <c r="AB12" s="171" t="s">
        <v>466</v>
      </c>
      <c r="AC12" s="197" t="s">
        <v>71</v>
      </c>
      <c r="AD12" s="198">
        <v>44516</v>
      </c>
      <c r="AE12" s="186" t="s">
        <v>71</v>
      </c>
      <c r="AF12" s="186" t="s">
        <v>71</v>
      </c>
      <c r="AG12" s="186" t="s">
        <v>71</v>
      </c>
      <c r="AH12" s="197" t="s">
        <v>71</v>
      </c>
      <c r="AI12" s="197" t="s">
        <v>71</v>
      </c>
      <c r="AJ12" s="171" t="s">
        <v>548</v>
      </c>
      <c r="AK12" s="160" t="s">
        <v>549</v>
      </c>
      <c r="AL12" s="160" t="s">
        <v>550</v>
      </c>
      <c r="AM12" s="162"/>
      <c r="AN12" s="162"/>
      <c r="AO12" s="212" t="s">
        <v>551</v>
      </c>
      <c r="AP12" s="160" t="s">
        <v>481</v>
      </c>
      <c r="AQ12" s="160" t="s">
        <v>466</v>
      </c>
      <c r="AR12" s="160"/>
      <c r="AS12" s="171"/>
      <c r="AT12" s="203">
        <v>44613</v>
      </c>
      <c r="AU12" s="162"/>
      <c r="AV12" s="213"/>
      <c r="AW12" s="162"/>
      <c r="AX12" t="s">
        <v>552</v>
      </c>
      <c r="AY12" s="162"/>
      <c r="AZ12" s="224" t="s">
        <v>220</v>
      </c>
      <c r="BA12" s="160" t="s">
        <v>496</v>
      </c>
      <c r="BB12" s="160" t="s">
        <v>481</v>
      </c>
      <c r="BC12" s="160" t="s">
        <v>481</v>
      </c>
      <c r="BD12" s="160" t="s">
        <v>481</v>
      </c>
      <c r="BE12" s="216">
        <v>92</v>
      </c>
      <c r="BF12" s="227" t="str">
        <f>南岭项目招采台账!M12</f>
        <v>/</v>
      </c>
      <c r="BG12" s="228"/>
    </row>
    <row r="13" s="140" customFormat="1" ht="115" customHeight="1" spans="1:59">
      <c r="A13" s="160">
        <f>南岭项目招采台账!B13</f>
        <v>11</v>
      </c>
      <c r="B13" s="160"/>
      <c r="C13" s="160" t="s">
        <v>553</v>
      </c>
      <c r="D13" s="160" t="s">
        <v>554</v>
      </c>
      <c r="E13" s="160" t="str">
        <f>南岭项目招采台账!D13</f>
        <v>龙岗区南湾街道南岭村社区土地整备利益统筹项目前期服务项目指挥部办公场地租赁</v>
      </c>
      <c r="F13" s="160"/>
      <c r="G13" s="161">
        <f>南岭项目招采台账!AQ13</f>
        <v>44560</v>
      </c>
      <c r="H13" s="160" t="s">
        <v>524</v>
      </c>
      <c r="I13" s="160" t="s">
        <v>488</v>
      </c>
      <c r="J13" s="160" t="str">
        <f>南岭项目招采台账!V13</f>
        <v>单一来源</v>
      </c>
      <c r="K13" s="170" t="str">
        <f>南岭项目招采台账!T13</f>
        <v>非工程服务类</v>
      </c>
      <c r="L13" s="160" t="str">
        <f>南岭项目招采台账!E13</f>
        <v>深圳市天健（集团）股份有限公司</v>
      </c>
      <c r="M13" s="171" t="s">
        <v>461</v>
      </c>
      <c r="N13" s="171" t="s">
        <v>462</v>
      </c>
      <c r="O13" s="171"/>
      <c r="P13" s="171" t="s">
        <v>544</v>
      </c>
      <c r="Q13" s="160" t="str">
        <f>南岭项目招采台账!AO13</f>
        <v>深圳市南岭村股份合作公司</v>
      </c>
      <c r="R13" s="171" t="s">
        <v>555</v>
      </c>
      <c r="S13" s="171" t="s">
        <v>556</v>
      </c>
      <c r="T13" s="171"/>
      <c r="U13" s="171" t="s">
        <v>557</v>
      </c>
      <c r="V13" s="171"/>
      <c r="W13" s="171"/>
      <c r="X13" s="184"/>
      <c r="Y13" s="196">
        <f>南岭项目招采台账!R13</f>
        <v>13150390</v>
      </c>
      <c r="Z13" s="187">
        <v>0</v>
      </c>
      <c r="AA13" s="187">
        <f t="shared" si="0"/>
        <v>13150390</v>
      </c>
      <c r="AB13" s="171" t="s">
        <v>466</v>
      </c>
      <c r="AC13" s="197">
        <v>44561</v>
      </c>
      <c r="AD13" s="198">
        <v>44561</v>
      </c>
      <c r="AE13" s="186">
        <v>44566</v>
      </c>
      <c r="AF13" s="186">
        <v>44566</v>
      </c>
      <c r="AG13" s="186">
        <v>44566</v>
      </c>
      <c r="AH13" s="203">
        <v>44566</v>
      </c>
      <c r="AI13" s="171" t="s">
        <v>482</v>
      </c>
      <c r="AJ13" s="171" t="s">
        <v>558</v>
      </c>
      <c r="AK13" s="160" t="s">
        <v>469</v>
      </c>
      <c r="AL13" s="160" t="s">
        <v>559</v>
      </c>
      <c r="AM13" s="162"/>
      <c r="AN13" s="162"/>
      <c r="AO13" s="212" t="s">
        <v>560</v>
      </c>
      <c r="AP13" s="160" t="s">
        <v>466</v>
      </c>
      <c r="AQ13" s="160" t="s">
        <v>466</v>
      </c>
      <c r="AR13" s="160"/>
      <c r="AS13" s="171"/>
      <c r="AT13" s="203">
        <v>44613</v>
      </c>
      <c r="AU13" s="162"/>
      <c r="AV13" s="213"/>
      <c r="AW13" s="162"/>
      <c r="AX13" t="s">
        <v>561</v>
      </c>
      <c r="AY13" s="162"/>
      <c r="AZ13" s="224" t="s">
        <v>220</v>
      </c>
      <c r="BA13" s="160" t="s">
        <v>474</v>
      </c>
      <c r="BB13" s="160" t="s">
        <v>466</v>
      </c>
      <c r="BC13" s="160" t="s">
        <v>466</v>
      </c>
      <c r="BD13" s="160" t="s">
        <v>466</v>
      </c>
      <c r="BE13" s="216"/>
      <c r="BF13" s="227" t="str">
        <f>南岭项目招采台账!M13</f>
        <v>综合办公室</v>
      </c>
      <c r="BG13" s="228"/>
    </row>
    <row r="14" s="140" customFormat="1" ht="115" customHeight="1" spans="1:59">
      <c r="A14" s="160">
        <f>南岭项目招采台账!B14</f>
        <v>12</v>
      </c>
      <c r="B14" s="160"/>
      <c r="C14" s="160" t="s">
        <v>562</v>
      </c>
      <c r="D14" s="160" t="s">
        <v>563</v>
      </c>
      <c r="E14" s="160" t="str">
        <f>南岭项目招采台账!D14</f>
        <v>龙岗区南湾街道南岭村社区土地整备利益统筹项目前期服务项目“四大花园”分户测绘服务Ⅰ标段</v>
      </c>
      <c r="F14" s="160"/>
      <c r="G14" s="161">
        <f>南岭项目招采台账!AQ14</f>
        <v>44560</v>
      </c>
      <c r="H14" s="160" t="s">
        <v>524</v>
      </c>
      <c r="I14" s="160" t="s">
        <v>488</v>
      </c>
      <c r="J14" s="160" t="str">
        <f>南岭项目招采台账!V14</f>
        <v>公开招标</v>
      </c>
      <c r="K14" s="170" t="str">
        <f>南岭项目招采台账!T14</f>
        <v>非工程服务类</v>
      </c>
      <c r="L14" s="160" t="str">
        <f>南岭项目招采台账!E14</f>
        <v>深圳市天健（集团）股份有限公司</v>
      </c>
      <c r="M14" s="171" t="s">
        <v>461</v>
      </c>
      <c r="N14" s="171" t="s">
        <v>462</v>
      </c>
      <c r="O14" s="171"/>
      <c r="P14" s="171" t="s">
        <v>564</v>
      </c>
      <c r="Q14" s="160" t="str">
        <f>南岭项目招采台账!AO14</f>
        <v>深圳市勘察研究院有限公司</v>
      </c>
      <c r="R14" s="171" t="s">
        <v>565</v>
      </c>
      <c r="S14" s="171" t="s">
        <v>566</v>
      </c>
      <c r="T14" s="171"/>
      <c r="U14" s="171" t="s">
        <v>567</v>
      </c>
      <c r="V14" s="171"/>
      <c r="W14" s="171"/>
      <c r="X14" s="184"/>
      <c r="Y14" s="196">
        <f>南岭项目招采台账!R14</f>
        <v>1178300</v>
      </c>
      <c r="Z14" s="187">
        <v>0</v>
      </c>
      <c r="AA14" s="187">
        <f t="shared" si="0"/>
        <v>1178300</v>
      </c>
      <c r="AB14" s="171" t="s">
        <v>481</v>
      </c>
      <c r="AC14" s="197">
        <v>44571</v>
      </c>
      <c r="AD14" s="198">
        <v>44571</v>
      </c>
      <c r="AE14" s="186">
        <v>44572</v>
      </c>
      <c r="AF14" s="186">
        <v>44573</v>
      </c>
      <c r="AG14" s="186">
        <v>44573</v>
      </c>
      <c r="AH14" s="186">
        <v>44567</v>
      </c>
      <c r="AI14" s="171" t="s">
        <v>482</v>
      </c>
      <c r="AJ14" s="171" t="s">
        <v>503</v>
      </c>
      <c r="AK14" s="160" t="s">
        <v>529</v>
      </c>
      <c r="AL14" s="160" t="s">
        <v>568</v>
      </c>
      <c r="AM14" s="162"/>
      <c r="AN14" s="162"/>
      <c r="AO14" s="212" t="s">
        <v>569</v>
      </c>
      <c r="AP14" s="160" t="s">
        <v>466</v>
      </c>
      <c r="AQ14" s="160" t="s">
        <v>466</v>
      </c>
      <c r="AR14" s="160"/>
      <c r="AS14" s="171"/>
      <c r="AT14" s="203">
        <v>44614</v>
      </c>
      <c r="AU14" s="162"/>
      <c r="AV14" s="213"/>
      <c r="AW14" s="162"/>
      <c r="AX14" t="s">
        <v>570</v>
      </c>
      <c r="AY14" s="162"/>
      <c r="AZ14" s="224" t="s">
        <v>263</v>
      </c>
      <c r="BA14" s="160" t="s">
        <v>474</v>
      </c>
      <c r="BB14" s="160" t="s">
        <v>466</v>
      </c>
      <c r="BC14" s="160" t="s">
        <v>466</v>
      </c>
      <c r="BD14" s="160" t="s">
        <v>466</v>
      </c>
      <c r="BE14" s="216"/>
      <c r="BF14" s="227" t="str">
        <f>南岭项目招采台账!M14</f>
        <v>城市更新部</v>
      </c>
      <c r="BG14" s="228"/>
    </row>
    <row r="15" s="140" customFormat="1" ht="115" customHeight="1" spans="1:59">
      <c r="A15" s="160">
        <f>南岭项目招采台账!B15</f>
        <v>13</v>
      </c>
      <c r="B15" s="160"/>
      <c r="C15" s="160" t="s">
        <v>571</v>
      </c>
      <c r="D15" s="160" t="s">
        <v>572</v>
      </c>
      <c r="E15" s="160" t="str">
        <f>南岭项目招采台账!D15</f>
        <v>龙岗区南湾街道南岭村社区土地整备利益统筹项目前期服务项目“四大花园”分户测绘服务Ⅱ标段</v>
      </c>
      <c r="F15" s="160"/>
      <c r="G15" s="161">
        <f>南岭项目招采台账!AQ15</f>
        <v>44560</v>
      </c>
      <c r="H15" s="160" t="s">
        <v>524</v>
      </c>
      <c r="I15" s="160" t="s">
        <v>488</v>
      </c>
      <c r="J15" s="160" t="str">
        <f>南岭项目招采台账!V15</f>
        <v>公开招标</v>
      </c>
      <c r="K15" s="170" t="str">
        <f>南岭项目招采台账!T15</f>
        <v>非工程服务类</v>
      </c>
      <c r="L15" s="160" t="str">
        <f>南岭项目招采台账!E15</f>
        <v>深圳市天健（集团）股份有限公司</v>
      </c>
      <c r="M15" s="171" t="s">
        <v>461</v>
      </c>
      <c r="N15" s="171" t="s">
        <v>462</v>
      </c>
      <c r="O15" s="171"/>
      <c r="P15" s="171" t="s">
        <v>564</v>
      </c>
      <c r="Q15" s="160" t="str">
        <f>南岭项目招采台账!AO15</f>
        <v>深圳市中正测绘科技有限公司</v>
      </c>
      <c r="R15" s="171" t="s">
        <v>573</v>
      </c>
      <c r="S15" s="171" t="s">
        <v>574</v>
      </c>
      <c r="T15" s="171"/>
      <c r="U15" s="171" t="s">
        <v>575</v>
      </c>
      <c r="V15" s="171"/>
      <c r="W15" s="171"/>
      <c r="X15" s="184"/>
      <c r="Y15" s="196">
        <f>南岭项目招采台账!R15</f>
        <v>675600</v>
      </c>
      <c r="Z15" s="187">
        <v>0</v>
      </c>
      <c r="AA15" s="187">
        <f t="shared" si="0"/>
        <v>675600</v>
      </c>
      <c r="AB15" s="171" t="s">
        <v>481</v>
      </c>
      <c r="AC15" s="197">
        <v>44571</v>
      </c>
      <c r="AD15" s="198">
        <v>44571</v>
      </c>
      <c r="AE15" s="186">
        <v>44572</v>
      </c>
      <c r="AF15" s="186">
        <v>44573</v>
      </c>
      <c r="AG15" s="186">
        <v>44573</v>
      </c>
      <c r="AH15" s="186">
        <v>44573</v>
      </c>
      <c r="AI15" s="171" t="s">
        <v>482</v>
      </c>
      <c r="AJ15" s="171" t="s">
        <v>503</v>
      </c>
      <c r="AK15" s="160" t="s">
        <v>529</v>
      </c>
      <c r="AL15" s="160" t="s">
        <v>568</v>
      </c>
      <c r="AM15" s="162"/>
      <c r="AN15" s="162"/>
      <c r="AO15" s="212" t="s">
        <v>569</v>
      </c>
      <c r="AP15" s="160" t="s">
        <v>466</v>
      </c>
      <c r="AQ15" s="160" t="s">
        <v>466</v>
      </c>
      <c r="AR15" s="160"/>
      <c r="AS15" s="171"/>
      <c r="AT15" s="203">
        <v>44614</v>
      </c>
      <c r="AU15" s="162"/>
      <c r="AV15" s="213"/>
      <c r="AW15" s="162"/>
      <c r="AX15" t="s">
        <v>570</v>
      </c>
      <c r="AY15" s="162"/>
      <c r="AZ15" s="224" t="s">
        <v>263</v>
      </c>
      <c r="BA15" s="160" t="s">
        <v>474</v>
      </c>
      <c r="BB15" s="160" t="s">
        <v>466</v>
      </c>
      <c r="BC15" s="160" t="s">
        <v>466</v>
      </c>
      <c r="BD15" s="160" t="s">
        <v>466</v>
      </c>
      <c r="BE15" s="216"/>
      <c r="BF15" s="227" t="str">
        <f>南岭项目招采台账!M15</f>
        <v>城市更新部</v>
      </c>
      <c r="BG15" s="228"/>
    </row>
    <row r="16" s="140" customFormat="1" ht="115" customHeight="1" spans="1:59">
      <c r="A16" s="160">
        <f>南岭项目招采台账!B16</f>
        <v>14</v>
      </c>
      <c r="B16" s="160"/>
      <c r="C16" s="160" t="s">
        <v>576</v>
      </c>
      <c r="D16" s="160" t="s">
        <v>577</v>
      </c>
      <c r="E16" s="160" t="str">
        <f>南岭项目招采台账!D16</f>
        <v>龙岗区南湾街道南岭村社区土地整备利益统筹项目前期服务项目“四大花园”分户测绘服务Ⅲ标段</v>
      </c>
      <c r="F16" s="160"/>
      <c r="G16" s="161">
        <f>南岭项目招采台账!AQ16</f>
        <v>44560</v>
      </c>
      <c r="H16" s="160" t="s">
        <v>524</v>
      </c>
      <c r="I16" s="160" t="s">
        <v>488</v>
      </c>
      <c r="J16" s="160" t="str">
        <f>南岭项目招采台账!V16</f>
        <v>公开招标</v>
      </c>
      <c r="K16" s="170" t="str">
        <f>南岭项目招采台账!T16</f>
        <v>非工程服务类</v>
      </c>
      <c r="L16" s="160" t="str">
        <f>南岭项目招采台账!E16</f>
        <v>深圳市天健（集团）股份有限公司</v>
      </c>
      <c r="M16" s="171" t="s">
        <v>461</v>
      </c>
      <c r="N16" s="171" t="s">
        <v>462</v>
      </c>
      <c r="O16" s="171"/>
      <c r="P16" s="171" t="s">
        <v>564</v>
      </c>
      <c r="Q16" s="160" t="str">
        <f>南岭项目招采台账!AO16</f>
        <v>深圳市南湖勘测技术有限公司</v>
      </c>
      <c r="R16" s="171" t="s">
        <v>578</v>
      </c>
      <c r="S16" s="171" t="s">
        <v>579</v>
      </c>
      <c r="T16" s="171"/>
      <c r="U16" s="171" t="s">
        <v>580</v>
      </c>
      <c r="V16" s="171"/>
      <c r="W16" s="171"/>
      <c r="X16" s="184"/>
      <c r="Y16" s="196">
        <f>南岭项目招采台账!R16</f>
        <v>427800</v>
      </c>
      <c r="Z16" s="187">
        <v>0</v>
      </c>
      <c r="AA16" s="187">
        <f t="shared" si="0"/>
        <v>427800</v>
      </c>
      <c r="AB16" s="171" t="s">
        <v>481</v>
      </c>
      <c r="AC16" s="197">
        <v>44571</v>
      </c>
      <c r="AD16" s="198">
        <v>44571</v>
      </c>
      <c r="AE16" s="186">
        <v>44572</v>
      </c>
      <c r="AF16" s="186">
        <v>44573</v>
      </c>
      <c r="AG16" s="186">
        <v>44573</v>
      </c>
      <c r="AH16" s="186">
        <v>44573</v>
      </c>
      <c r="AI16" s="171" t="s">
        <v>482</v>
      </c>
      <c r="AJ16" s="171" t="s">
        <v>503</v>
      </c>
      <c r="AK16" s="160" t="s">
        <v>529</v>
      </c>
      <c r="AL16" s="160" t="s">
        <v>568</v>
      </c>
      <c r="AM16" s="162"/>
      <c r="AN16" s="162"/>
      <c r="AO16" s="212" t="s">
        <v>569</v>
      </c>
      <c r="AP16" s="160" t="s">
        <v>466</v>
      </c>
      <c r="AQ16" s="160" t="s">
        <v>466</v>
      </c>
      <c r="AR16" s="160"/>
      <c r="AS16" s="171"/>
      <c r="AT16" s="203">
        <v>44614</v>
      </c>
      <c r="AU16" s="162"/>
      <c r="AV16" s="213"/>
      <c r="AW16" s="162"/>
      <c r="AX16" t="s">
        <v>570</v>
      </c>
      <c r="AY16" s="162"/>
      <c r="AZ16" s="224" t="s">
        <v>263</v>
      </c>
      <c r="BA16" s="160" t="s">
        <v>474</v>
      </c>
      <c r="BB16" s="160" t="s">
        <v>466</v>
      </c>
      <c r="BC16" s="160" t="s">
        <v>466</v>
      </c>
      <c r="BD16" s="160" t="s">
        <v>466</v>
      </c>
      <c r="BE16" s="216"/>
      <c r="BF16" s="227" t="str">
        <f>南岭项目招采台账!M16</f>
        <v>城市更新部</v>
      </c>
      <c r="BG16" s="228"/>
    </row>
    <row r="17" s="140" customFormat="1" ht="115" customHeight="1" spans="1:59">
      <c r="A17" s="160">
        <f>南岭项目招采台账!B17</f>
        <v>15</v>
      </c>
      <c r="B17" s="160"/>
      <c r="C17" s="160" t="s">
        <v>581</v>
      </c>
      <c r="D17" s="160" t="s">
        <v>582</v>
      </c>
      <c r="E17" s="160" t="str">
        <f>南岭项目招采台账!D17</f>
        <v>龙岗区南湾街道南岭村社区土地整备利益统筹项目前期服务项目“四大花园”分户测绘服务Ⅳ标段</v>
      </c>
      <c r="F17" s="160"/>
      <c r="G17" s="161">
        <f>南岭项目招采台账!AQ17</f>
        <v>44560</v>
      </c>
      <c r="H17" s="160" t="s">
        <v>524</v>
      </c>
      <c r="I17" s="160" t="s">
        <v>488</v>
      </c>
      <c r="J17" s="160" t="str">
        <f>南岭项目招采台账!V17</f>
        <v>公开招标</v>
      </c>
      <c r="K17" s="170" t="str">
        <f>南岭项目招采台账!T17</f>
        <v>非工程服务类</v>
      </c>
      <c r="L17" s="160" t="str">
        <f>南岭项目招采台账!E17</f>
        <v>深圳市天健（集团）股份有限公司</v>
      </c>
      <c r="M17" s="171" t="s">
        <v>461</v>
      </c>
      <c r="N17" s="171" t="s">
        <v>462</v>
      </c>
      <c r="O17" s="171"/>
      <c r="P17" s="171" t="s">
        <v>564</v>
      </c>
      <c r="Q17" s="160" t="str">
        <f>南岭项目招采台账!AO17</f>
        <v>深圳市国测测绘技术有限公司</v>
      </c>
      <c r="R17" s="171" t="s">
        <v>583</v>
      </c>
      <c r="S17" s="171" t="s">
        <v>584</v>
      </c>
      <c r="T17" s="171"/>
      <c r="U17" s="171" t="s">
        <v>585</v>
      </c>
      <c r="V17" s="171"/>
      <c r="W17" s="171"/>
      <c r="X17" s="184"/>
      <c r="Y17" s="196">
        <f>南岭项目招采台账!R17</f>
        <v>449700</v>
      </c>
      <c r="Z17" s="187">
        <v>0</v>
      </c>
      <c r="AA17" s="187">
        <f t="shared" si="0"/>
        <v>449700</v>
      </c>
      <c r="AB17" s="171" t="s">
        <v>481</v>
      </c>
      <c r="AC17" s="197">
        <v>44571</v>
      </c>
      <c r="AD17" s="198">
        <v>44571</v>
      </c>
      <c r="AE17" s="186">
        <v>44572</v>
      </c>
      <c r="AF17" s="186">
        <v>44573</v>
      </c>
      <c r="AG17" s="186">
        <v>44573</v>
      </c>
      <c r="AH17" s="186">
        <v>44573</v>
      </c>
      <c r="AI17" s="171" t="s">
        <v>482</v>
      </c>
      <c r="AJ17" s="171" t="s">
        <v>503</v>
      </c>
      <c r="AK17" s="160" t="s">
        <v>529</v>
      </c>
      <c r="AL17" s="160" t="s">
        <v>568</v>
      </c>
      <c r="AM17" s="162"/>
      <c r="AN17" s="162"/>
      <c r="AO17" s="212" t="s">
        <v>569</v>
      </c>
      <c r="AP17" s="160" t="s">
        <v>466</v>
      </c>
      <c r="AQ17" s="160" t="s">
        <v>466</v>
      </c>
      <c r="AR17" s="160"/>
      <c r="AS17" s="171"/>
      <c r="AT17" s="203">
        <v>44614</v>
      </c>
      <c r="AU17" s="162"/>
      <c r="AV17" s="213"/>
      <c r="AW17" s="162"/>
      <c r="AX17" t="s">
        <v>570</v>
      </c>
      <c r="AY17" s="162"/>
      <c r="AZ17" s="224" t="s">
        <v>263</v>
      </c>
      <c r="BA17" s="160" t="s">
        <v>474</v>
      </c>
      <c r="BB17" s="160" t="s">
        <v>466</v>
      </c>
      <c r="BC17" s="160" t="s">
        <v>466</v>
      </c>
      <c r="BD17" s="160" t="s">
        <v>466</v>
      </c>
      <c r="BE17" s="216"/>
      <c r="BF17" s="227" t="str">
        <f>南岭项目招采台账!M17</f>
        <v>城市更新部</v>
      </c>
      <c r="BG17" s="228"/>
    </row>
    <row r="18" s="140" customFormat="1" ht="115" customHeight="1" spans="1:59">
      <c r="A18" s="160">
        <f>南岭项目招采台账!B18</f>
        <v>16</v>
      </c>
      <c r="B18" s="160"/>
      <c r="C18" s="160" t="s">
        <v>586</v>
      </c>
      <c r="D18" s="160" t="s">
        <v>587</v>
      </c>
      <c r="E18" s="160" t="str">
        <f>南岭项目招采台账!D18</f>
        <v>龙岗区南湾街道南岭村社区土地整备利益统筹项目前期服务项目指挥部A栋及室外场地装修工程</v>
      </c>
      <c r="F18" s="160"/>
      <c r="G18" s="161">
        <f>南岭项目招采台账!AQ18</f>
        <v>44579</v>
      </c>
      <c r="H18" s="160" t="s">
        <v>524</v>
      </c>
      <c r="I18" s="160" t="s">
        <v>488</v>
      </c>
      <c r="J18" s="160" t="str">
        <f>南岭项目招采台账!V18</f>
        <v>公开询价</v>
      </c>
      <c r="K18" s="170" t="str">
        <f>南岭项目招采台账!T18</f>
        <v>非工程服务类</v>
      </c>
      <c r="L18" s="160" t="str">
        <f>南岭项目招采台账!E18</f>
        <v>深圳市天健（集团）股份有限公司</v>
      </c>
      <c r="M18" s="171" t="s">
        <v>461</v>
      </c>
      <c r="N18" s="171" t="s">
        <v>462</v>
      </c>
      <c r="O18" s="171"/>
      <c r="P18" s="171" t="s">
        <v>588</v>
      </c>
      <c r="Q18" s="160" t="str">
        <f>南岭项目招采台账!AO18</f>
        <v>深圳市国盛建设工程有限公司</v>
      </c>
      <c r="R18" s="171" t="s">
        <v>589</v>
      </c>
      <c r="S18" s="171" t="s">
        <v>590</v>
      </c>
      <c r="T18" s="171"/>
      <c r="U18" s="171" t="s">
        <v>591</v>
      </c>
      <c r="V18" s="171"/>
      <c r="W18" s="171"/>
      <c r="X18" s="184"/>
      <c r="Y18" s="196">
        <f>南岭项目招采台账!R18</f>
        <v>3800415.84</v>
      </c>
      <c r="Z18" s="187">
        <v>0</v>
      </c>
      <c r="AA18" s="187">
        <f t="shared" si="0"/>
        <v>3800415.84</v>
      </c>
      <c r="AB18" s="171" t="s">
        <v>466</v>
      </c>
      <c r="AC18" s="197">
        <v>44565</v>
      </c>
      <c r="AD18" s="198">
        <v>44565</v>
      </c>
      <c r="AE18" s="186">
        <v>44566</v>
      </c>
      <c r="AF18" s="186">
        <v>44567</v>
      </c>
      <c r="AG18" s="186">
        <v>44567</v>
      </c>
      <c r="AH18" s="186">
        <v>44567</v>
      </c>
      <c r="AI18" s="171" t="s">
        <v>482</v>
      </c>
      <c r="AJ18" s="171" t="s">
        <v>468</v>
      </c>
      <c r="AK18" s="160" t="s">
        <v>592</v>
      </c>
      <c r="AL18" s="160" t="s">
        <v>593</v>
      </c>
      <c r="AM18" s="162"/>
      <c r="AN18" s="162"/>
      <c r="AO18" s="212" t="s">
        <v>594</v>
      </c>
      <c r="AP18" s="160" t="s">
        <v>466</v>
      </c>
      <c r="AQ18" s="160" t="s">
        <v>466</v>
      </c>
      <c r="AR18" s="160"/>
      <c r="AS18" s="171"/>
      <c r="AT18" s="203">
        <v>44614</v>
      </c>
      <c r="AU18" s="162"/>
      <c r="AV18" s="213"/>
      <c r="AW18" s="162"/>
      <c r="AX18" t="s">
        <v>595</v>
      </c>
      <c r="AY18" s="162"/>
      <c r="AZ18" s="224" t="s">
        <v>220</v>
      </c>
      <c r="BA18" s="160" t="s">
        <v>496</v>
      </c>
      <c r="BB18" s="160" t="s">
        <v>481</v>
      </c>
      <c r="BC18" s="160" t="s">
        <v>481</v>
      </c>
      <c r="BD18" s="160" t="s">
        <v>481</v>
      </c>
      <c r="BE18" s="216">
        <v>88.8</v>
      </c>
      <c r="BF18" s="227" t="str">
        <f>南岭项目招采台账!M18</f>
        <v>综合办公室</v>
      </c>
      <c r="BG18" s="228"/>
    </row>
    <row r="19" s="140" customFormat="1" ht="115" customHeight="1" outlineLevel="1" spans="1:59">
      <c r="A19" s="160">
        <f>南岭项目招采台账!B19</f>
        <v>17</v>
      </c>
      <c r="B19" s="160"/>
      <c r="C19" s="160" t="s">
        <v>596</v>
      </c>
      <c r="D19" s="160" t="s">
        <v>597</v>
      </c>
      <c r="E19" s="160" t="str">
        <f>南岭项目招采台账!D19</f>
        <v>龙岗区南湾街道南岭村社区土地整备利益统筹项目前期服务项目指挥部A栋及室外场地装修监理服务</v>
      </c>
      <c r="F19" s="160"/>
      <c r="G19" s="161">
        <f>南岭项目招采台账!AQ19</f>
        <v>44565</v>
      </c>
      <c r="H19" s="160" t="s">
        <v>524</v>
      </c>
      <c r="I19" s="160" t="s">
        <v>488</v>
      </c>
      <c r="J19" s="160" t="str">
        <f>南岭项目招采台账!V19</f>
        <v>直接采购</v>
      </c>
      <c r="K19" s="170" t="str">
        <f>南岭项目招采台账!T19</f>
        <v>工程服务类</v>
      </c>
      <c r="L19" s="160" t="str">
        <f>南岭项目招采台账!E19</f>
        <v>深圳市天健（集团）股份有限公司</v>
      </c>
      <c r="M19" s="171" t="s">
        <v>461</v>
      </c>
      <c r="N19" s="171" t="s">
        <v>462</v>
      </c>
      <c r="O19" s="171"/>
      <c r="P19" s="171" t="s">
        <v>598</v>
      </c>
      <c r="Q19" s="160" t="str">
        <f>南岭项目招采台账!AO19</f>
        <v>深圳市大兴工程管理有限公司</v>
      </c>
      <c r="R19" s="171" t="s">
        <v>599</v>
      </c>
      <c r="S19" s="171" t="s">
        <v>600</v>
      </c>
      <c r="T19" s="171"/>
      <c r="U19" s="171" t="s">
        <v>601</v>
      </c>
      <c r="V19" s="171"/>
      <c r="W19" s="171"/>
      <c r="X19" s="184"/>
      <c r="Y19" s="196">
        <f>南岭项目招采台账!R19</f>
        <v>86400</v>
      </c>
      <c r="Z19" s="187">
        <v>0</v>
      </c>
      <c r="AA19" s="187">
        <f t="shared" si="0"/>
        <v>86400</v>
      </c>
      <c r="AB19" s="171" t="s">
        <v>466</v>
      </c>
      <c r="AC19" s="197">
        <v>44566</v>
      </c>
      <c r="AD19" s="198">
        <v>44566</v>
      </c>
      <c r="AE19" s="186">
        <v>44572</v>
      </c>
      <c r="AF19" s="186">
        <v>44574</v>
      </c>
      <c r="AG19" s="186">
        <v>44573</v>
      </c>
      <c r="AH19" s="186">
        <v>44573</v>
      </c>
      <c r="AI19" s="171" t="s">
        <v>482</v>
      </c>
      <c r="AJ19" s="171" t="s">
        <v>503</v>
      </c>
      <c r="AK19" s="160" t="s">
        <v>469</v>
      </c>
      <c r="AL19" s="160" t="s">
        <v>602</v>
      </c>
      <c r="AM19" s="162"/>
      <c r="AN19" s="162"/>
      <c r="AO19" s="212" t="s">
        <v>603</v>
      </c>
      <c r="AP19" s="160" t="s">
        <v>466</v>
      </c>
      <c r="AQ19" s="160" t="s">
        <v>466</v>
      </c>
      <c r="AR19" s="160"/>
      <c r="AS19" s="171"/>
      <c r="AT19" s="203">
        <v>44614</v>
      </c>
      <c r="AU19" s="162"/>
      <c r="AV19" s="213"/>
      <c r="AW19" s="162"/>
      <c r="AX19" t="s">
        <v>604</v>
      </c>
      <c r="AY19" s="162"/>
      <c r="AZ19" s="224" t="s">
        <v>220</v>
      </c>
      <c r="BA19" s="160" t="s">
        <v>496</v>
      </c>
      <c r="BB19" s="160" t="s">
        <v>481</v>
      </c>
      <c r="BC19" s="160" t="s">
        <v>466</v>
      </c>
      <c r="BD19" s="160" t="s">
        <v>466</v>
      </c>
      <c r="BE19" s="216">
        <v>87.2</v>
      </c>
      <c r="BF19" s="227" t="str">
        <f>南岭项目招采台账!M19</f>
        <v>综合办公室</v>
      </c>
      <c r="BG19" s="228"/>
    </row>
    <row r="20" s="140" customFormat="1" ht="115" customHeight="1" outlineLevel="1" spans="1:59">
      <c r="A20" s="160">
        <f>南岭项目招采台账!B20</f>
        <v>18</v>
      </c>
      <c r="B20" s="160"/>
      <c r="C20" s="160" t="s">
        <v>605</v>
      </c>
      <c r="D20" s="160" t="s">
        <v>606</v>
      </c>
      <c r="E20" s="160" t="str">
        <f>南岭项目招采台账!D20</f>
        <v>龙岗区南湾街道南岭村社区土地整备利益统筹项目前期服务项目指挥部A栋空调改造工程</v>
      </c>
      <c r="F20" s="160"/>
      <c r="G20" s="161">
        <f>南岭项目招采台账!AQ20</f>
        <v>44570</v>
      </c>
      <c r="H20" s="160" t="s">
        <v>524</v>
      </c>
      <c r="I20" s="160" t="s">
        <v>488</v>
      </c>
      <c r="J20" s="160" t="str">
        <f>南岭项目招采台账!V20</f>
        <v>公开询价</v>
      </c>
      <c r="K20" s="170" t="str">
        <f>南岭项目招采台账!T20</f>
        <v>工程施工类</v>
      </c>
      <c r="L20" s="160" t="str">
        <f>南岭项目招采台账!E20</f>
        <v>深圳市天健（集团）股份有限公司</v>
      </c>
      <c r="M20" s="171" t="s">
        <v>461</v>
      </c>
      <c r="N20" s="171" t="s">
        <v>462</v>
      </c>
      <c r="O20" s="171"/>
      <c r="P20" s="171" t="s">
        <v>588</v>
      </c>
      <c r="Q20" s="160" t="str">
        <f>南岭项目招采台账!AO20</f>
        <v>中建华安建设集团有限公司</v>
      </c>
      <c r="R20" s="171" t="s">
        <v>607</v>
      </c>
      <c r="S20" s="171" t="s">
        <v>608</v>
      </c>
      <c r="T20" s="171"/>
      <c r="U20" s="171" t="s">
        <v>609</v>
      </c>
      <c r="V20" s="171"/>
      <c r="W20" s="171"/>
      <c r="X20" s="184"/>
      <c r="Y20" s="196">
        <f>南岭项目招采台账!R20</f>
        <v>345068</v>
      </c>
      <c r="Z20" s="187">
        <v>0</v>
      </c>
      <c r="AA20" s="187">
        <f t="shared" si="0"/>
        <v>345068</v>
      </c>
      <c r="AB20" s="171" t="s">
        <v>466</v>
      </c>
      <c r="AC20" s="197">
        <v>44571</v>
      </c>
      <c r="AD20" s="198">
        <v>44571</v>
      </c>
      <c r="AE20" s="186">
        <v>44572</v>
      </c>
      <c r="AF20" s="186">
        <v>44573</v>
      </c>
      <c r="AG20" s="186">
        <v>44572</v>
      </c>
      <c r="AH20" s="186">
        <v>44573</v>
      </c>
      <c r="AI20" s="171" t="s">
        <v>482</v>
      </c>
      <c r="AJ20" s="171" t="s">
        <v>468</v>
      </c>
      <c r="AK20" s="160" t="s">
        <v>610</v>
      </c>
      <c r="AL20" s="160" t="s">
        <v>611</v>
      </c>
      <c r="AM20" s="162"/>
      <c r="AN20" s="162"/>
      <c r="AO20" s="212" t="s">
        <v>594</v>
      </c>
      <c r="AP20" s="160" t="s">
        <v>466</v>
      </c>
      <c r="AQ20" s="160" t="s">
        <v>466</v>
      </c>
      <c r="AR20" s="160"/>
      <c r="AS20" s="171"/>
      <c r="AT20" s="203">
        <v>44614</v>
      </c>
      <c r="AU20" s="162"/>
      <c r="AV20" s="213"/>
      <c r="AW20" s="162"/>
      <c r="AX20" t="s">
        <v>612</v>
      </c>
      <c r="AY20" s="162"/>
      <c r="AZ20" s="224" t="s">
        <v>263</v>
      </c>
      <c r="BA20" s="160" t="s">
        <v>496</v>
      </c>
      <c r="BB20" s="160" t="s">
        <v>481</v>
      </c>
      <c r="BC20" s="160" t="s">
        <v>481</v>
      </c>
      <c r="BD20" s="160" t="s">
        <v>481</v>
      </c>
      <c r="BE20" s="216">
        <v>84.4</v>
      </c>
      <c r="BF20" s="227" t="str">
        <f>南岭项目招采台账!M20</f>
        <v>综合办公室</v>
      </c>
      <c r="BG20" s="228"/>
    </row>
    <row r="21" s="140" customFormat="1" ht="115" customHeight="1" outlineLevel="1" spans="1:59">
      <c r="A21" s="160">
        <f>南岭项目招采台账!B21</f>
        <v>19</v>
      </c>
      <c r="B21" s="160"/>
      <c r="C21" s="160" t="s">
        <v>613</v>
      </c>
      <c r="D21" s="160" t="s">
        <v>614</v>
      </c>
      <c r="E21" s="160" t="str">
        <f>南岭项目招采台账!D21</f>
        <v>龙岗区南湾街道南岭村社区土地整备利益统筹项目前期服务项目“四大花园”分户测绘监理服务Ⅰ标段</v>
      </c>
      <c r="F21" s="160"/>
      <c r="G21" s="161">
        <f>南岭项目招采台账!AQ21</f>
        <v>44588</v>
      </c>
      <c r="H21" s="160" t="s">
        <v>524</v>
      </c>
      <c r="I21" s="160" t="s">
        <v>488</v>
      </c>
      <c r="J21" s="160" t="str">
        <f>南岭项目招采台账!V21</f>
        <v>公开询价</v>
      </c>
      <c r="K21" s="170" t="str">
        <f>南岭项目招采台账!T21</f>
        <v>工程服务类</v>
      </c>
      <c r="L21" s="160" t="str">
        <f>南岭项目招采台账!E21</f>
        <v>深圳市天健（集团）股份有限公司</v>
      </c>
      <c r="M21" s="171" t="s">
        <v>461</v>
      </c>
      <c r="N21" s="171" t="s">
        <v>462</v>
      </c>
      <c r="O21" s="171"/>
      <c r="P21" s="171" t="s">
        <v>615</v>
      </c>
      <c r="Q21" s="160" t="str">
        <f>南岭项目招采台账!AO21</f>
        <v>深圳市爱华勘测工程有限公司</v>
      </c>
      <c r="R21" s="171" t="s">
        <v>616</v>
      </c>
      <c r="S21" s="171" t="s">
        <v>617</v>
      </c>
      <c r="T21" s="171"/>
      <c r="U21" s="171" t="s">
        <v>618</v>
      </c>
      <c r="V21" s="171"/>
      <c r="W21" s="171"/>
      <c r="X21" s="184"/>
      <c r="Y21" s="196">
        <f>南岭项目招采台账!R21</f>
        <v>133488</v>
      </c>
      <c r="Z21" s="187">
        <v>0</v>
      </c>
      <c r="AA21" s="187">
        <f t="shared" si="0"/>
        <v>133488</v>
      </c>
      <c r="AB21" s="171" t="s">
        <v>466</v>
      </c>
      <c r="AC21" s="197">
        <v>44591</v>
      </c>
      <c r="AD21" s="198">
        <v>44591</v>
      </c>
      <c r="AE21" s="186">
        <v>44608</v>
      </c>
      <c r="AF21" s="186">
        <v>44608</v>
      </c>
      <c r="AG21" s="186">
        <v>44608</v>
      </c>
      <c r="AH21" s="186">
        <v>44608</v>
      </c>
      <c r="AI21" s="171" t="s">
        <v>619</v>
      </c>
      <c r="AJ21" s="171" t="s">
        <v>503</v>
      </c>
      <c r="AK21" s="160" t="s">
        <v>620</v>
      </c>
      <c r="AL21" s="160" t="s">
        <v>621</v>
      </c>
      <c r="AM21" s="162"/>
      <c r="AN21" s="162"/>
      <c r="AO21" s="212" t="s">
        <v>622</v>
      </c>
      <c r="AP21" s="160" t="s">
        <v>466</v>
      </c>
      <c r="AQ21" s="160" t="s">
        <v>466</v>
      </c>
      <c r="AR21" s="160"/>
      <c r="AS21" s="171"/>
      <c r="AT21" s="203">
        <v>44623</v>
      </c>
      <c r="AU21" s="162"/>
      <c r="AV21" s="213"/>
      <c r="AW21" s="162"/>
      <c r="AX21" t="s">
        <v>623</v>
      </c>
      <c r="AY21" s="162"/>
      <c r="AZ21" s="224" t="s">
        <v>263</v>
      </c>
      <c r="BA21" s="160" t="s">
        <v>474</v>
      </c>
      <c r="BB21" s="160" t="s">
        <v>466</v>
      </c>
      <c r="BC21" s="160" t="s">
        <v>466</v>
      </c>
      <c r="BD21" s="160" t="s">
        <v>466</v>
      </c>
      <c r="BE21" s="216"/>
      <c r="BF21" s="227" t="str">
        <f>南岭项目招采台账!M21</f>
        <v>城市更新部</v>
      </c>
      <c r="BG21" s="228"/>
    </row>
    <row r="22" s="140" customFormat="1" ht="115" customHeight="1" spans="1:59">
      <c r="A22" s="160">
        <f>南岭项目招采台账!B22</f>
        <v>20</v>
      </c>
      <c r="B22" s="160"/>
      <c r="C22" s="160" t="s">
        <v>624</v>
      </c>
      <c r="D22" s="160" t="s">
        <v>625</v>
      </c>
      <c r="E22" s="160" t="str">
        <f>南岭项目招采台账!D22</f>
        <v>龙岗区南湾街道南岭村社区土地整备利益统筹项目前期服务项目“四大花园”分户测绘监理服务Ⅱ标段</v>
      </c>
      <c r="F22" s="160"/>
      <c r="G22" s="161">
        <f>南岭项目招采台账!AQ22</f>
        <v>44588</v>
      </c>
      <c r="H22" s="160" t="s">
        <v>524</v>
      </c>
      <c r="I22" s="160" t="s">
        <v>488</v>
      </c>
      <c r="J22" s="160" t="str">
        <f>南岭项目招采台账!V22</f>
        <v>公开询价</v>
      </c>
      <c r="K22" s="170" t="str">
        <f>南岭项目招采台账!T22</f>
        <v>工程服务类</v>
      </c>
      <c r="L22" s="160" t="str">
        <f>南岭项目招采台账!E22</f>
        <v>深圳市天健（集团）股份有限公司</v>
      </c>
      <c r="M22" s="171" t="s">
        <v>461</v>
      </c>
      <c r="N22" s="171" t="s">
        <v>462</v>
      </c>
      <c r="O22" s="171"/>
      <c r="P22" s="171" t="s">
        <v>615</v>
      </c>
      <c r="Q22" s="160" t="str">
        <f>南岭项目招采台账!AO22</f>
        <v>深圳市南湖勘测技术有限公司</v>
      </c>
      <c r="R22" s="171" t="s">
        <v>626</v>
      </c>
      <c r="S22" s="171" t="s">
        <v>579</v>
      </c>
      <c r="T22" s="171"/>
      <c r="U22" s="171" t="s">
        <v>627</v>
      </c>
      <c r="V22" s="171"/>
      <c r="W22" s="171"/>
      <c r="X22" s="184"/>
      <c r="Y22" s="196">
        <f>南岭项目招采台账!R22</f>
        <v>280890</v>
      </c>
      <c r="Z22" s="187">
        <v>0</v>
      </c>
      <c r="AA22" s="187">
        <f t="shared" si="0"/>
        <v>280890</v>
      </c>
      <c r="AB22" s="171" t="s">
        <v>466</v>
      </c>
      <c r="AC22" s="197">
        <v>44591</v>
      </c>
      <c r="AD22" s="198">
        <v>44591</v>
      </c>
      <c r="AE22" s="186">
        <v>44608</v>
      </c>
      <c r="AF22" s="186">
        <v>44608</v>
      </c>
      <c r="AG22" s="186">
        <v>44608</v>
      </c>
      <c r="AH22" s="186">
        <v>44608</v>
      </c>
      <c r="AI22" s="171" t="s">
        <v>619</v>
      </c>
      <c r="AJ22" s="171" t="s">
        <v>503</v>
      </c>
      <c r="AK22" s="160" t="s">
        <v>620</v>
      </c>
      <c r="AL22" s="160" t="s">
        <v>621</v>
      </c>
      <c r="AM22" s="162"/>
      <c r="AN22" s="162"/>
      <c r="AO22" s="212" t="s">
        <v>622</v>
      </c>
      <c r="AP22" s="160" t="s">
        <v>466</v>
      </c>
      <c r="AQ22" s="160" t="s">
        <v>466</v>
      </c>
      <c r="AR22" s="160"/>
      <c r="AS22" s="171"/>
      <c r="AT22" s="203">
        <v>44623</v>
      </c>
      <c r="AU22" s="162"/>
      <c r="AV22" s="213"/>
      <c r="AW22" s="162"/>
      <c r="AX22" t="s">
        <v>628</v>
      </c>
      <c r="AY22" s="162"/>
      <c r="AZ22" s="224" t="s">
        <v>263</v>
      </c>
      <c r="BA22" s="160" t="s">
        <v>474</v>
      </c>
      <c r="BB22" s="160" t="s">
        <v>466</v>
      </c>
      <c r="BC22" s="160" t="s">
        <v>466</v>
      </c>
      <c r="BD22" s="160" t="s">
        <v>466</v>
      </c>
      <c r="BE22" s="216"/>
      <c r="BF22" s="227" t="str">
        <f>南岭项目招采台账!M22</f>
        <v>城市更新部</v>
      </c>
      <c r="BG22" s="228"/>
    </row>
    <row r="23" ht="129" customHeight="1" spans="1:59">
      <c r="A23" s="160">
        <f>南岭项目招采台账!B23</f>
        <v>21</v>
      </c>
      <c r="B23" s="160"/>
      <c r="C23" s="160" t="s">
        <v>629</v>
      </c>
      <c r="D23" s="160" t="s">
        <v>630</v>
      </c>
      <c r="E23" s="160" t="str">
        <f>南岭项目招采台账!D23</f>
        <v>龙岗区南湾街道南岭村社区土地整备利益统筹项目前期服务项目产业咨询顾问服务</v>
      </c>
      <c r="F23" s="160"/>
      <c r="G23" s="161">
        <f>南岭项目招采台账!AQ23</f>
        <v>44601</v>
      </c>
      <c r="H23" s="160" t="s">
        <v>524</v>
      </c>
      <c r="I23" s="160" t="s">
        <v>488</v>
      </c>
      <c r="J23" s="160" t="str">
        <f>南岭项目招采台账!V23</f>
        <v>公开招标</v>
      </c>
      <c r="K23" s="170" t="str">
        <f>南岭项目招采台账!T23</f>
        <v>非工程服务类</v>
      </c>
      <c r="L23" s="160" t="str">
        <f>南岭项目招采台账!E23</f>
        <v>深圳市天健（集团）股份有限公司</v>
      </c>
      <c r="M23" s="171" t="s">
        <v>461</v>
      </c>
      <c r="N23" s="171" t="s">
        <v>462</v>
      </c>
      <c r="O23" s="171"/>
      <c r="P23" s="171" t="s">
        <v>631</v>
      </c>
      <c r="Q23" s="160" t="str">
        <f>南岭项目招采台账!AO23</f>
        <v>综合开发研究院（中国·深圳）</v>
      </c>
      <c r="R23" s="162" t="s">
        <v>632</v>
      </c>
      <c r="S23" s="162" t="s">
        <v>633</v>
      </c>
      <c r="T23" s="162"/>
      <c r="U23" s="162" t="s">
        <v>634</v>
      </c>
      <c r="V23" s="162"/>
      <c r="W23" s="162"/>
      <c r="X23" s="184"/>
      <c r="Y23" s="196">
        <f>南岭项目招采台账!R23</f>
        <v>1800000</v>
      </c>
      <c r="Z23" s="187">
        <v>0</v>
      </c>
      <c r="AA23" s="187">
        <f t="shared" si="0"/>
        <v>1800000</v>
      </c>
      <c r="AB23" s="162" t="s">
        <v>466</v>
      </c>
      <c r="AC23" s="197">
        <v>44607</v>
      </c>
      <c r="AD23" s="198">
        <v>44607</v>
      </c>
      <c r="AE23" s="186">
        <v>44613</v>
      </c>
      <c r="AF23" s="186">
        <v>44613</v>
      </c>
      <c r="AG23" s="186">
        <v>44614</v>
      </c>
      <c r="AH23" s="186">
        <v>44613</v>
      </c>
      <c r="AI23" s="162" t="s">
        <v>619</v>
      </c>
      <c r="AJ23" s="162" t="s">
        <v>468</v>
      </c>
      <c r="AK23" s="160" t="s">
        <v>610</v>
      </c>
      <c r="AL23" s="160" t="s">
        <v>635</v>
      </c>
      <c r="AM23" s="162"/>
      <c r="AN23" s="162"/>
      <c r="AO23" s="212" t="s">
        <v>636</v>
      </c>
      <c r="AP23" s="160" t="s">
        <v>466</v>
      </c>
      <c r="AQ23" s="160" t="s">
        <v>466</v>
      </c>
      <c r="AR23" s="160"/>
      <c r="AS23" s="171"/>
      <c r="AT23" s="203">
        <v>44622</v>
      </c>
      <c r="AU23" s="162"/>
      <c r="AV23" s="213"/>
      <c r="AW23" s="162"/>
      <c r="AX23" t="s">
        <v>637</v>
      </c>
      <c r="AY23" s="162"/>
      <c r="AZ23" s="224" t="s">
        <v>220</v>
      </c>
      <c r="BA23" s="160" t="s">
        <v>474</v>
      </c>
      <c r="BB23" s="160" t="s">
        <v>466</v>
      </c>
      <c r="BC23" s="160" t="s">
        <v>466</v>
      </c>
      <c r="BD23" s="160" t="s">
        <v>466</v>
      </c>
      <c r="BE23" s="216"/>
      <c r="BF23" s="227" t="str">
        <f>南岭项目招采台账!M23</f>
        <v>城市更新部</v>
      </c>
      <c r="BG23" s="228"/>
    </row>
    <row r="24" ht="129" customHeight="1" spans="1:59">
      <c r="A24" s="160">
        <f>南岭项目招采台账!B24</f>
        <v>22</v>
      </c>
      <c r="B24" s="160"/>
      <c r="C24" s="160" t="s">
        <v>638</v>
      </c>
      <c r="D24" s="160" t="s">
        <v>639</v>
      </c>
      <c r="E24" s="160" t="str">
        <f>南岭项目招采台账!D24</f>
        <v>龙岗区南湾街道南岭村社区土地整备利益统筹项目前期服务项目指挥部A栋餐厨设备采购</v>
      </c>
      <c r="F24" s="160"/>
      <c r="G24" s="161">
        <f>南岭项目招采台账!AQ24</f>
        <v>44626</v>
      </c>
      <c r="H24" s="160" t="s">
        <v>524</v>
      </c>
      <c r="I24" s="160" t="s">
        <v>488</v>
      </c>
      <c r="J24" s="160" t="str">
        <f>南岭项目招采台账!V24</f>
        <v>公开询价</v>
      </c>
      <c r="K24" s="170" t="str">
        <f>南岭项目招采台账!T24</f>
        <v>非工程货物类</v>
      </c>
      <c r="L24" s="160" t="str">
        <f>南岭项目招采台账!E24</f>
        <v>深圳市天健（集团）股份有限公司</v>
      </c>
      <c r="M24" s="171" t="s">
        <v>461</v>
      </c>
      <c r="N24" s="171" t="s">
        <v>462</v>
      </c>
      <c r="O24" s="171"/>
      <c r="P24" s="171" t="s">
        <v>640</v>
      </c>
      <c r="Q24" s="160" t="str">
        <f>南岭项目招采台账!AO24</f>
        <v>深圳市杏辉厨具有限公司</v>
      </c>
      <c r="R24" s="162" t="s">
        <v>641</v>
      </c>
      <c r="S24" s="162" t="s">
        <v>642</v>
      </c>
      <c r="T24" s="162"/>
      <c r="U24" s="162" t="s">
        <v>643</v>
      </c>
      <c r="V24" s="162"/>
      <c r="W24" s="162"/>
      <c r="X24" s="184"/>
      <c r="Y24" s="196">
        <f>南岭项目招采台账!R24</f>
        <v>376512</v>
      </c>
      <c r="Z24" s="187">
        <v>0</v>
      </c>
      <c r="AA24" s="187">
        <f t="shared" si="0"/>
        <v>376512</v>
      </c>
      <c r="AB24" s="162" t="s">
        <v>466</v>
      </c>
      <c r="AC24" s="197">
        <v>44627</v>
      </c>
      <c r="AD24" s="198">
        <v>44629</v>
      </c>
      <c r="AE24" s="186">
        <v>44629</v>
      </c>
      <c r="AF24" s="186">
        <v>44643</v>
      </c>
      <c r="AG24" s="186">
        <v>44643</v>
      </c>
      <c r="AH24" s="186">
        <v>44631</v>
      </c>
      <c r="AI24" s="162" t="s">
        <v>619</v>
      </c>
      <c r="AJ24" s="162" t="s">
        <v>503</v>
      </c>
      <c r="AK24" s="160" t="s">
        <v>620</v>
      </c>
      <c r="AL24" s="160" t="s">
        <v>644</v>
      </c>
      <c r="AM24" s="162"/>
      <c r="AN24" s="162"/>
      <c r="AO24" s="212" t="s">
        <v>645</v>
      </c>
      <c r="AP24" s="160" t="s">
        <v>466</v>
      </c>
      <c r="AQ24" s="160" t="s">
        <v>466</v>
      </c>
      <c r="AR24" s="160"/>
      <c r="AS24" s="171"/>
      <c r="AT24" s="214">
        <v>44671</v>
      </c>
      <c r="AU24" s="162"/>
      <c r="AV24" s="213"/>
      <c r="AW24" s="162"/>
      <c r="AX24" t="s">
        <v>646</v>
      </c>
      <c r="AY24" s="162"/>
      <c r="AZ24" s="224" t="s">
        <v>220</v>
      </c>
      <c r="BA24" s="160" t="s">
        <v>496</v>
      </c>
      <c r="BB24" s="160" t="s">
        <v>481</v>
      </c>
      <c r="BC24" s="160" t="s">
        <v>481</v>
      </c>
      <c r="BD24" s="160" t="s">
        <v>481</v>
      </c>
      <c r="BE24" s="216">
        <v>86.7</v>
      </c>
      <c r="BF24" s="227" t="str">
        <f>南岭项目招采台账!M24</f>
        <v>综合办公室</v>
      </c>
      <c r="BG24" s="228"/>
    </row>
    <row r="25" ht="129" customHeight="1" spans="1:59">
      <c r="A25" s="160">
        <f>南岭项目招采台账!B25</f>
        <v>23</v>
      </c>
      <c r="B25" s="160"/>
      <c r="C25" s="160" t="s">
        <v>647</v>
      </c>
      <c r="D25" s="160" t="s">
        <v>648</v>
      </c>
      <c r="E25" s="160" t="str">
        <f>南岭项目招采台账!D25</f>
        <v>龙岗区南湾街道南岭村社区土地整备利益统筹项目前期服务项目指挥部A栋会议系统采购</v>
      </c>
      <c r="F25" s="160"/>
      <c r="G25" s="161">
        <f>南岭项目招采台账!AQ25</f>
        <v>44628</v>
      </c>
      <c r="H25" s="160" t="s">
        <v>524</v>
      </c>
      <c r="I25" s="160" t="s">
        <v>488</v>
      </c>
      <c r="J25" s="160" t="str">
        <f>南岭项目招采台账!V25</f>
        <v>公开询价</v>
      </c>
      <c r="K25" s="170" t="str">
        <f>南岭项目招采台账!T25</f>
        <v>非工程货物类</v>
      </c>
      <c r="L25" s="160" t="str">
        <f>南岭项目招采台账!E25</f>
        <v>深圳市天健（集团）股份有限公司</v>
      </c>
      <c r="M25" s="171" t="s">
        <v>461</v>
      </c>
      <c r="N25" s="171" t="s">
        <v>462</v>
      </c>
      <c r="O25" s="171"/>
      <c r="P25" s="171" t="s">
        <v>649</v>
      </c>
      <c r="Q25" s="160" t="str">
        <f>南岭项目招采台账!AO25</f>
        <v>深圳市方圆安恒利文创科技有限公司</v>
      </c>
      <c r="R25" s="171" t="s">
        <v>650</v>
      </c>
      <c r="S25" s="171" t="s">
        <v>651</v>
      </c>
      <c r="T25" s="171"/>
      <c r="U25" s="171" t="s">
        <v>652</v>
      </c>
      <c r="V25" s="171"/>
      <c r="W25" s="171"/>
      <c r="X25" s="184"/>
      <c r="Y25" s="196">
        <f>南岭项目招采台账!R25</f>
        <v>400000</v>
      </c>
      <c r="Z25" s="187">
        <v>0</v>
      </c>
      <c r="AA25" s="187">
        <f t="shared" si="0"/>
        <v>400000</v>
      </c>
      <c r="AB25" s="162" t="s">
        <v>466</v>
      </c>
      <c r="AC25" s="197">
        <v>44638</v>
      </c>
      <c r="AD25" s="198">
        <v>44638</v>
      </c>
      <c r="AE25" s="186">
        <v>44645</v>
      </c>
      <c r="AF25" s="186">
        <v>44648</v>
      </c>
      <c r="AG25" s="186">
        <v>44648</v>
      </c>
      <c r="AH25" s="186">
        <v>44645</v>
      </c>
      <c r="AI25" s="162" t="s">
        <v>619</v>
      </c>
      <c r="AJ25" s="162" t="s">
        <v>503</v>
      </c>
      <c r="AK25" s="160" t="s">
        <v>620</v>
      </c>
      <c r="AL25" s="160" t="s">
        <v>653</v>
      </c>
      <c r="AM25" s="162"/>
      <c r="AN25" s="162"/>
      <c r="AO25" s="212" t="s">
        <v>645</v>
      </c>
      <c r="AP25" s="160" t="s">
        <v>466</v>
      </c>
      <c r="AQ25" s="160" t="s">
        <v>466</v>
      </c>
      <c r="AR25" s="160"/>
      <c r="AS25" s="171"/>
      <c r="AT25" s="214">
        <v>44671</v>
      </c>
      <c r="AU25" s="162"/>
      <c r="AV25" s="213"/>
      <c r="AW25" s="162"/>
      <c r="AX25" t="s">
        <v>654</v>
      </c>
      <c r="AY25" s="162"/>
      <c r="AZ25" s="224" t="s">
        <v>263</v>
      </c>
      <c r="BA25" s="160" t="s">
        <v>496</v>
      </c>
      <c r="BB25" s="160" t="s">
        <v>481</v>
      </c>
      <c r="BC25" s="160" t="s">
        <v>481</v>
      </c>
      <c r="BD25" s="160" t="s">
        <v>481</v>
      </c>
      <c r="BE25" s="216">
        <v>87.33</v>
      </c>
      <c r="BF25" s="227" t="str">
        <f>南岭项目招采台账!M25</f>
        <v>综合办公室</v>
      </c>
      <c r="BG25" s="228"/>
    </row>
    <row r="26" ht="129" customHeight="1" spans="1:59">
      <c r="A26" s="160">
        <f>南岭项目招采台账!B26</f>
        <v>24</v>
      </c>
      <c r="B26" s="160"/>
      <c r="C26" s="160" t="s">
        <v>655</v>
      </c>
      <c r="D26" s="160" t="s">
        <v>656</v>
      </c>
      <c r="E26" s="160" t="str">
        <f>南岭项目招采台账!D26</f>
        <v>龙岗区南湾街道南岭村社区土地整备利益统筹项目前期服务项目市政工程设施、交通咨询顾问服务</v>
      </c>
      <c r="F26" s="160"/>
      <c r="G26" s="161">
        <f>南岭项目招采台账!AQ26</f>
        <v>44526</v>
      </c>
      <c r="H26" s="160" t="s">
        <v>524</v>
      </c>
      <c r="I26" s="160" t="s">
        <v>488</v>
      </c>
      <c r="J26" s="160" t="str">
        <f>南岭项目招采台账!V26</f>
        <v>公开招标</v>
      </c>
      <c r="K26" s="170" t="str">
        <f>南岭项目招采台账!T26</f>
        <v>非工程服务类</v>
      </c>
      <c r="L26" s="160" t="str">
        <f>南岭项目招采台账!E26</f>
        <v>深圳市天健（集团）股份有限公司</v>
      </c>
      <c r="M26" s="171" t="s">
        <v>461</v>
      </c>
      <c r="N26" s="171" t="s">
        <v>462</v>
      </c>
      <c r="O26" s="171"/>
      <c r="P26" s="171" t="s">
        <v>657</v>
      </c>
      <c r="Q26" s="160" t="str">
        <f>南岭项目招采台账!AO26</f>
        <v>深圳市综合交通与市政工程设计研究总院有限公司</v>
      </c>
      <c r="R26" s="162" t="s">
        <v>658</v>
      </c>
      <c r="S26" s="162" t="s">
        <v>659</v>
      </c>
      <c r="T26" s="162"/>
      <c r="U26" s="171" t="s">
        <v>660</v>
      </c>
      <c r="V26" s="171"/>
      <c r="W26" s="171"/>
      <c r="X26" s="184"/>
      <c r="Y26" s="196">
        <f>南岭项目招采台账!R26</f>
        <v>5560000</v>
      </c>
      <c r="Z26" s="187">
        <v>0</v>
      </c>
      <c r="AA26" s="187">
        <f t="shared" si="0"/>
        <v>5560000</v>
      </c>
      <c r="AB26" s="162" t="s">
        <v>466</v>
      </c>
      <c r="AC26" s="197">
        <v>44629</v>
      </c>
      <c r="AD26" s="198">
        <v>44629</v>
      </c>
      <c r="AE26" s="186">
        <v>44651</v>
      </c>
      <c r="AF26" s="186">
        <v>44648</v>
      </c>
      <c r="AG26" s="186">
        <v>44648</v>
      </c>
      <c r="AH26" s="186">
        <v>44645</v>
      </c>
      <c r="AI26" s="162" t="s">
        <v>619</v>
      </c>
      <c r="AJ26" s="162" t="s">
        <v>503</v>
      </c>
      <c r="AK26" s="160" t="s">
        <v>620</v>
      </c>
      <c r="AL26" s="160" t="s">
        <v>661</v>
      </c>
      <c r="AM26" s="162"/>
      <c r="AN26" s="162"/>
      <c r="AO26" s="212" t="s">
        <v>662</v>
      </c>
      <c r="AP26" s="160" t="s">
        <v>466</v>
      </c>
      <c r="AQ26" s="160" t="s">
        <v>466</v>
      </c>
      <c r="AR26" s="160"/>
      <c r="AS26" s="171"/>
      <c r="AT26" s="214">
        <v>44686</v>
      </c>
      <c r="AU26" s="162"/>
      <c r="AV26" s="213"/>
      <c r="AW26" s="162"/>
      <c r="AX26" t="s">
        <v>663</v>
      </c>
      <c r="AY26" s="162"/>
      <c r="AZ26" s="224" t="s">
        <v>220</v>
      </c>
      <c r="BA26" s="160" t="s">
        <v>474</v>
      </c>
      <c r="BB26" s="160" t="s">
        <v>466</v>
      </c>
      <c r="BC26" s="160" t="s">
        <v>466</v>
      </c>
      <c r="BD26" s="160" t="s">
        <v>466</v>
      </c>
      <c r="BE26" s="216"/>
      <c r="BF26" s="227" t="str">
        <f>南岭项目招采台账!M26</f>
        <v>技术管理部</v>
      </c>
      <c r="BG26" s="228"/>
    </row>
    <row r="27" ht="129" customHeight="1" spans="1:59">
      <c r="A27" s="160">
        <f>南岭项目招采台账!B27</f>
        <v>25</v>
      </c>
      <c r="B27" s="160"/>
      <c r="C27" s="160" t="s">
        <v>664</v>
      </c>
      <c r="D27" s="160" t="s">
        <v>665</v>
      </c>
      <c r="E27" s="160" t="str">
        <f>南岭项目招采台账!D27</f>
        <v>龙岗区南湾街道南岭村社区土地整备利益统筹项目前期服务项目指挥部A栋家具采购</v>
      </c>
      <c r="F27" s="160"/>
      <c r="G27" s="161">
        <f>南岭项目招采台账!AQ27</f>
        <v>44646</v>
      </c>
      <c r="H27" s="160" t="s">
        <v>524</v>
      </c>
      <c r="I27" s="160" t="s">
        <v>488</v>
      </c>
      <c r="J27" s="160" t="str">
        <f>南岭项目招采台账!V27</f>
        <v>公开询价</v>
      </c>
      <c r="K27" s="170" t="str">
        <f>南岭项目招采台账!T27</f>
        <v>非工程货物类</v>
      </c>
      <c r="L27" s="160" t="str">
        <f>南岭项目招采台账!E27</f>
        <v>深圳市天健（集团）股份有限公司</v>
      </c>
      <c r="M27" s="171" t="s">
        <v>461</v>
      </c>
      <c r="N27" s="171" t="s">
        <v>462</v>
      </c>
      <c r="O27" s="171"/>
      <c r="P27" s="171" t="s">
        <v>649</v>
      </c>
      <c r="Q27" s="160" t="str">
        <f>南岭项目招采台账!AO27</f>
        <v>深圳市浩昱家具制造有限公司</v>
      </c>
      <c r="R27" s="162" t="s">
        <v>666</v>
      </c>
      <c r="S27" s="162" t="s">
        <v>667</v>
      </c>
      <c r="T27" s="162"/>
      <c r="U27" s="162" t="s">
        <v>668</v>
      </c>
      <c r="V27" s="162"/>
      <c r="W27" s="162"/>
      <c r="X27" s="184"/>
      <c r="Y27" s="196">
        <v>712678</v>
      </c>
      <c r="Z27" s="187">
        <v>0</v>
      </c>
      <c r="AA27" s="187">
        <f t="shared" si="0"/>
        <v>712678</v>
      </c>
      <c r="AB27" s="162" t="s">
        <v>466</v>
      </c>
      <c r="AC27" s="197">
        <v>44650</v>
      </c>
      <c r="AD27" s="198">
        <v>44650</v>
      </c>
      <c r="AE27" s="186">
        <v>44651</v>
      </c>
      <c r="AF27" s="186">
        <v>44652</v>
      </c>
      <c r="AG27" s="186">
        <v>44651</v>
      </c>
      <c r="AH27" s="186">
        <v>44651</v>
      </c>
      <c r="AI27" s="162" t="s">
        <v>619</v>
      </c>
      <c r="AJ27" s="162" t="s">
        <v>503</v>
      </c>
      <c r="AK27" s="160" t="s">
        <v>620</v>
      </c>
      <c r="AL27" s="160" t="s">
        <v>669</v>
      </c>
      <c r="AM27" s="162"/>
      <c r="AN27" s="162"/>
      <c r="AO27" s="212" t="s">
        <v>670</v>
      </c>
      <c r="AP27" s="160" t="s">
        <v>466</v>
      </c>
      <c r="AQ27" s="160" t="s">
        <v>466</v>
      </c>
      <c r="AR27" s="160"/>
      <c r="AS27" s="171"/>
      <c r="AT27" s="214">
        <v>44686</v>
      </c>
      <c r="AU27" s="162"/>
      <c r="AV27" s="213"/>
      <c r="AW27" s="162"/>
      <c r="AX27" t="s">
        <v>671</v>
      </c>
      <c r="AY27" s="162"/>
      <c r="AZ27" s="224" t="s">
        <v>220</v>
      </c>
      <c r="BA27" s="160" t="s">
        <v>496</v>
      </c>
      <c r="BB27" s="160" t="s">
        <v>481</v>
      </c>
      <c r="BC27" s="160" t="s">
        <v>481</v>
      </c>
      <c r="BD27" s="160" t="s">
        <v>481</v>
      </c>
      <c r="BE27" s="216">
        <v>87.2</v>
      </c>
      <c r="BF27" s="227" t="str">
        <f>南岭项目招采台账!M27</f>
        <v>综合办公室</v>
      </c>
      <c r="BG27" s="228"/>
    </row>
    <row r="28" ht="129" customHeight="1" spans="1:59">
      <c r="A28" s="160">
        <f>南岭项目招采台账!B28</f>
        <v>26</v>
      </c>
      <c r="B28" s="160"/>
      <c r="C28" s="160" t="s">
        <v>672</v>
      </c>
      <c r="D28" s="160" t="s">
        <v>673</v>
      </c>
      <c r="E28" s="160" t="str">
        <f>南岭项目招采台账!D28</f>
        <v>龙岗区南湾街道南岭村社区土地整备利益统筹项目前期服务项目商业咨询顾问服务</v>
      </c>
      <c r="F28" s="160"/>
      <c r="G28" s="161">
        <f>南岭项目招采台账!AQ28</f>
        <v>44660</v>
      </c>
      <c r="H28" s="160" t="s">
        <v>524</v>
      </c>
      <c r="I28" s="160" t="s">
        <v>488</v>
      </c>
      <c r="J28" s="160" t="str">
        <f>南岭项目招采台账!V28</f>
        <v>公开招标</v>
      </c>
      <c r="K28" s="170" t="str">
        <f>南岭项目招采台账!T28</f>
        <v>非工程服务类</v>
      </c>
      <c r="L28" s="160" t="str">
        <f>南岭项目招采台账!E28</f>
        <v>深圳市天健（集团）股份有限公司</v>
      </c>
      <c r="M28" s="171" t="s">
        <v>461</v>
      </c>
      <c r="N28" s="171" t="s">
        <v>462</v>
      </c>
      <c r="O28" s="171"/>
      <c r="P28" s="172" t="s">
        <v>674</v>
      </c>
      <c r="Q28" s="160" t="str">
        <f>南岭项目招采台账!AO28</f>
        <v>戴德梁行房地产顾问（深圳）有限公司</v>
      </c>
      <c r="R28" s="162" t="s">
        <v>675</v>
      </c>
      <c r="S28" s="162" t="s">
        <v>676</v>
      </c>
      <c r="T28" s="162"/>
      <c r="U28" s="162" t="s">
        <v>677</v>
      </c>
      <c r="V28" s="162"/>
      <c r="W28" s="162"/>
      <c r="X28" s="184"/>
      <c r="Y28" s="196">
        <v>1680000</v>
      </c>
      <c r="Z28" s="187">
        <v>0</v>
      </c>
      <c r="AA28" s="187">
        <f t="shared" si="0"/>
        <v>1680000</v>
      </c>
      <c r="AB28" s="199" t="s">
        <v>481</v>
      </c>
      <c r="AC28" s="197">
        <v>44669</v>
      </c>
      <c r="AD28" s="198">
        <v>44669</v>
      </c>
      <c r="AE28" s="186">
        <v>44671</v>
      </c>
      <c r="AF28" s="186">
        <v>44671</v>
      </c>
      <c r="AG28" s="186">
        <v>44671</v>
      </c>
      <c r="AH28" s="186">
        <v>44671</v>
      </c>
      <c r="AI28" s="162" t="s">
        <v>619</v>
      </c>
      <c r="AJ28" s="171" t="s">
        <v>678</v>
      </c>
      <c r="AK28" s="160" t="s">
        <v>679</v>
      </c>
      <c r="AL28" s="160" t="s">
        <v>680</v>
      </c>
      <c r="AM28" s="162"/>
      <c r="AN28" s="162"/>
      <c r="AO28" s="215" t="s">
        <v>681</v>
      </c>
      <c r="AP28" s="160" t="s">
        <v>466</v>
      </c>
      <c r="AQ28" s="160" t="s">
        <v>466</v>
      </c>
      <c r="AR28" s="160"/>
      <c r="AS28" s="171"/>
      <c r="AT28" s="214">
        <v>44686</v>
      </c>
      <c r="AU28" s="162"/>
      <c r="AV28" s="213"/>
      <c r="AW28" s="162"/>
      <c r="AX28" t="s">
        <v>682</v>
      </c>
      <c r="AY28" s="162"/>
      <c r="AZ28" s="224" t="s">
        <v>220</v>
      </c>
      <c r="BA28" s="160" t="s">
        <v>474</v>
      </c>
      <c r="BB28" s="160" t="s">
        <v>466</v>
      </c>
      <c r="BC28" s="160" t="s">
        <v>466</v>
      </c>
      <c r="BD28" s="160" t="s">
        <v>466</v>
      </c>
      <c r="BE28" s="216"/>
      <c r="BF28" s="227" t="str">
        <f>南岭项目招采台账!M28</f>
        <v> 技术管理部</v>
      </c>
      <c r="BG28" s="228"/>
    </row>
    <row r="29" ht="129" customHeight="1" spans="1:59">
      <c r="A29" s="160">
        <f>南岭项目招采台账!B29</f>
        <v>27</v>
      </c>
      <c r="B29" s="160"/>
      <c r="C29" s="160" t="s">
        <v>683</v>
      </c>
      <c r="D29" s="160" t="s">
        <v>684</v>
      </c>
      <c r="E29" s="160" t="str">
        <f>南岭项目招采台账!D29</f>
        <v>龙岗区南湾街道南岭村社区土地整备利益统筹项目前期服务项目城市设计国际竞赛策划及组织服务</v>
      </c>
      <c r="F29" s="160"/>
      <c r="G29" s="161">
        <f>南岭项目招采台账!AQ29</f>
        <v>44660</v>
      </c>
      <c r="H29" s="160" t="s">
        <v>524</v>
      </c>
      <c r="I29" s="160" t="s">
        <v>488</v>
      </c>
      <c r="J29" s="160" t="str">
        <f>南岭项目招采台账!V29</f>
        <v>公开询价</v>
      </c>
      <c r="K29" s="170" t="str">
        <f>南岭项目招采台账!T29</f>
        <v>非工程服务类</v>
      </c>
      <c r="L29" s="160" t="str">
        <f>南岭项目招采台账!E29</f>
        <v>深圳市天健（集团）股份有限公司</v>
      </c>
      <c r="M29" s="171" t="s">
        <v>461</v>
      </c>
      <c r="N29" s="171" t="s">
        <v>462</v>
      </c>
      <c r="O29" s="171"/>
      <c r="P29" s="172" t="s">
        <v>685</v>
      </c>
      <c r="Q29" s="160" t="str">
        <f>南岭项目招采台账!AO29</f>
        <v>深圳市一和雅韵建筑咨询有限公司</v>
      </c>
      <c r="R29" s="162" t="s">
        <v>686</v>
      </c>
      <c r="S29" s="162" t="s">
        <v>687</v>
      </c>
      <c r="T29" s="162"/>
      <c r="U29" s="162" t="s">
        <v>688</v>
      </c>
      <c r="V29" s="162"/>
      <c r="W29" s="162"/>
      <c r="X29" s="184"/>
      <c r="Y29" s="196">
        <v>900000</v>
      </c>
      <c r="Z29" s="187">
        <v>0</v>
      </c>
      <c r="AA29" s="187">
        <f t="shared" si="0"/>
        <v>900000</v>
      </c>
      <c r="AB29" s="199" t="s">
        <v>481</v>
      </c>
      <c r="AC29" s="197">
        <v>44669</v>
      </c>
      <c r="AD29" s="198">
        <v>44669</v>
      </c>
      <c r="AE29" s="186">
        <v>44671</v>
      </c>
      <c r="AF29" s="186">
        <v>44671</v>
      </c>
      <c r="AG29" s="186">
        <v>44671</v>
      </c>
      <c r="AH29" s="186">
        <v>44671</v>
      </c>
      <c r="AI29" s="162" t="s">
        <v>619</v>
      </c>
      <c r="AJ29" s="171" t="s">
        <v>678</v>
      </c>
      <c r="AK29" s="160" t="s">
        <v>679</v>
      </c>
      <c r="AL29" s="160" t="s">
        <v>689</v>
      </c>
      <c r="AM29" s="162"/>
      <c r="AN29" s="162"/>
      <c r="AO29" s="215" t="s">
        <v>690</v>
      </c>
      <c r="AP29" s="160" t="s">
        <v>466</v>
      </c>
      <c r="AQ29" s="160" t="s">
        <v>466</v>
      </c>
      <c r="AR29" s="160"/>
      <c r="AS29" s="171"/>
      <c r="AT29" s="214">
        <v>44686</v>
      </c>
      <c r="AU29" s="162"/>
      <c r="AV29" s="213"/>
      <c r="AW29" s="162"/>
      <c r="AX29" t="s">
        <v>691</v>
      </c>
      <c r="AY29" s="162"/>
      <c r="AZ29" s="224" t="s">
        <v>64</v>
      </c>
      <c r="BA29" s="160" t="s">
        <v>496</v>
      </c>
      <c r="BB29" s="160" t="s">
        <v>481</v>
      </c>
      <c r="BC29" s="160" t="s">
        <v>481</v>
      </c>
      <c r="BD29" s="160" t="s">
        <v>481</v>
      </c>
      <c r="BE29" s="216"/>
      <c r="BF29" s="227" t="str">
        <f>南岭项目招采台账!M29</f>
        <v>合约管理部</v>
      </c>
      <c r="BG29" s="228"/>
    </row>
    <row r="30" ht="129" customHeight="1" spans="1:59">
      <c r="A30" s="160">
        <f>南岭项目招采台账!B30</f>
        <v>28</v>
      </c>
      <c r="B30" s="160"/>
      <c r="C30" s="160" t="s">
        <v>692</v>
      </c>
      <c r="D30" s="160" t="s">
        <v>693</v>
      </c>
      <c r="E30" s="160" t="str">
        <f>南岭项目招采台账!D30</f>
        <v>龙岗区南湾街道南岭村社区土地整备利益统筹项目前期服务项目指挥部办公场地绿植花卉采购</v>
      </c>
      <c r="F30" s="160"/>
      <c r="G30" s="161">
        <f>南岭项目招采台账!AQ30</f>
        <v>44678</v>
      </c>
      <c r="H30" s="160" t="s">
        <v>524</v>
      </c>
      <c r="I30" s="160" t="s">
        <v>488</v>
      </c>
      <c r="J30" s="160" t="str">
        <f>南岭项目招采台账!V30</f>
        <v>直接采购</v>
      </c>
      <c r="K30" s="170" t="str">
        <f>南岭项目招采台账!T30</f>
        <v>非工程货物类</v>
      </c>
      <c r="L30" s="160" t="str">
        <f>南岭项目招采台账!E30</f>
        <v>深圳市天健（集团）股份有限公司</v>
      </c>
      <c r="M30" s="171" t="s">
        <v>461</v>
      </c>
      <c r="N30" s="171" t="s">
        <v>462</v>
      </c>
      <c r="O30" s="171"/>
      <c r="P30" s="172" t="s">
        <v>694</v>
      </c>
      <c r="Q30" s="160" t="str">
        <f>南岭项目招采台账!AO30</f>
        <v>深圳市美景轩园艺景观有限公司</v>
      </c>
      <c r="R30" s="162" t="s">
        <v>695</v>
      </c>
      <c r="S30" s="162" t="s">
        <v>696</v>
      </c>
      <c r="T30" s="162"/>
      <c r="U30" s="162" t="s">
        <v>697</v>
      </c>
      <c r="V30" s="162"/>
      <c r="W30" s="162"/>
      <c r="X30" s="184"/>
      <c r="Y30" s="196">
        <v>57342</v>
      </c>
      <c r="Z30" s="187">
        <v>0</v>
      </c>
      <c r="AA30" s="187">
        <f t="shared" si="0"/>
        <v>57342</v>
      </c>
      <c r="AB30" s="162" t="s">
        <v>466</v>
      </c>
      <c r="AC30" s="197">
        <v>44680</v>
      </c>
      <c r="AD30" s="198">
        <v>44680</v>
      </c>
      <c r="AE30" s="186">
        <v>44691</v>
      </c>
      <c r="AF30" s="186">
        <v>44690</v>
      </c>
      <c r="AG30" s="186">
        <v>44690</v>
      </c>
      <c r="AH30" s="186">
        <v>44688</v>
      </c>
      <c r="AI30" s="162" t="s">
        <v>619</v>
      </c>
      <c r="AJ30" s="171" t="s">
        <v>503</v>
      </c>
      <c r="AK30" s="160" t="s">
        <v>698</v>
      </c>
      <c r="AL30" s="160" t="s">
        <v>699</v>
      </c>
      <c r="AM30" s="162"/>
      <c r="AN30" s="162"/>
      <c r="AO30" s="212" t="s">
        <v>700</v>
      </c>
      <c r="AP30" s="160" t="s">
        <v>466</v>
      </c>
      <c r="AQ30" s="160" t="s">
        <v>466</v>
      </c>
      <c r="AR30" s="160"/>
      <c r="AS30" s="171"/>
      <c r="AT30" s="214">
        <v>44721</v>
      </c>
      <c r="AU30" s="162"/>
      <c r="AV30" s="213"/>
      <c r="AW30" s="162"/>
      <c r="AX30" t="s">
        <v>701</v>
      </c>
      <c r="AY30" s="162"/>
      <c r="AZ30" s="224" t="s">
        <v>220</v>
      </c>
      <c r="BA30" s="160" t="s">
        <v>496</v>
      </c>
      <c r="BB30" s="160" t="s">
        <v>481</v>
      </c>
      <c r="BC30" s="160" t="s">
        <v>481</v>
      </c>
      <c r="BD30" s="160" t="s">
        <v>481</v>
      </c>
      <c r="BE30" s="216"/>
      <c r="BF30" s="227" t="str">
        <f>南岭项目招采台账!M30</f>
        <v>综合办公室</v>
      </c>
      <c r="BG30" s="228"/>
    </row>
    <row r="31" s="138" customFormat="1" ht="129" customHeight="1" spans="1:59">
      <c r="A31" s="160">
        <f>南岭项目招采台账!B31</f>
        <v>29</v>
      </c>
      <c r="B31" s="160"/>
      <c r="C31" s="160" t="s">
        <v>702</v>
      </c>
      <c r="D31" s="160" t="s">
        <v>703</v>
      </c>
      <c r="E31" s="160" t="s">
        <v>704</v>
      </c>
      <c r="F31" s="160"/>
      <c r="G31" s="161">
        <v>44712</v>
      </c>
      <c r="H31" s="160" t="s">
        <v>524</v>
      </c>
      <c r="I31" s="160" t="s">
        <v>488</v>
      </c>
      <c r="J31" s="160" t="str">
        <f>南岭项目招采台账!V31</f>
        <v>直接采购</v>
      </c>
      <c r="K31" s="170" t="str">
        <f>南岭项目招采台账!T31</f>
        <v>工程服务类</v>
      </c>
      <c r="L31" s="160" t="s">
        <v>61</v>
      </c>
      <c r="M31" s="171" t="s">
        <v>461</v>
      </c>
      <c r="N31" s="171" t="s">
        <v>462</v>
      </c>
      <c r="O31" s="171"/>
      <c r="P31" s="171" t="s">
        <v>705</v>
      </c>
      <c r="Q31" s="160" t="str">
        <f>南岭项目招采台账!AO31</f>
        <v>深圳市大兴工程管理有限公司</v>
      </c>
      <c r="R31" s="185" t="s">
        <v>600</v>
      </c>
      <c r="S31" s="185" t="s">
        <v>600</v>
      </c>
      <c r="T31" s="185"/>
      <c r="U31" s="162" t="s">
        <v>706</v>
      </c>
      <c r="V31" s="162"/>
      <c r="W31" s="162"/>
      <c r="X31" s="184"/>
      <c r="Y31" s="196">
        <v>48960</v>
      </c>
      <c r="Z31" s="187">
        <v>0</v>
      </c>
      <c r="AA31" s="187">
        <f t="shared" si="0"/>
        <v>48960</v>
      </c>
      <c r="AB31" s="162" t="s">
        <v>466</v>
      </c>
      <c r="AC31" s="197">
        <v>44718</v>
      </c>
      <c r="AD31" s="198">
        <v>44718</v>
      </c>
      <c r="AE31" s="186">
        <v>44722</v>
      </c>
      <c r="AF31" s="186">
        <v>44726</v>
      </c>
      <c r="AG31" s="186">
        <v>44725</v>
      </c>
      <c r="AH31" s="186">
        <v>44722</v>
      </c>
      <c r="AI31" s="162" t="s">
        <v>619</v>
      </c>
      <c r="AJ31" s="204" t="s">
        <v>503</v>
      </c>
      <c r="AK31" s="160" t="s">
        <v>707</v>
      </c>
      <c r="AL31" s="160" t="s">
        <v>708</v>
      </c>
      <c r="AM31" s="162"/>
      <c r="AN31" s="162"/>
      <c r="AO31" s="212" t="s">
        <v>709</v>
      </c>
      <c r="AP31" s="160" t="s">
        <v>466</v>
      </c>
      <c r="AQ31" s="160" t="s">
        <v>466</v>
      </c>
      <c r="AR31" s="160"/>
      <c r="AS31" s="171"/>
      <c r="AT31" s="214">
        <v>44742</v>
      </c>
      <c r="AU31" s="162"/>
      <c r="AV31" s="213"/>
      <c r="AW31" s="162"/>
      <c r="AX31" t="s">
        <v>710</v>
      </c>
      <c r="AY31" s="162"/>
      <c r="AZ31" s="224" t="s">
        <v>220</v>
      </c>
      <c r="BA31" s="160" t="s">
        <v>496</v>
      </c>
      <c r="BB31" s="160" t="s">
        <v>481</v>
      </c>
      <c r="BC31" s="160" t="s">
        <v>481</v>
      </c>
      <c r="BD31" s="160" t="s">
        <v>481</v>
      </c>
      <c r="BE31" s="216"/>
      <c r="BF31" s="227" t="str">
        <f>南岭项目招采台账!M31</f>
        <v>综合办公室</v>
      </c>
      <c r="BG31" s="228"/>
    </row>
    <row r="32" s="138" customFormat="1" ht="129" customHeight="1" spans="1:59">
      <c r="A32" s="160">
        <f>南岭项目招采台账!B32</f>
        <v>30</v>
      </c>
      <c r="B32" s="160"/>
      <c r="C32" s="160" t="s">
        <v>711</v>
      </c>
      <c r="D32" s="160" t="s">
        <v>712</v>
      </c>
      <c r="E32" s="160" t="s">
        <v>269</v>
      </c>
      <c r="F32" s="160"/>
      <c r="G32" s="161">
        <v>44712</v>
      </c>
      <c r="H32" s="160" t="s">
        <v>524</v>
      </c>
      <c r="I32" s="160" t="s">
        <v>488</v>
      </c>
      <c r="J32" s="160" t="str">
        <f>南岭项目招采台账!V32</f>
        <v>公开询价</v>
      </c>
      <c r="K32" s="170" t="str">
        <f>南岭项目招采台账!T32</f>
        <v>工程施工类</v>
      </c>
      <c r="L32" s="160" t="s">
        <v>61</v>
      </c>
      <c r="M32" s="171" t="s">
        <v>461</v>
      </c>
      <c r="N32" s="171" t="s">
        <v>462</v>
      </c>
      <c r="O32" s="171"/>
      <c r="P32" s="171" t="s">
        <v>713</v>
      </c>
      <c r="Q32" s="160" t="str">
        <f>南岭项目招采台账!AO32</f>
        <v>深圳市国盛建设工程有限公司</v>
      </c>
      <c r="R32" s="185" t="s">
        <v>590</v>
      </c>
      <c r="S32" s="185" t="s">
        <v>590</v>
      </c>
      <c r="T32" s="185"/>
      <c r="U32" s="162" t="s">
        <v>591</v>
      </c>
      <c r="V32" s="162"/>
      <c r="W32" s="162"/>
      <c r="X32" s="184"/>
      <c r="Y32" s="196">
        <v>2414146.06</v>
      </c>
      <c r="Z32" s="187">
        <v>0</v>
      </c>
      <c r="AA32" s="187">
        <f t="shared" si="0"/>
        <v>2414146.06</v>
      </c>
      <c r="AB32" s="162" t="s">
        <v>466</v>
      </c>
      <c r="AC32" s="197">
        <v>44718</v>
      </c>
      <c r="AD32" s="198">
        <v>44718</v>
      </c>
      <c r="AE32" s="186">
        <v>44725</v>
      </c>
      <c r="AF32" s="186">
        <v>44726</v>
      </c>
      <c r="AG32" s="186">
        <v>44725</v>
      </c>
      <c r="AH32" s="186">
        <v>44722</v>
      </c>
      <c r="AI32" s="162" t="s">
        <v>619</v>
      </c>
      <c r="AJ32" s="204" t="s">
        <v>503</v>
      </c>
      <c r="AK32" s="160" t="s">
        <v>707</v>
      </c>
      <c r="AL32" s="160" t="s">
        <v>714</v>
      </c>
      <c r="AM32" s="162"/>
      <c r="AN32" s="162"/>
      <c r="AO32" s="212" t="s">
        <v>715</v>
      </c>
      <c r="AP32" s="160" t="s">
        <v>466</v>
      </c>
      <c r="AQ32" s="160" t="s">
        <v>466</v>
      </c>
      <c r="AR32" s="160"/>
      <c r="AS32" s="171"/>
      <c r="AT32" s="214">
        <v>44742</v>
      </c>
      <c r="AU32" s="162"/>
      <c r="AV32" s="213"/>
      <c r="AW32" s="162"/>
      <c r="AX32" t="s">
        <v>716</v>
      </c>
      <c r="AY32" s="162"/>
      <c r="AZ32" s="224" t="s">
        <v>220</v>
      </c>
      <c r="BA32" s="160" t="s">
        <v>496</v>
      </c>
      <c r="BB32" s="160" t="s">
        <v>481</v>
      </c>
      <c r="BC32" s="160" t="s">
        <v>481</v>
      </c>
      <c r="BD32" s="160" t="s">
        <v>481</v>
      </c>
      <c r="BE32" s="216"/>
      <c r="BF32" s="227" t="str">
        <f>南岭项目招采台账!M32</f>
        <v>综合办公室</v>
      </c>
      <c r="BG32" s="228"/>
    </row>
    <row r="33" s="138" customFormat="1" ht="129" customHeight="1" spans="1:59">
      <c r="A33" s="160">
        <f>南岭项目招采台账!B33</f>
        <v>31</v>
      </c>
      <c r="B33" s="160"/>
      <c r="C33" s="160" t="s">
        <v>717</v>
      </c>
      <c r="D33" s="160" t="s">
        <v>718</v>
      </c>
      <c r="E33" s="160" t="s">
        <v>719</v>
      </c>
      <c r="F33" s="160"/>
      <c r="G33" s="161">
        <v>44713</v>
      </c>
      <c r="H33" s="160" t="s">
        <v>524</v>
      </c>
      <c r="I33" s="160" t="s">
        <v>488</v>
      </c>
      <c r="J33" s="160" t="str">
        <f>南岭项目招采台账!V33</f>
        <v>公开询价</v>
      </c>
      <c r="K33" s="170" t="str">
        <f>南岭项目招采台账!T33</f>
        <v>工程施工类</v>
      </c>
      <c r="L33" s="160" t="s">
        <v>61</v>
      </c>
      <c r="M33" s="171" t="s">
        <v>461</v>
      </c>
      <c r="N33" s="171" t="s">
        <v>462</v>
      </c>
      <c r="O33" s="171"/>
      <c r="P33" s="171" t="s">
        <v>720</v>
      </c>
      <c r="Q33" s="160" t="str">
        <f>南岭项目招采台账!AO33</f>
        <v>广东锐泰建设有限公司</v>
      </c>
      <c r="R33" s="185" t="s">
        <v>721</v>
      </c>
      <c r="S33" s="185" t="s">
        <v>721</v>
      </c>
      <c r="T33" s="185"/>
      <c r="U33" s="162" t="s">
        <v>722</v>
      </c>
      <c r="V33" s="162"/>
      <c r="W33" s="162"/>
      <c r="X33" s="184"/>
      <c r="Y33" s="196">
        <v>553978.68</v>
      </c>
      <c r="Z33" s="187">
        <v>0</v>
      </c>
      <c r="AA33" s="187">
        <f t="shared" si="0"/>
        <v>553978.68</v>
      </c>
      <c r="AB33" s="162" t="s">
        <v>466</v>
      </c>
      <c r="AC33" s="197">
        <v>44718</v>
      </c>
      <c r="AD33" s="198">
        <v>44718</v>
      </c>
      <c r="AE33" s="186">
        <v>44725</v>
      </c>
      <c r="AF33" s="186">
        <v>44726</v>
      </c>
      <c r="AG33" s="186">
        <v>44725</v>
      </c>
      <c r="AH33" s="186">
        <v>44722</v>
      </c>
      <c r="AI33" s="162" t="s">
        <v>619</v>
      </c>
      <c r="AJ33" s="204" t="s">
        <v>503</v>
      </c>
      <c r="AK33" s="160" t="s">
        <v>707</v>
      </c>
      <c r="AL33" s="160" t="s">
        <v>723</v>
      </c>
      <c r="AM33" s="162"/>
      <c r="AN33" s="162"/>
      <c r="AO33" s="212" t="s">
        <v>724</v>
      </c>
      <c r="AP33" s="160" t="s">
        <v>466</v>
      </c>
      <c r="AQ33" s="160" t="s">
        <v>466</v>
      </c>
      <c r="AR33" s="160"/>
      <c r="AS33" s="171"/>
      <c r="AT33" s="214">
        <v>44742</v>
      </c>
      <c r="AU33" s="162"/>
      <c r="AV33" s="213"/>
      <c r="AW33" s="162"/>
      <c r="AX33" s="223" t="s">
        <v>725</v>
      </c>
      <c r="AY33" s="162"/>
      <c r="AZ33" s="224" t="s">
        <v>263</v>
      </c>
      <c r="BA33" s="160" t="s">
        <v>496</v>
      </c>
      <c r="BB33" s="160" t="s">
        <v>481</v>
      </c>
      <c r="BC33" s="160" t="s">
        <v>481</v>
      </c>
      <c r="BD33" s="160" t="s">
        <v>481</v>
      </c>
      <c r="BE33" s="216"/>
      <c r="BF33" s="227" t="str">
        <f>南岭项目招采台账!M33</f>
        <v>综合办公室</v>
      </c>
      <c r="BG33" s="228"/>
    </row>
    <row r="34" s="138" customFormat="1" ht="129" customHeight="1" spans="1:59">
      <c r="A34" s="160">
        <f>南岭项目招采台账!B34</f>
        <v>32</v>
      </c>
      <c r="B34" s="160"/>
      <c r="C34" s="160" t="s">
        <v>726</v>
      </c>
      <c r="D34" s="160" t="s">
        <v>727</v>
      </c>
      <c r="E34" s="160" t="s">
        <v>728</v>
      </c>
      <c r="F34" s="160"/>
      <c r="G34" s="161">
        <v>44771</v>
      </c>
      <c r="H34" s="160" t="s">
        <v>524</v>
      </c>
      <c r="I34" s="160" t="s">
        <v>488</v>
      </c>
      <c r="J34" s="160" t="str">
        <f>南岭项目招采台账!V34</f>
        <v>公开招标</v>
      </c>
      <c r="K34" s="170" t="str">
        <f>南岭项目招采台账!T34</f>
        <v>工程服务类</v>
      </c>
      <c r="L34" s="160" t="s">
        <v>61</v>
      </c>
      <c r="M34" s="162" t="s">
        <v>461</v>
      </c>
      <c r="N34" s="162" t="s">
        <v>462</v>
      </c>
      <c r="O34" s="162"/>
      <c r="P34" s="162" t="s">
        <v>729</v>
      </c>
      <c r="Q34" s="160" t="s">
        <v>171</v>
      </c>
      <c r="R34" s="162" t="s">
        <v>730</v>
      </c>
      <c r="S34" s="162" t="s">
        <v>579</v>
      </c>
      <c r="T34" s="162"/>
      <c r="U34" s="162" t="s">
        <v>731</v>
      </c>
      <c r="V34" s="162"/>
      <c r="W34" s="162"/>
      <c r="X34" s="184"/>
      <c r="Y34" s="196">
        <v>749300</v>
      </c>
      <c r="Z34" s="187">
        <v>0</v>
      </c>
      <c r="AA34" s="187">
        <f t="shared" si="0"/>
        <v>749300</v>
      </c>
      <c r="AB34" s="175" t="s">
        <v>481</v>
      </c>
      <c r="AC34" s="197">
        <v>44777</v>
      </c>
      <c r="AD34" s="198">
        <v>44777</v>
      </c>
      <c r="AE34" s="186">
        <v>44795</v>
      </c>
      <c r="AF34" s="186">
        <v>44782</v>
      </c>
      <c r="AG34" s="186">
        <v>44782</v>
      </c>
      <c r="AH34" s="186">
        <v>44781</v>
      </c>
      <c r="AI34" s="175" t="s">
        <v>619</v>
      </c>
      <c r="AJ34" s="205" t="s">
        <v>732</v>
      </c>
      <c r="AK34" s="160" t="s">
        <v>733</v>
      </c>
      <c r="AL34" s="160" t="s">
        <v>734</v>
      </c>
      <c r="AM34" s="162"/>
      <c r="AN34" s="162"/>
      <c r="AO34" s="212" t="s">
        <v>735</v>
      </c>
      <c r="AP34" s="160" t="s">
        <v>466</v>
      </c>
      <c r="AQ34" s="160" t="s">
        <v>466</v>
      </c>
      <c r="AR34" s="160"/>
      <c r="AS34" s="171"/>
      <c r="AT34" s="214">
        <v>44820</v>
      </c>
      <c r="AU34" s="162"/>
      <c r="AV34" s="213"/>
      <c r="AW34" s="162"/>
      <c r="AX34" t="s">
        <v>736</v>
      </c>
      <c r="AY34" s="162"/>
      <c r="AZ34" s="224" t="s">
        <v>125</v>
      </c>
      <c r="BA34" s="160" t="s">
        <v>474</v>
      </c>
      <c r="BB34" s="160" t="s">
        <v>466</v>
      </c>
      <c r="BC34" s="160" t="s">
        <v>466</v>
      </c>
      <c r="BD34" s="160" t="s">
        <v>466</v>
      </c>
      <c r="BE34" s="216"/>
      <c r="BF34" s="227"/>
      <c r="BG34" s="228"/>
    </row>
    <row r="35" s="138" customFormat="1" ht="129" customHeight="1" spans="1:59">
      <c r="A35" s="160">
        <f>南岭项目招采台账!B35</f>
        <v>33</v>
      </c>
      <c r="B35" s="160"/>
      <c r="C35" s="160" t="s">
        <v>737</v>
      </c>
      <c r="D35" s="160" t="s">
        <v>738</v>
      </c>
      <c r="E35" s="160" t="s">
        <v>739</v>
      </c>
      <c r="F35" s="160"/>
      <c r="G35" s="161">
        <v>44771</v>
      </c>
      <c r="H35" s="160" t="s">
        <v>524</v>
      </c>
      <c r="I35" s="160" t="s">
        <v>488</v>
      </c>
      <c r="J35" s="160" t="str">
        <f>南岭项目招采台账!V35</f>
        <v>公开招标</v>
      </c>
      <c r="K35" s="170" t="str">
        <f>南岭项目招采台账!T35</f>
        <v>工程服务类</v>
      </c>
      <c r="L35" s="160" t="s">
        <v>61</v>
      </c>
      <c r="M35" s="162" t="s">
        <v>461</v>
      </c>
      <c r="N35" s="162" t="s">
        <v>462</v>
      </c>
      <c r="O35" s="162"/>
      <c r="P35" s="162" t="s">
        <v>729</v>
      </c>
      <c r="Q35" s="160" t="s">
        <v>167</v>
      </c>
      <c r="R35" s="162" t="s">
        <v>740</v>
      </c>
      <c r="S35" s="162" t="s">
        <v>741</v>
      </c>
      <c r="T35" s="162"/>
      <c r="U35" s="162" t="s">
        <v>742</v>
      </c>
      <c r="V35" s="162"/>
      <c r="W35" s="162"/>
      <c r="X35" s="184"/>
      <c r="Y35" s="196">
        <v>597600</v>
      </c>
      <c r="Z35" s="187">
        <v>0</v>
      </c>
      <c r="AA35" s="187">
        <f t="shared" si="0"/>
        <v>597600</v>
      </c>
      <c r="AB35" s="175" t="s">
        <v>481</v>
      </c>
      <c r="AC35" s="197">
        <v>44777</v>
      </c>
      <c r="AD35" s="198">
        <v>44777</v>
      </c>
      <c r="AE35" s="186">
        <v>44795</v>
      </c>
      <c r="AF35" s="186">
        <v>44782</v>
      </c>
      <c r="AG35" s="186">
        <v>44782</v>
      </c>
      <c r="AH35" s="186">
        <v>44781</v>
      </c>
      <c r="AI35" s="175" t="s">
        <v>619</v>
      </c>
      <c r="AJ35" s="205" t="s">
        <v>732</v>
      </c>
      <c r="AK35" s="160" t="s">
        <v>698</v>
      </c>
      <c r="AL35" s="160" t="s">
        <v>734</v>
      </c>
      <c r="AM35" s="162"/>
      <c r="AN35" s="162"/>
      <c r="AO35" s="212" t="s">
        <v>735</v>
      </c>
      <c r="AP35" s="160" t="s">
        <v>466</v>
      </c>
      <c r="AQ35" s="160" t="s">
        <v>466</v>
      </c>
      <c r="AR35" s="160"/>
      <c r="AS35" s="171"/>
      <c r="AT35" s="203">
        <v>44820</v>
      </c>
      <c r="AU35" s="162"/>
      <c r="AV35" s="213"/>
      <c r="AW35" s="162"/>
      <c r="AX35" s="223" t="s">
        <v>736</v>
      </c>
      <c r="AY35" s="162"/>
      <c r="AZ35" s="224" t="s">
        <v>125</v>
      </c>
      <c r="BA35" s="160" t="s">
        <v>474</v>
      </c>
      <c r="BB35" s="160" t="s">
        <v>466</v>
      </c>
      <c r="BC35" s="160" t="s">
        <v>466</v>
      </c>
      <c r="BD35" s="160" t="s">
        <v>466</v>
      </c>
      <c r="BE35" s="216"/>
      <c r="BF35" s="227"/>
      <c r="BG35" s="228"/>
    </row>
    <row r="36" s="138" customFormat="1" ht="129" customHeight="1" spans="1:59">
      <c r="A36" s="160">
        <f>南岭项目招采台账!B36</f>
        <v>34</v>
      </c>
      <c r="B36" s="160"/>
      <c r="C36" s="160" t="s">
        <v>743</v>
      </c>
      <c r="D36" s="160" t="s">
        <v>744</v>
      </c>
      <c r="E36" s="160" t="s">
        <v>745</v>
      </c>
      <c r="F36" s="160"/>
      <c r="G36" s="161">
        <v>44771</v>
      </c>
      <c r="H36" s="160" t="s">
        <v>524</v>
      </c>
      <c r="I36" s="160" t="s">
        <v>488</v>
      </c>
      <c r="J36" s="160" t="str">
        <f>南岭项目招采台账!V36</f>
        <v>公开招标</v>
      </c>
      <c r="K36" s="170" t="str">
        <f>南岭项目招采台账!T36</f>
        <v>工程服务类</v>
      </c>
      <c r="L36" s="160" t="s">
        <v>61</v>
      </c>
      <c r="M36" s="162" t="s">
        <v>461</v>
      </c>
      <c r="N36" s="162" t="s">
        <v>462</v>
      </c>
      <c r="O36" s="162"/>
      <c r="P36" s="162" t="s">
        <v>729</v>
      </c>
      <c r="Q36" s="160" t="s">
        <v>293</v>
      </c>
      <c r="R36" s="162" t="s">
        <v>746</v>
      </c>
      <c r="S36" s="162" t="s">
        <v>747</v>
      </c>
      <c r="T36" s="162"/>
      <c r="U36" s="162" t="s">
        <v>748</v>
      </c>
      <c r="V36" s="162"/>
      <c r="W36" s="162"/>
      <c r="X36" s="184"/>
      <c r="Y36" s="196">
        <v>651968</v>
      </c>
      <c r="Z36" s="187">
        <v>0</v>
      </c>
      <c r="AA36" s="187">
        <f t="shared" si="0"/>
        <v>651968</v>
      </c>
      <c r="AB36" s="175" t="s">
        <v>481</v>
      </c>
      <c r="AC36" s="197">
        <v>44777</v>
      </c>
      <c r="AD36" s="198">
        <v>44777</v>
      </c>
      <c r="AE36" s="186">
        <v>44795</v>
      </c>
      <c r="AF36" s="186">
        <v>44782</v>
      </c>
      <c r="AG36" s="186">
        <v>44782</v>
      </c>
      <c r="AH36" s="186">
        <v>44781</v>
      </c>
      <c r="AI36" s="175" t="s">
        <v>619</v>
      </c>
      <c r="AJ36" s="205" t="s">
        <v>732</v>
      </c>
      <c r="AK36" s="160" t="s">
        <v>733</v>
      </c>
      <c r="AL36" s="160" t="s">
        <v>734</v>
      </c>
      <c r="AM36" s="162"/>
      <c r="AN36" s="162"/>
      <c r="AO36" s="212" t="s">
        <v>735</v>
      </c>
      <c r="AP36" s="160" t="s">
        <v>466</v>
      </c>
      <c r="AQ36" s="160" t="s">
        <v>466</v>
      </c>
      <c r="AR36" s="160"/>
      <c r="AS36" s="171"/>
      <c r="AT36" s="203">
        <v>44820</v>
      </c>
      <c r="AU36" s="162"/>
      <c r="AV36" s="213"/>
      <c r="AW36" s="162"/>
      <c r="AX36" s="223" t="s">
        <v>736</v>
      </c>
      <c r="AY36" s="162"/>
      <c r="AZ36" s="224" t="s">
        <v>125</v>
      </c>
      <c r="BA36" s="160" t="s">
        <v>474</v>
      </c>
      <c r="BB36" s="160" t="s">
        <v>466</v>
      </c>
      <c r="BC36" s="160" t="s">
        <v>466</v>
      </c>
      <c r="BD36" s="160" t="s">
        <v>466</v>
      </c>
      <c r="BE36" s="216"/>
      <c r="BF36" s="227"/>
      <c r="BG36" s="228"/>
    </row>
    <row r="37" s="138" customFormat="1" ht="129" customHeight="1" spans="1:59">
      <c r="A37" s="160">
        <f>南岭项目招采台账!B37</f>
        <v>35</v>
      </c>
      <c r="B37" s="160"/>
      <c r="C37" s="160" t="s">
        <v>749</v>
      </c>
      <c r="D37" s="160" t="s">
        <v>750</v>
      </c>
      <c r="E37" s="160" t="s">
        <v>751</v>
      </c>
      <c r="F37" s="160"/>
      <c r="G37" s="161">
        <v>44771</v>
      </c>
      <c r="H37" s="160" t="s">
        <v>524</v>
      </c>
      <c r="I37" s="160" t="s">
        <v>488</v>
      </c>
      <c r="J37" s="160" t="str">
        <f>南岭项目招采台账!V37</f>
        <v>公开招标</v>
      </c>
      <c r="K37" s="170" t="str">
        <f>南岭项目招采台账!T37</f>
        <v>工程服务类</v>
      </c>
      <c r="L37" s="160" t="s">
        <v>61</v>
      </c>
      <c r="M37" s="162" t="s">
        <v>461</v>
      </c>
      <c r="N37" s="162" t="s">
        <v>462</v>
      </c>
      <c r="O37" s="162"/>
      <c r="P37" s="162" t="s">
        <v>729</v>
      </c>
      <c r="Q37" s="160" t="s">
        <v>752</v>
      </c>
      <c r="R37" s="162" t="s">
        <v>753</v>
      </c>
      <c r="S37" s="162" t="s">
        <v>754</v>
      </c>
      <c r="T37" s="162"/>
      <c r="U37" s="162" t="s">
        <v>755</v>
      </c>
      <c r="V37" s="162"/>
      <c r="W37" s="162"/>
      <c r="X37" s="184"/>
      <c r="Y37" s="196">
        <v>719259.24</v>
      </c>
      <c r="Z37" s="187">
        <v>0</v>
      </c>
      <c r="AA37" s="187">
        <f t="shared" si="0"/>
        <v>719259.24</v>
      </c>
      <c r="AB37" s="175" t="s">
        <v>481</v>
      </c>
      <c r="AC37" s="197">
        <v>44777</v>
      </c>
      <c r="AD37" s="198">
        <v>44777</v>
      </c>
      <c r="AE37" s="186">
        <v>44795</v>
      </c>
      <c r="AF37" s="186">
        <v>44782</v>
      </c>
      <c r="AG37" s="186">
        <v>44782</v>
      </c>
      <c r="AH37" s="186">
        <v>44781</v>
      </c>
      <c r="AI37" s="175" t="s">
        <v>619</v>
      </c>
      <c r="AJ37" s="205" t="s">
        <v>732</v>
      </c>
      <c r="AK37" s="160" t="s">
        <v>733</v>
      </c>
      <c r="AL37" s="160" t="s">
        <v>734</v>
      </c>
      <c r="AM37" s="162"/>
      <c r="AN37" s="162"/>
      <c r="AO37" s="212" t="s">
        <v>735</v>
      </c>
      <c r="AP37" s="160" t="s">
        <v>466</v>
      </c>
      <c r="AQ37" s="160" t="s">
        <v>466</v>
      </c>
      <c r="AR37" s="160"/>
      <c r="AS37" s="171"/>
      <c r="AT37" s="203">
        <v>44820</v>
      </c>
      <c r="AU37" s="162"/>
      <c r="AV37" s="213"/>
      <c r="AW37" s="162"/>
      <c r="AX37" s="223" t="s">
        <v>736</v>
      </c>
      <c r="AY37" s="162"/>
      <c r="AZ37" s="224" t="s">
        <v>125</v>
      </c>
      <c r="BA37" s="160" t="s">
        <v>474</v>
      </c>
      <c r="BB37" s="160" t="s">
        <v>466</v>
      </c>
      <c r="BC37" s="160" t="s">
        <v>466</v>
      </c>
      <c r="BD37" s="160" t="s">
        <v>466</v>
      </c>
      <c r="BE37" s="216"/>
      <c r="BF37" s="227"/>
      <c r="BG37" s="228"/>
    </row>
    <row r="38" s="138" customFormat="1" ht="129" customHeight="1" spans="1:59">
      <c r="A38" s="160">
        <v>36</v>
      </c>
      <c r="B38" s="160"/>
      <c r="C38" s="160" t="s">
        <v>756</v>
      </c>
      <c r="D38" s="160" t="s">
        <v>757</v>
      </c>
      <c r="E38" s="160" t="s">
        <v>758</v>
      </c>
      <c r="F38" s="160"/>
      <c r="G38" s="161">
        <v>44860</v>
      </c>
      <c r="H38" s="160" t="s">
        <v>524</v>
      </c>
      <c r="I38" s="160" t="s">
        <v>488</v>
      </c>
      <c r="J38" s="160" t="str">
        <f>南岭项目招采台账!V38</f>
        <v>公开询价</v>
      </c>
      <c r="K38" s="170" t="str">
        <f>南岭项目招采台账!T38</f>
        <v>工程服务类</v>
      </c>
      <c r="L38" s="160" t="s">
        <v>61</v>
      </c>
      <c r="M38" s="162" t="s">
        <v>461</v>
      </c>
      <c r="N38" s="162" t="s">
        <v>462</v>
      </c>
      <c r="O38" s="162"/>
      <c r="P38" s="162" t="s">
        <v>759</v>
      </c>
      <c r="Q38" s="160" t="s">
        <v>167</v>
      </c>
      <c r="R38" s="162" t="s">
        <v>740</v>
      </c>
      <c r="S38" s="162" t="s">
        <v>741</v>
      </c>
      <c r="T38" s="162"/>
      <c r="U38" s="162" t="s">
        <v>575</v>
      </c>
      <c r="V38" s="162"/>
      <c r="W38" s="162"/>
      <c r="X38" s="184"/>
      <c r="Y38" s="196">
        <v>354772.8</v>
      </c>
      <c r="Z38" s="187">
        <v>0</v>
      </c>
      <c r="AA38" s="187">
        <f t="shared" si="0"/>
        <v>354772.8</v>
      </c>
      <c r="AB38" s="175" t="s">
        <v>466</v>
      </c>
      <c r="AC38" s="197">
        <v>44860</v>
      </c>
      <c r="AD38" s="198">
        <v>44860</v>
      </c>
      <c r="AE38" s="186">
        <v>44867</v>
      </c>
      <c r="AF38" s="186">
        <v>44867</v>
      </c>
      <c r="AG38" s="186">
        <v>44882</v>
      </c>
      <c r="AH38" s="186">
        <v>44888</v>
      </c>
      <c r="AI38" s="162" t="s">
        <v>760</v>
      </c>
      <c r="AJ38" s="162" t="s">
        <v>503</v>
      </c>
      <c r="AK38" s="160" t="s">
        <v>698</v>
      </c>
      <c r="AL38" s="160" t="s">
        <v>761</v>
      </c>
      <c r="AM38" s="162"/>
      <c r="AN38" s="162"/>
      <c r="AO38" s="212" t="s">
        <v>762</v>
      </c>
      <c r="AP38" s="160" t="s">
        <v>466</v>
      </c>
      <c r="AQ38" s="160" t="s">
        <v>466</v>
      </c>
      <c r="AR38" s="160" t="s">
        <v>71</v>
      </c>
      <c r="AS38" s="162" t="s">
        <v>71</v>
      </c>
      <c r="AT38" s="162">
        <v>44894</v>
      </c>
      <c r="AU38" s="162"/>
      <c r="AV38" s="213"/>
      <c r="AW38" s="162"/>
      <c r="AX38" s="223" t="s">
        <v>763</v>
      </c>
      <c r="AY38" s="162"/>
      <c r="AZ38" s="224" t="s">
        <v>125</v>
      </c>
      <c r="BA38" s="160" t="s">
        <v>474</v>
      </c>
      <c r="BB38" s="160" t="s">
        <v>466</v>
      </c>
      <c r="BC38" s="160" t="s">
        <v>466</v>
      </c>
      <c r="BD38" s="160" t="s">
        <v>466</v>
      </c>
      <c r="BE38" s="216"/>
      <c r="BF38" s="227"/>
      <c r="BG38" s="228"/>
    </row>
    <row r="39" s="138" customFormat="1" ht="129" customHeight="1" spans="1:59">
      <c r="A39" s="160">
        <v>37</v>
      </c>
      <c r="B39" s="160"/>
      <c r="C39" s="160" t="s">
        <v>764</v>
      </c>
      <c r="D39" s="160" t="s">
        <v>765</v>
      </c>
      <c r="E39" s="160" t="s">
        <v>766</v>
      </c>
      <c r="F39" s="160"/>
      <c r="G39" s="161">
        <v>44860</v>
      </c>
      <c r="H39" s="160" t="s">
        <v>524</v>
      </c>
      <c r="I39" s="160" t="s">
        <v>488</v>
      </c>
      <c r="J39" s="160" t="str">
        <f>南岭项目招采台账!V39</f>
        <v>公开询价</v>
      </c>
      <c r="K39" s="170" t="str">
        <f>南岭项目招采台账!T39</f>
        <v>工程服务类</v>
      </c>
      <c r="L39" s="160" t="s">
        <v>61</v>
      </c>
      <c r="M39" s="162" t="s">
        <v>461</v>
      </c>
      <c r="N39" s="162" t="s">
        <v>462</v>
      </c>
      <c r="O39" s="162"/>
      <c r="P39" s="162" t="s">
        <v>759</v>
      </c>
      <c r="Q39" s="160" t="s">
        <v>307</v>
      </c>
      <c r="R39" s="162" t="s">
        <v>767</v>
      </c>
      <c r="S39" s="162" t="s">
        <v>768</v>
      </c>
      <c r="T39" s="162"/>
      <c r="U39" s="162" t="s">
        <v>769</v>
      </c>
      <c r="V39" s="162"/>
      <c r="W39" s="162"/>
      <c r="X39" s="184"/>
      <c r="Y39" s="196">
        <v>339258.67</v>
      </c>
      <c r="Z39" s="187">
        <v>0</v>
      </c>
      <c r="AA39" s="187">
        <f t="shared" si="0"/>
        <v>339258.67</v>
      </c>
      <c r="AB39" s="175" t="s">
        <v>466</v>
      </c>
      <c r="AC39" s="197">
        <v>44860</v>
      </c>
      <c r="AD39" s="198">
        <v>44860</v>
      </c>
      <c r="AE39" s="186">
        <v>44867</v>
      </c>
      <c r="AF39" s="186">
        <v>44867</v>
      </c>
      <c r="AG39" s="186">
        <v>44882</v>
      </c>
      <c r="AH39" s="162">
        <v>44888</v>
      </c>
      <c r="AI39" s="162" t="s">
        <v>760</v>
      </c>
      <c r="AJ39" s="162" t="s">
        <v>503</v>
      </c>
      <c r="AK39" s="160" t="s">
        <v>698</v>
      </c>
      <c r="AL39" s="160" t="s">
        <v>761</v>
      </c>
      <c r="AM39" s="162"/>
      <c r="AN39" s="162"/>
      <c r="AO39" s="212" t="s">
        <v>762</v>
      </c>
      <c r="AP39" s="160" t="s">
        <v>466</v>
      </c>
      <c r="AQ39" s="160" t="s">
        <v>466</v>
      </c>
      <c r="AR39" s="160" t="s">
        <v>71</v>
      </c>
      <c r="AS39" s="162" t="s">
        <v>71</v>
      </c>
      <c r="AT39" s="162">
        <v>44894</v>
      </c>
      <c r="AU39" s="162"/>
      <c r="AV39" s="213"/>
      <c r="AW39" s="162"/>
      <c r="AX39" s="223" t="s">
        <v>763</v>
      </c>
      <c r="AY39" s="162"/>
      <c r="AZ39" s="224" t="s">
        <v>125</v>
      </c>
      <c r="BA39" s="160" t="s">
        <v>474</v>
      </c>
      <c r="BB39" s="160" t="s">
        <v>466</v>
      </c>
      <c r="BC39" s="160" t="s">
        <v>466</v>
      </c>
      <c r="BD39" s="160" t="s">
        <v>466</v>
      </c>
      <c r="BE39" s="216"/>
      <c r="BF39" s="227"/>
      <c r="BG39" s="228"/>
    </row>
    <row r="40" s="138" customFormat="1" ht="129" customHeight="1" spans="1:59">
      <c r="A40" s="160">
        <v>38</v>
      </c>
      <c r="B40" s="160"/>
      <c r="C40" s="160" t="s">
        <v>770</v>
      </c>
      <c r="D40" s="160" t="s">
        <v>771</v>
      </c>
      <c r="E40" s="160" t="s">
        <v>772</v>
      </c>
      <c r="F40" s="162">
        <v>44977</v>
      </c>
      <c r="G40" s="162">
        <v>44980</v>
      </c>
      <c r="H40" s="160" t="s">
        <v>488</v>
      </c>
      <c r="I40" s="160" t="s">
        <v>201</v>
      </c>
      <c r="J40" s="160" t="str">
        <f>南岭项目招采台账!V40</f>
        <v>直接采购</v>
      </c>
      <c r="K40" s="170" t="str">
        <f>南岭项目招采台账!T40</f>
        <v>非工程服务类</v>
      </c>
      <c r="L40" s="160" t="s">
        <v>773</v>
      </c>
      <c r="M40" s="173" t="s">
        <v>774</v>
      </c>
      <c r="N40" s="174" t="s">
        <v>462</v>
      </c>
      <c r="O40" s="174" t="s">
        <v>775</v>
      </c>
      <c r="P40" s="162" t="s">
        <v>776</v>
      </c>
      <c r="Q40" s="186" t="s">
        <v>312</v>
      </c>
      <c r="R40" s="186" t="s">
        <v>777</v>
      </c>
      <c r="S40" s="186" t="s">
        <v>778</v>
      </c>
      <c r="T40" s="186" t="s">
        <v>779</v>
      </c>
      <c r="U40" s="186" t="s">
        <v>780</v>
      </c>
      <c r="V40" s="160"/>
      <c r="W40" s="162"/>
      <c r="X40" s="184"/>
      <c r="Y40" s="187">
        <v>80000</v>
      </c>
      <c r="Z40" s="187">
        <v>0</v>
      </c>
      <c r="AA40" s="187">
        <f t="shared" si="0"/>
        <v>80000</v>
      </c>
      <c r="AB40" s="162" t="s">
        <v>466</v>
      </c>
      <c r="AC40" s="197">
        <v>44993</v>
      </c>
      <c r="AD40" s="198">
        <v>44993</v>
      </c>
      <c r="AE40" s="186">
        <v>45001</v>
      </c>
      <c r="AF40" s="186"/>
      <c r="AG40" s="186"/>
      <c r="AH40" s="162"/>
      <c r="AI40" s="162"/>
      <c r="AJ40" s="162"/>
      <c r="AK40" s="160"/>
      <c r="AL40" s="160" t="s">
        <v>781</v>
      </c>
      <c r="AM40" s="162"/>
      <c r="AN40" s="162"/>
      <c r="AO40" s="212" t="s">
        <v>782</v>
      </c>
      <c r="AP40" s="160"/>
      <c r="AQ40" s="160"/>
      <c r="AR40" s="160"/>
      <c r="AS40" s="186"/>
      <c r="AT40" s="203">
        <v>45167</v>
      </c>
      <c r="AU40" s="186"/>
      <c r="AV40" s="213"/>
      <c r="AW40" s="162"/>
      <c r="AX40" s="223"/>
      <c r="AY40" s="162"/>
      <c r="AZ40" s="224" t="s">
        <v>125</v>
      </c>
      <c r="BA40" s="160" t="s">
        <v>474</v>
      </c>
      <c r="BB40" s="160" t="s">
        <v>466</v>
      </c>
      <c r="BC40" s="160" t="s">
        <v>466</v>
      </c>
      <c r="BD40" s="160" t="s">
        <v>466</v>
      </c>
      <c r="BE40" s="216"/>
      <c r="BF40" s="227"/>
      <c r="BG40" s="228"/>
    </row>
    <row r="41" s="138" customFormat="1" ht="129" customHeight="1" spans="1:59">
      <c r="A41" s="160">
        <v>39</v>
      </c>
      <c r="B41" s="160"/>
      <c r="C41" s="160" t="s">
        <v>783</v>
      </c>
      <c r="D41" s="160" t="s">
        <v>784</v>
      </c>
      <c r="E41" s="160" t="s">
        <v>785</v>
      </c>
      <c r="F41" s="162">
        <v>45040</v>
      </c>
      <c r="G41" s="162"/>
      <c r="H41" s="160" t="s">
        <v>488</v>
      </c>
      <c r="I41" s="160" t="s">
        <v>201</v>
      </c>
      <c r="J41" s="160" t="str">
        <f>南岭项目招采台账!V41</f>
        <v>公开询价</v>
      </c>
      <c r="K41" s="170" t="str">
        <f>南岭项目招采台账!T41</f>
        <v>非工程服务类</v>
      </c>
      <c r="L41" s="160" t="s">
        <v>61</v>
      </c>
      <c r="M41" s="162" t="s">
        <v>461</v>
      </c>
      <c r="N41" s="162" t="s">
        <v>462</v>
      </c>
      <c r="O41" s="174"/>
      <c r="P41" s="175"/>
      <c r="Q41" s="186" t="s">
        <v>320</v>
      </c>
      <c r="R41" s="186"/>
      <c r="S41" s="186"/>
      <c r="T41" s="186" t="s">
        <v>285</v>
      </c>
      <c r="U41" s="186" t="s">
        <v>786</v>
      </c>
      <c r="V41" s="160"/>
      <c r="W41" s="162"/>
      <c r="X41" s="184"/>
      <c r="Y41" s="187">
        <v>600000</v>
      </c>
      <c r="Z41" s="187">
        <v>0</v>
      </c>
      <c r="AA41" s="187">
        <f t="shared" si="0"/>
        <v>600000</v>
      </c>
      <c r="AB41" s="162" t="s">
        <v>466</v>
      </c>
      <c r="AC41" s="197">
        <v>45051</v>
      </c>
      <c r="AD41" s="198">
        <v>45051</v>
      </c>
      <c r="AE41" s="186"/>
      <c r="AF41" s="186"/>
      <c r="AG41" s="186"/>
      <c r="AH41" s="162">
        <v>45071</v>
      </c>
      <c r="AI41" s="162"/>
      <c r="AJ41" s="162"/>
      <c r="AK41" s="160"/>
      <c r="AL41" s="160" t="s">
        <v>787</v>
      </c>
      <c r="AM41" s="162"/>
      <c r="AN41" s="162"/>
      <c r="AO41" s="212" t="s">
        <v>788</v>
      </c>
      <c r="AP41" s="160"/>
      <c r="AQ41" s="160"/>
      <c r="AR41" s="160"/>
      <c r="AS41" s="186"/>
      <c r="AT41" s="203">
        <v>45167</v>
      </c>
      <c r="AU41" s="186"/>
      <c r="AV41" s="213"/>
      <c r="AW41" s="162"/>
      <c r="AX41" s="223"/>
      <c r="AY41" s="162"/>
      <c r="AZ41" s="224" t="s">
        <v>125</v>
      </c>
      <c r="BA41" s="160" t="s">
        <v>474</v>
      </c>
      <c r="BB41" s="160" t="s">
        <v>466</v>
      </c>
      <c r="BC41" s="160" t="s">
        <v>466</v>
      </c>
      <c r="BD41" s="160" t="s">
        <v>466</v>
      </c>
      <c r="BE41" s="216"/>
      <c r="BF41" s="227"/>
      <c r="BG41" s="228"/>
    </row>
    <row r="42" s="138" customFormat="1" ht="129" customHeight="1" spans="1:59">
      <c r="A42" s="160">
        <v>40</v>
      </c>
      <c r="B42" s="160"/>
      <c r="C42" s="160" t="s">
        <v>789</v>
      </c>
      <c r="D42" s="160" t="s">
        <v>790</v>
      </c>
      <c r="E42" s="160" t="s">
        <v>791</v>
      </c>
      <c r="F42" s="162">
        <v>45041</v>
      </c>
      <c r="G42" s="162"/>
      <c r="H42" s="160" t="s">
        <v>488</v>
      </c>
      <c r="I42" s="160" t="s">
        <v>201</v>
      </c>
      <c r="J42" s="160" t="str">
        <f>南岭项目招采台账!V42</f>
        <v>公开询价</v>
      </c>
      <c r="K42" s="170" t="str">
        <f>南岭项目招采台账!T42</f>
        <v>非工程货物类</v>
      </c>
      <c r="L42" s="160" t="s">
        <v>61</v>
      </c>
      <c r="M42" s="162" t="s">
        <v>461</v>
      </c>
      <c r="N42" s="162" t="s">
        <v>462</v>
      </c>
      <c r="O42" s="174"/>
      <c r="P42" s="175"/>
      <c r="Q42" s="186" t="s">
        <v>326</v>
      </c>
      <c r="R42" s="186"/>
      <c r="S42" s="186"/>
      <c r="T42" s="186" t="s">
        <v>792</v>
      </c>
      <c r="U42" s="186" t="s">
        <v>327</v>
      </c>
      <c r="V42" s="160"/>
      <c r="W42" s="162"/>
      <c r="X42" s="187"/>
      <c r="Y42" s="187">
        <v>859122.25</v>
      </c>
      <c r="Z42" s="187">
        <v>63269.57</v>
      </c>
      <c r="AA42" s="187">
        <f t="shared" si="0"/>
        <v>922391.82</v>
      </c>
      <c r="AB42" s="162" t="s">
        <v>466</v>
      </c>
      <c r="AC42" s="197">
        <v>45051</v>
      </c>
      <c r="AD42" s="198">
        <v>45051</v>
      </c>
      <c r="AE42" s="186"/>
      <c r="AF42" s="186"/>
      <c r="AG42" s="186"/>
      <c r="AH42" s="162">
        <v>45071</v>
      </c>
      <c r="AI42" s="162"/>
      <c r="AJ42" s="162"/>
      <c r="AK42" s="160"/>
      <c r="AL42" s="160" t="s">
        <v>793</v>
      </c>
      <c r="AM42" s="162"/>
      <c r="AN42" s="162"/>
      <c r="AO42" s="212" t="s">
        <v>794</v>
      </c>
      <c r="AP42" s="160"/>
      <c r="AQ42" s="160"/>
      <c r="AR42" s="160"/>
      <c r="AS42" s="186"/>
      <c r="AT42" s="203">
        <v>45167</v>
      </c>
      <c r="AU42" s="186"/>
      <c r="AV42" s="213"/>
      <c r="AW42" s="162"/>
      <c r="AX42" s="223"/>
      <c r="AY42" s="162"/>
      <c r="AZ42" s="224" t="s">
        <v>125</v>
      </c>
      <c r="BA42" s="160" t="s">
        <v>496</v>
      </c>
      <c r="BB42" s="160" t="s">
        <v>481</v>
      </c>
      <c r="BC42" s="160" t="s">
        <v>481</v>
      </c>
      <c r="BD42" s="160" t="s">
        <v>481</v>
      </c>
      <c r="BE42" s="216"/>
      <c r="BF42" s="227"/>
      <c r="BG42" s="228"/>
    </row>
    <row r="43" s="138" customFormat="1" ht="129" customHeight="1" spans="1:59">
      <c r="A43" s="160">
        <v>41</v>
      </c>
      <c r="B43" s="160"/>
      <c r="C43" s="160" t="s">
        <v>795</v>
      </c>
      <c r="D43" s="160" t="s">
        <v>796</v>
      </c>
      <c r="E43" s="160" t="s">
        <v>797</v>
      </c>
      <c r="F43" s="162">
        <v>45043</v>
      </c>
      <c r="G43" s="162"/>
      <c r="H43" s="160" t="s">
        <v>488</v>
      </c>
      <c r="I43" s="160" t="s">
        <v>201</v>
      </c>
      <c r="J43" s="160" t="str">
        <f>南岭项目招采台账!V43</f>
        <v>公开询价</v>
      </c>
      <c r="K43" s="170" t="str">
        <f>南岭项目招采台账!T43</f>
        <v>非工程服务类</v>
      </c>
      <c r="L43" s="160" t="s">
        <v>61</v>
      </c>
      <c r="M43" s="162" t="s">
        <v>461</v>
      </c>
      <c r="N43" s="162" t="s">
        <v>462</v>
      </c>
      <c r="O43" s="174"/>
      <c r="P43" s="175"/>
      <c r="Q43" s="186" t="s">
        <v>333</v>
      </c>
      <c r="R43" s="186"/>
      <c r="S43" s="186"/>
      <c r="T43" s="186" t="s">
        <v>798</v>
      </c>
      <c r="U43" s="186" t="s">
        <v>799</v>
      </c>
      <c r="V43" s="160"/>
      <c r="W43" s="162"/>
      <c r="X43" s="187"/>
      <c r="Y43" s="187">
        <v>580000</v>
      </c>
      <c r="Z43" s="187">
        <v>0</v>
      </c>
      <c r="AA43" s="187">
        <f t="shared" si="0"/>
        <v>580000</v>
      </c>
      <c r="AB43" s="162" t="s">
        <v>466</v>
      </c>
      <c r="AC43" s="197">
        <v>45051</v>
      </c>
      <c r="AD43" s="198">
        <v>45051</v>
      </c>
      <c r="AE43" s="186"/>
      <c r="AF43" s="186"/>
      <c r="AG43" s="186"/>
      <c r="AH43" s="162">
        <v>45071</v>
      </c>
      <c r="AI43" s="162"/>
      <c r="AJ43" s="162"/>
      <c r="AK43" s="160"/>
      <c r="AL43" s="160" t="s">
        <v>800</v>
      </c>
      <c r="AM43" s="162"/>
      <c r="AN43" s="162"/>
      <c r="AO43" s="212" t="s">
        <v>801</v>
      </c>
      <c r="AP43" s="160"/>
      <c r="AQ43" s="160"/>
      <c r="AR43" s="160"/>
      <c r="AS43" s="186"/>
      <c r="AT43" s="203">
        <v>45167</v>
      </c>
      <c r="AU43" s="186"/>
      <c r="AV43" s="213"/>
      <c r="AW43" s="162"/>
      <c r="AX43" s="223"/>
      <c r="AY43" s="162"/>
      <c r="AZ43" s="224" t="s">
        <v>125</v>
      </c>
      <c r="BA43" s="160" t="s">
        <v>474</v>
      </c>
      <c r="BB43" s="160" t="s">
        <v>466</v>
      </c>
      <c r="BC43" s="160" t="s">
        <v>466</v>
      </c>
      <c r="BD43" s="160" t="s">
        <v>466</v>
      </c>
      <c r="BE43" s="216"/>
      <c r="BF43" s="227"/>
      <c r="BG43" s="228"/>
    </row>
    <row r="44" s="138" customFormat="1" ht="129" customHeight="1" spans="1:59">
      <c r="A44" s="160">
        <v>42</v>
      </c>
      <c r="B44" s="160"/>
      <c r="C44" s="160" t="s">
        <v>802</v>
      </c>
      <c r="D44" s="160" t="s">
        <v>803</v>
      </c>
      <c r="E44" s="160" t="s">
        <v>804</v>
      </c>
      <c r="F44" s="162">
        <v>45043</v>
      </c>
      <c r="G44" s="162"/>
      <c r="H44" s="160" t="s">
        <v>488</v>
      </c>
      <c r="I44" s="160" t="s">
        <v>201</v>
      </c>
      <c r="J44" s="160" t="str">
        <f>南岭项目招采台账!V44</f>
        <v>公开询价</v>
      </c>
      <c r="K44" s="170" t="str">
        <f>南岭项目招采台账!T44</f>
        <v>非工程服务类</v>
      </c>
      <c r="L44" s="160" t="s">
        <v>61</v>
      </c>
      <c r="M44" s="162" t="s">
        <v>461</v>
      </c>
      <c r="N44" s="162" t="s">
        <v>462</v>
      </c>
      <c r="O44" s="174"/>
      <c r="P44" s="175"/>
      <c r="Q44" s="186" t="s">
        <v>338</v>
      </c>
      <c r="R44" s="186"/>
      <c r="S44" s="186"/>
      <c r="T44" s="186" t="s">
        <v>805</v>
      </c>
      <c r="U44" s="186" t="s">
        <v>806</v>
      </c>
      <c r="V44" s="160"/>
      <c r="W44" s="162"/>
      <c r="X44" s="187"/>
      <c r="Y44" s="187">
        <v>796712</v>
      </c>
      <c r="Z44" s="187">
        <v>0</v>
      </c>
      <c r="AA44" s="187">
        <f t="shared" si="0"/>
        <v>796712</v>
      </c>
      <c r="AB44" s="162" t="s">
        <v>466</v>
      </c>
      <c r="AC44" s="197">
        <v>45051</v>
      </c>
      <c r="AD44" s="198">
        <v>45051</v>
      </c>
      <c r="AE44" s="186"/>
      <c r="AF44" s="186"/>
      <c r="AG44" s="186"/>
      <c r="AH44" s="162">
        <v>45071</v>
      </c>
      <c r="AI44" s="162"/>
      <c r="AJ44" s="162"/>
      <c r="AK44" s="160"/>
      <c r="AL44" s="160" t="s">
        <v>807</v>
      </c>
      <c r="AM44" s="162"/>
      <c r="AN44" s="162"/>
      <c r="AO44" s="212" t="s">
        <v>808</v>
      </c>
      <c r="AP44" s="160"/>
      <c r="AQ44" s="160"/>
      <c r="AR44" s="160"/>
      <c r="AS44" s="186"/>
      <c r="AT44" s="203">
        <v>45167</v>
      </c>
      <c r="AU44" s="186"/>
      <c r="AV44" s="213"/>
      <c r="AW44" s="162"/>
      <c r="AX44" s="223"/>
      <c r="AY44" s="162"/>
      <c r="AZ44" s="224" t="s">
        <v>125</v>
      </c>
      <c r="BA44" s="160" t="s">
        <v>474</v>
      </c>
      <c r="BB44" s="160" t="s">
        <v>466</v>
      </c>
      <c r="BC44" s="160" t="s">
        <v>466</v>
      </c>
      <c r="BD44" s="160" t="s">
        <v>466</v>
      </c>
      <c r="BE44" s="216"/>
      <c r="BF44" s="227"/>
      <c r="BG44" s="228"/>
    </row>
    <row r="45" s="138" customFormat="1" ht="129" customHeight="1" spans="1:59">
      <c r="A45" s="160">
        <v>43</v>
      </c>
      <c r="B45" s="160"/>
      <c r="C45" s="160" t="s">
        <v>809</v>
      </c>
      <c r="D45" s="160" t="s">
        <v>810</v>
      </c>
      <c r="E45" s="160" t="s">
        <v>811</v>
      </c>
      <c r="F45" s="162">
        <v>45050</v>
      </c>
      <c r="G45" s="162"/>
      <c r="H45" s="160" t="s">
        <v>488</v>
      </c>
      <c r="I45" s="160" t="s">
        <v>201</v>
      </c>
      <c r="J45" s="160" t="str">
        <f>南岭项目招采台账!V45</f>
        <v>公开询价</v>
      </c>
      <c r="K45" s="170" t="str">
        <f>南岭项目招采台账!T45</f>
        <v>非工程服务类</v>
      </c>
      <c r="L45" s="160" t="s">
        <v>61</v>
      </c>
      <c r="M45" s="162" t="s">
        <v>461</v>
      </c>
      <c r="N45" s="162" t="s">
        <v>462</v>
      </c>
      <c r="O45" s="174"/>
      <c r="P45" s="175"/>
      <c r="Q45" s="186" t="s">
        <v>312</v>
      </c>
      <c r="R45" s="186"/>
      <c r="S45" s="186"/>
      <c r="T45" s="186"/>
      <c r="U45" s="186" t="s">
        <v>812</v>
      </c>
      <c r="V45" s="160"/>
      <c r="W45" s="162"/>
      <c r="X45" s="187"/>
      <c r="Y45" s="187">
        <v>220000</v>
      </c>
      <c r="Z45" s="187">
        <v>0</v>
      </c>
      <c r="AA45" s="187">
        <f t="shared" si="0"/>
        <v>220000</v>
      </c>
      <c r="AB45" s="162" t="s">
        <v>466</v>
      </c>
      <c r="AC45" s="197">
        <v>45092</v>
      </c>
      <c r="AD45" s="198">
        <v>45092</v>
      </c>
      <c r="AE45" s="186"/>
      <c r="AF45" s="186"/>
      <c r="AG45" s="186"/>
      <c r="AH45" s="162">
        <v>45142</v>
      </c>
      <c r="AI45" s="162"/>
      <c r="AJ45" s="162"/>
      <c r="AK45" s="160" t="s">
        <v>813</v>
      </c>
      <c r="AL45" s="160" t="s">
        <v>814</v>
      </c>
      <c r="AM45" s="162"/>
      <c r="AN45" s="162"/>
      <c r="AO45" s="212" t="s">
        <v>815</v>
      </c>
      <c r="AP45" s="160"/>
      <c r="AQ45" s="160"/>
      <c r="AR45" s="160"/>
      <c r="AS45" s="186"/>
      <c r="AT45" s="203">
        <v>45181</v>
      </c>
      <c r="AU45" s="186"/>
      <c r="AV45" s="213"/>
      <c r="AW45" s="162"/>
      <c r="AX45" s="223"/>
      <c r="AY45" s="162"/>
      <c r="AZ45" s="224" t="s">
        <v>125</v>
      </c>
      <c r="BA45" s="160" t="s">
        <v>474</v>
      </c>
      <c r="BB45" s="160" t="s">
        <v>466</v>
      </c>
      <c r="BC45" s="160" t="s">
        <v>466</v>
      </c>
      <c r="BD45" s="160" t="s">
        <v>466</v>
      </c>
      <c r="BE45" s="216"/>
      <c r="BF45" s="227"/>
      <c r="BG45" s="228"/>
    </row>
    <row r="46" s="138" customFormat="1" ht="129" customHeight="1" spans="1:59">
      <c r="A46" s="160">
        <v>44</v>
      </c>
      <c r="B46" s="160"/>
      <c r="C46" s="160" t="s">
        <v>816</v>
      </c>
      <c r="D46" s="160" t="s">
        <v>817</v>
      </c>
      <c r="E46" s="160" t="s">
        <v>818</v>
      </c>
      <c r="F46" s="162">
        <v>45102</v>
      </c>
      <c r="G46" s="162"/>
      <c r="H46" s="160" t="s">
        <v>488</v>
      </c>
      <c r="I46" s="160" t="s">
        <v>220</v>
      </c>
      <c r="J46" s="160" t="str">
        <f>南岭项目招采台账!V46</f>
        <v>直接采购</v>
      </c>
      <c r="K46" s="170" t="str">
        <f>南岭项目招采台账!T46</f>
        <v>非工程服务类</v>
      </c>
      <c r="L46" s="160" t="s">
        <v>61</v>
      </c>
      <c r="M46" s="162" t="s">
        <v>461</v>
      </c>
      <c r="N46" s="162" t="s">
        <v>462</v>
      </c>
      <c r="O46" s="174"/>
      <c r="P46" s="175"/>
      <c r="Q46" s="186" t="s">
        <v>347</v>
      </c>
      <c r="R46" s="186"/>
      <c r="S46" s="186"/>
      <c r="T46" s="186"/>
      <c r="U46" s="186" t="s">
        <v>348</v>
      </c>
      <c r="V46" s="160"/>
      <c r="W46" s="162"/>
      <c r="X46" s="187"/>
      <c r="Y46" s="187">
        <v>59000</v>
      </c>
      <c r="Z46" s="187"/>
      <c r="AA46" s="187">
        <f t="shared" si="0"/>
        <v>59000</v>
      </c>
      <c r="AB46" s="162" t="s">
        <v>466</v>
      </c>
      <c r="AC46" s="197">
        <v>45107</v>
      </c>
      <c r="AD46" s="198">
        <v>45107</v>
      </c>
      <c r="AE46" s="186"/>
      <c r="AF46" s="186"/>
      <c r="AG46" s="186"/>
      <c r="AH46" s="162">
        <v>45124</v>
      </c>
      <c r="AI46" s="162"/>
      <c r="AJ46" s="162"/>
      <c r="AK46" s="160"/>
      <c r="AL46" s="160" t="s">
        <v>819</v>
      </c>
      <c r="AM46" s="162"/>
      <c r="AN46" s="162"/>
      <c r="AO46" s="212" t="s">
        <v>820</v>
      </c>
      <c r="AP46" s="160"/>
      <c r="AQ46" s="160"/>
      <c r="AR46" s="160"/>
      <c r="AS46" s="186"/>
      <c r="AT46" s="203">
        <v>45167</v>
      </c>
      <c r="AU46" s="186"/>
      <c r="AV46" s="213"/>
      <c r="AW46" s="162"/>
      <c r="AX46" s="223"/>
      <c r="AY46" s="162"/>
      <c r="AZ46" s="224" t="s">
        <v>125</v>
      </c>
      <c r="BA46" s="160" t="s">
        <v>496</v>
      </c>
      <c r="BB46" s="160" t="s">
        <v>481</v>
      </c>
      <c r="BC46" s="160" t="s">
        <v>481</v>
      </c>
      <c r="BD46" s="160" t="s">
        <v>481</v>
      </c>
      <c r="BE46" s="216"/>
      <c r="BF46" s="227"/>
      <c r="BG46" s="228"/>
    </row>
    <row r="47" s="138" customFormat="1" ht="129" customHeight="1" spans="1:59">
      <c r="A47" s="160">
        <v>45</v>
      </c>
      <c r="B47" s="160"/>
      <c r="C47" s="160" t="s">
        <v>821</v>
      </c>
      <c r="D47" s="160" t="s">
        <v>822</v>
      </c>
      <c r="E47" s="160" t="s">
        <v>823</v>
      </c>
      <c r="F47" s="162">
        <v>45096</v>
      </c>
      <c r="G47" s="162"/>
      <c r="H47" s="160" t="s">
        <v>488</v>
      </c>
      <c r="I47" s="160" t="s">
        <v>220</v>
      </c>
      <c r="J47" s="160" t="str">
        <f>南岭项目招采台账!V47</f>
        <v>战采结果应用</v>
      </c>
      <c r="K47" s="170" t="str">
        <f>南岭项目招采台账!T47</f>
        <v>非工程服务类</v>
      </c>
      <c r="L47" s="160" t="s">
        <v>61</v>
      </c>
      <c r="M47" s="162" t="s">
        <v>461</v>
      </c>
      <c r="N47" s="162" t="s">
        <v>462</v>
      </c>
      <c r="O47" s="174"/>
      <c r="P47" s="175"/>
      <c r="Q47" s="186" t="s">
        <v>307</v>
      </c>
      <c r="R47" s="186"/>
      <c r="S47" s="186"/>
      <c r="T47" s="186"/>
      <c r="U47" s="186" t="s">
        <v>824</v>
      </c>
      <c r="V47" s="160"/>
      <c r="W47" s="162"/>
      <c r="X47" s="187"/>
      <c r="Y47" s="187">
        <v>1039741.92</v>
      </c>
      <c r="Z47" s="187"/>
      <c r="AA47" s="187">
        <f t="shared" si="0"/>
        <v>1039741.92</v>
      </c>
      <c r="AB47" s="162" t="s">
        <v>466</v>
      </c>
      <c r="AC47" s="197">
        <v>45120</v>
      </c>
      <c r="AD47" s="198">
        <v>45120</v>
      </c>
      <c r="AE47" s="186"/>
      <c r="AF47" s="186"/>
      <c r="AG47" s="186"/>
      <c r="AH47" s="162">
        <v>45154</v>
      </c>
      <c r="AI47" s="162"/>
      <c r="AJ47" s="162"/>
      <c r="AK47" s="160"/>
      <c r="AL47" s="160" t="s">
        <v>825</v>
      </c>
      <c r="AM47" s="162"/>
      <c r="AN47" s="162"/>
      <c r="AO47" s="212" t="s">
        <v>826</v>
      </c>
      <c r="AP47" s="160"/>
      <c r="AQ47" s="160"/>
      <c r="AR47" s="160"/>
      <c r="AS47" s="186"/>
      <c r="AT47" s="203">
        <v>45268</v>
      </c>
      <c r="AU47" s="186"/>
      <c r="AV47" s="213"/>
      <c r="AW47" s="162"/>
      <c r="AX47" s="223"/>
      <c r="AY47" s="162"/>
      <c r="AZ47" s="224" t="s">
        <v>125</v>
      </c>
      <c r="BA47" s="160" t="s">
        <v>474</v>
      </c>
      <c r="BB47" s="160" t="s">
        <v>466</v>
      </c>
      <c r="BC47" s="160" t="s">
        <v>466</v>
      </c>
      <c r="BD47" s="160" t="s">
        <v>466</v>
      </c>
      <c r="BE47" s="216"/>
      <c r="BF47" s="227"/>
      <c r="BG47" s="228"/>
    </row>
    <row r="48" s="138" customFormat="1" ht="129" customHeight="1" spans="1:59">
      <c r="A48" s="160">
        <v>46</v>
      </c>
      <c r="B48" s="160"/>
      <c r="C48" s="160" t="s">
        <v>827</v>
      </c>
      <c r="D48" s="160" t="s">
        <v>828</v>
      </c>
      <c r="E48" s="160" t="s">
        <v>829</v>
      </c>
      <c r="F48" s="162">
        <v>45096</v>
      </c>
      <c r="G48" s="162"/>
      <c r="H48" s="160" t="s">
        <v>488</v>
      </c>
      <c r="I48" s="160" t="s">
        <v>220</v>
      </c>
      <c r="J48" s="160" t="str">
        <f>南岭项目招采台账!V48</f>
        <v>战采结果应用</v>
      </c>
      <c r="K48" s="170" t="str">
        <f>南岭项目招采台账!T48</f>
        <v>非工程服务类</v>
      </c>
      <c r="L48" s="160" t="s">
        <v>61</v>
      </c>
      <c r="M48" s="162" t="s">
        <v>461</v>
      </c>
      <c r="N48" s="162" t="s">
        <v>462</v>
      </c>
      <c r="O48" s="174"/>
      <c r="P48" s="175"/>
      <c r="Q48" s="186" t="s">
        <v>358</v>
      </c>
      <c r="R48" s="186"/>
      <c r="S48" s="186"/>
      <c r="T48" s="186"/>
      <c r="U48" s="186" t="s">
        <v>830</v>
      </c>
      <c r="V48" s="160"/>
      <c r="W48" s="162"/>
      <c r="X48" s="187"/>
      <c r="Y48" s="187">
        <v>1035419</v>
      </c>
      <c r="Z48" s="187"/>
      <c r="AA48" s="187">
        <f t="shared" si="0"/>
        <v>1035419</v>
      </c>
      <c r="AB48" s="162" t="s">
        <v>466</v>
      </c>
      <c r="AC48" s="197">
        <v>45120</v>
      </c>
      <c r="AD48" s="198">
        <v>45120</v>
      </c>
      <c r="AE48" s="186"/>
      <c r="AF48" s="186"/>
      <c r="AG48" s="186"/>
      <c r="AH48" s="162">
        <v>45154</v>
      </c>
      <c r="AI48" s="162"/>
      <c r="AJ48" s="162"/>
      <c r="AK48" s="160"/>
      <c r="AL48" s="160" t="s">
        <v>825</v>
      </c>
      <c r="AM48" s="162"/>
      <c r="AN48" s="162"/>
      <c r="AO48" s="212" t="s">
        <v>826</v>
      </c>
      <c r="AP48" s="160"/>
      <c r="AQ48" s="160"/>
      <c r="AR48" s="160"/>
      <c r="AS48" s="186"/>
      <c r="AT48" s="203">
        <v>45268</v>
      </c>
      <c r="AU48" s="186"/>
      <c r="AV48" s="213"/>
      <c r="AW48" s="162"/>
      <c r="AX48" s="223"/>
      <c r="AY48" s="162"/>
      <c r="AZ48" s="224" t="s">
        <v>125</v>
      </c>
      <c r="BA48" s="160" t="s">
        <v>474</v>
      </c>
      <c r="BB48" s="160" t="s">
        <v>466</v>
      </c>
      <c r="BC48" s="160" t="s">
        <v>466</v>
      </c>
      <c r="BD48" s="160" t="s">
        <v>466</v>
      </c>
      <c r="BE48" s="216"/>
      <c r="BF48" s="227"/>
      <c r="BG48" s="228"/>
    </row>
    <row r="49" s="138" customFormat="1" ht="129" customHeight="1" spans="1:59">
      <c r="A49" s="160">
        <v>47</v>
      </c>
      <c r="B49" s="160"/>
      <c r="C49" s="160" t="s">
        <v>831</v>
      </c>
      <c r="D49" s="160" t="s">
        <v>832</v>
      </c>
      <c r="E49" s="160" t="s">
        <v>833</v>
      </c>
      <c r="F49" s="162">
        <v>45096</v>
      </c>
      <c r="G49" s="162"/>
      <c r="H49" s="160" t="s">
        <v>488</v>
      </c>
      <c r="I49" s="160" t="s">
        <v>220</v>
      </c>
      <c r="J49" s="160" t="str">
        <f>南岭项目招采台账!V49</f>
        <v>战采结果应用</v>
      </c>
      <c r="K49" s="170" t="str">
        <f>南岭项目招采台账!T49</f>
        <v>非工程服务类</v>
      </c>
      <c r="L49" s="160" t="s">
        <v>61</v>
      </c>
      <c r="M49" s="162" t="s">
        <v>461</v>
      </c>
      <c r="N49" s="162" t="s">
        <v>462</v>
      </c>
      <c r="O49" s="174"/>
      <c r="P49" s="175"/>
      <c r="Q49" s="186" t="s">
        <v>171</v>
      </c>
      <c r="R49" s="186"/>
      <c r="S49" s="186"/>
      <c r="T49" s="186"/>
      <c r="U49" s="186" t="s">
        <v>834</v>
      </c>
      <c r="V49" s="160"/>
      <c r="W49" s="162"/>
      <c r="X49" s="187"/>
      <c r="Y49" s="187">
        <v>856851.83</v>
      </c>
      <c r="Z49" s="187"/>
      <c r="AA49" s="187">
        <f t="shared" si="0"/>
        <v>856851.83</v>
      </c>
      <c r="AB49" s="162" t="s">
        <v>466</v>
      </c>
      <c r="AC49" s="197">
        <v>45120</v>
      </c>
      <c r="AD49" s="198">
        <v>45120</v>
      </c>
      <c r="AE49" s="186"/>
      <c r="AF49" s="186"/>
      <c r="AG49" s="186"/>
      <c r="AH49" s="162">
        <v>45154</v>
      </c>
      <c r="AI49" s="162"/>
      <c r="AJ49" s="162"/>
      <c r="AK49" s="160"/>
      <c r="AL49" s="160" t="s">
        <v>825</v>
      </c>
      <c r="AM49" s="162"/>
      <c r="AN49" s="162"/>
      <c r="AO49" s="212" t="s">
        <v>826</v>
      </c>
      <c r="AP49" s="160"/>
      <c r="AQ49" s="160"/>
      <c r="AR49" s="160"/>
      <c r="AS49" s="186"/>
      <c r="AT49" s="203">
        <v>45268</v>
      </c>
      <c r="AU49" s="186"/>
      <c r="AV49" s="213"/>
      <c r="AW49" s="162"/>
      <c r="AX49" s="223"/>
      <c r="AY49" s="162"/>
      <c r="AZ49" s="224" t="s">
        <v>125</v>
      </c>
      <c r="BA49" s="160" t="s">
        <v>474</v>
      </c>
      <c r="BB49" s="160" t="s">
        <v>466</v>
      </c>
      <c r="BC49" s="160" t="s">
        <v>466</v>
      </c>
      <c r="BD49" s="160" t="s">
        <v>466</v>
      </c>
      <c r="BE49" s="216"/>
      <c r="BF49" s="227"/>
      <c r="BG49" s="228"/>
    </row>
    <row r="50" s="138" customFormat="1" ht="129" customHeight="1" spans="1:59">
      <c r="A50" s="160">
        <v>48</v>
      </c>
      <c r="B50" s="160"/>
      <c r="C50" s="160" t="s">
        <v>835</v>
      </c>
      <c r="D50" s="160" t="s">
        <v>836</v>
      </c>
      <c r="E50" s="160" t="s">
        <v>364</v>
      </c>
      <c r="F50" s="162">
        <v>45104</v>
      </c>
      <c r="G50" s="162"/>
      <c r="H50" s="160" t="s">
        <v>488</v>
      </c>
      <c r="I50" s="160" t="s">
        <v>220</v>
      </c>
      <c r="J50" s="160" t="str">
        <f>南岭项目招采台账!V50</f>
        <v>战采结果应用</v>
      </c>
      <c r="K50" s="170" t="str">
        <f>南岭项目招采台账!T50</f>
        <v>非工程服务类</v>
      </c>
      <c r="L50" s="160" t="s">
        <v>61</v>
      </c>
      <c r="M50" s="162" t="s">
        <v>461</v>
      </c>
      <c r="N50" s="162" t="s">
        <v>462</v>
      </c>
      <c r="O50" s="174"/>
      <c r="P50" s="175"/>
      <c r="Q50" s="186" t="s">
        <v>365</v>
      </c>
      <c r="R50" s="186"/>
      <c r="S50" s="186"/>
      <c r="T50" s="186"/>
      <c r="U50" s="186" t="s">
        <v>837</v>
      </c>
      <c r="V50" s="160"/>
      <c r="W50" s="162"/>
      <c r="X50" s="187"/>
      <c r="Y50" s="187">
        <v>429640</v>
      </c>
      <c r="Z50" s="187"/>
      <c r="AA50" s="187">
        <f t="shared" si="0"/>
        <v>429640</v>
      </c>
      <c r="AB50" s="162" t="s">
        <v>466</v>
      </c>
      <c r="AC50" s="197">
        <v>45127</v>
      </c>
      <c r="AD50" s="198">
        <v>45127</v>
      </c>
      <c r="AE50" s="186"/>
      <c r="AF50" s="186"/>
      <c r="AG50" s="186"/>
      <c r="AH50" s="162">
        <v>45154</v>
      </c>
      <c r="AI50" s="162"/>
      <c r="AJ50" s="162"/>
      <c r="AK50" s="160"/>
      <c r="AL50" s="160" t="s">
        <v>838</v>
      </c>
      <c r="AM50" s="162"/>
      <c r="AN50" s="162"/>
      <c r="AO50" s="212" t="s">
        <v>839</v>
      </c>
      <c r="AP50" s="160"/>
      <c r="AQ50" s="160"/>
      <c r="AR50" s="160"/>
      <c r="AS50" s="186"/>
      <c r="AT50" s="203">
        <v>45225</v>
      </c>
      <c r="AU50" s="186"/>
      <c r="AV50" s="213"/>
      <c r="AW50" s="162"/>
      <c r="AX50" s="223"/>
      <c r="AY50" s="162"/>
      <c r="AZ50" s="224" t="s">
        <v>125</v>
      </c>
      <c r="BA50" s="160" t="s">
        <v>474</v>
      </c>
      <c r="BB50" s="160" t="s">
        <v>466</v>
      </c>
      <c r="BC50" s="160" t="s">
        <v>466</v>
      </c>
      <c r="BD50" s="160" t="s">
        <v>466</v>
      </c>
      <c r="BE50" s="216"/>
      <c r="BF50" s="227"/>
      <c r="BG50" s="228"/>
    </row>
    <row r="51" s="138" customFormat="1" ht="129" customHeight="1" spans="1:59">
      <c r="A51" s="160">
        <v>49</v>
      </c>
      <c r="B51" s="160"/>
      <c r="C51" s="160" t="s">
        <v>840</v>
      </c>
      <c r="D51" s="160" t="s">
        <v>841</v>
      </c>
      <c r="E51" s="160" t="s">
        <v>369</v>
      </c>
      <c r="F51" s="162">
        <v>45104</v>
      </c>
      <c r="G51" s="162"/>
      <c r="H51" s="160" t="s">
        <v>488</v>
      </c>
      <c r="I51" s="160" t="s">
        <v>220</v>
      </c>
      <c r="J51" s="160" t="str">
        <f>南岭项目招采台账!V51</f>
        <v>战采结果应用</v>
      </c>
      <c r="K51" s="170" t="str">
        <f>南岭项目招采台账!T51</f>
        <v>非工程服务类</v>
      </c>
      <c r="L51" s="160" t="s">
        <v>61</v>
      </c>
      <c r="M51" s="162" t="s">
        <v>461</v>
      </c>
      <c r="N51" s="162" t="s">
        <v>462</v>
      </c>
      <c r="O51" s="174"/>
      <c r="P51" s="175"/>
      <c r="Q51" s="186" t="s">
        <v>297</v>
      </c>
      <c r="R51" s="186"/>
      <c r="S51" s="186"/>
      <c r="T51" s="186"/>
      <c r="U51" s="186" t="s">
        <v>842</v>
      </c>
      <c r="V51" s="160"/>
      <c r="W51" s="162"/>
      <c r="X51" s="187"/>
      <c r="Y51" s="187">
        <v>503743.64</v>
      </c>
      <c r="Z51" s="187"/>
      <c r="AA51" s="187">
        <f t="shared" si="0"/>
        <v>503743.64</v>
      </c>
      <c r="AB51" s="162" t="s">
        <v>466</v>
      </c>
      <c r="AC51" s="197">
        <v>45127</v>
      </c>
      <c r="AD51" s="198">
        <v>45127</v>
      </c>
      <c r="AE51" s="186"/>
      <c r="AF51" s="186"/>
      <c r="AG51" s="186"/>
      <c r="AH51" s="162">
        <v>45154</v>
      </c>
      <c r="AI51" s="162"/>
      <c r="AJ51" s="162"/>
      <c r="AK51" s="160"/>
      <c r="AL51" s="160" t="s">
        <v>838</v>
      </c>
      <c r="AM51" s="162"/>
      <c r="AN51" s="162"/>
      <c r="AO51" s="212" t="s">
        <v>839</v>
      </c>
      <c r="AP51" s="160"/>
      <c r="AQ51" s="160"/>
      <c r="AR51" s="160"/>
      <c r="AS51" s="186"/>
      <c r="AT51" s="203">
        <v>45225</v>
      </c>
      <c r="AU51" s="186"/>
      <c r="AV51" s="213"/>
      <c r="AW51" s="162"/>
      <c r="AX51" s="223"/>
      <c r="AY51" s="162"/>
      <c r="AZ51" s="224" t="s">
        <v>125</v>
      </c>
      <c r="BA51" s="160" t="s">
        <v>474</v>
      </c>
      <c r="BB51" s="160" t="s">
        <v>466</v>
      </c>
      <c r="BC51" s="160" t="s">
        <v>466</v>
      </c>
      <c r="BD51" s="160" t="s">
        <v>466</v>
      </c>
      <c r="BE51" s="216"/>
      <c r="BF51" s="227"/>
      <c r="BG51" s="228"/>
    </row>
    <row r="52" s="138" customFormat="1" ht="129" customHeight="1" spans="1:59">
      <c r="A52" s="160">
        <v>50</v>
      </c>
      <c r="B52" s="160"/>
      <c r="C52" s="160" t="s">
        <v>843</v>
      </c>
      <c r="D52" s="160" t="s">
        <v>844</v>
      </c>
      <c r="E52" s="160" t="s">
        <v>845</v>
      </c>
      <c r="F52" s="162">
        <v>45104</v>
      </c>
      <c r="G52" s="162"/>
      <c r="H52" s="160" t="s">
        <v>488</v>
      </c>
      <c r="I52" s="160" t="s">
        <v>220</v>
      </c>
      <c r="J52" s="160" t="str">
        <f>南岭项目招采台账!V52</f>
        <v>公开询价</v>
      </c>
      <c r="K52" s="170" t="str">
        <f>南岭项目招采台账!T52</f>
        <v>非工程服务类</v>
      </c>
      <c r="L52" s="160" t="s">
        <v>61</v>
      </c>
      <c r="M52" s="162" t="s">
        <v>461</v>
      </c>
      <c r="N52" s="162" t="s">
        <v>462</v>
      </c>
      <c r="O52" s="174"/>
      <c r="P52" s="175"/>
      <c r="Q52" s="186" t="s">
        <v>374</v>
      </c>
      <c r="R52" s="186"/>
      <c r="S52" s="186"/>
      <c r="T52" s="186" t="s">
        <v>375</v>
      </c>
      <c r="U52" s="186" t="s">
        <v>375</v>
      </c>
      <c r="V52" s="160"/>
      <c r="W52" s="162"/>
      <c r="X52" s="187"/>
      <c r="Y52" s="187">
        <f>南岭项目招采台账!R52</f>
        <v>475000</v>
      </c>
      <c r="Z52" s="187">
        <v>140000</v>
      </c>
      <c r="AA52" s="187">
        <f t="shared" si="0"/>
        <v>615000</v>
      </c>
      <c r="AB52" s="162" t="s">
        <v>466</v>
      </c>
      <c r="AC52" s="197">
        <v>45118</v>
      </c>
      <c r="AD52" s="198">
        <v>45118</v>
      </c>
      <c r="AE52" s="186"/>
      <c r="AF52" s="186"/>
      <c r="AG52" s="186"/>
      <c r="AH52" s="162">
        <v>45133</v>
      </c>
      <c r="AI52" s="162"/>
      <c r="AJ52" s="162"/>
      <c r="AK52" s="160"/>
      <c r="AL52" s="160" t="s">
        <v>846</v>
      </c>
      <c r="AM52" s="162"/>
      <c r="AN52" s="162"/>
      <c r="AO52" s="212" t="s">
        <v>847</v>
      </c>
      <c r="AP52" s="160"/>
      <c r="AQ52" s="160"/>
      <c r="AR52" s="160"/>
      <c r="AS52" s="186"/>
      <c r="AT52" s="203">
        <v>45181</v>
      </c>
      <c r="AU52" s="186"/>
      <c r="AV52" s="213"/>
      <c r="AW52" s="162"/>
      <c r="AX52" s="223"/>
      <c r="AY52" s="162"/>
      <c r="AZ52" s="224" t="s">
        <v>125</v>
      </c>
      <c r="BA52" s="160" t="s">
        <v>474</v>
      </c>
      <c r="BB52" s="160" t="s">
        <v>466</v>
      </c>
      <c r="BC52" s="160" t="s">
        <v>466</v>
      </c>
      <c r="BD52" s="160" t="s">
        <v>466</v>
      </c>
      <c r="BE52" s="216"/>
      <c r="BF52" s="227"/>
      <c r="BG52" s="228"/>
    </row>
    <row r="53" s="138" customFormat="1" ht="129" customHeight="1" spans="1:59">
      <c r="A53" s="160">
        <v>51</v>
      </c>
      <c r="B53" s="160"/>
      <c r="C53" s="160" t="s">
        <v>848</v>
      </c>
      <c r="D53" s="160" t="s">
        <v>849</v>
      </c>
      <c r="E53" s="160" t="s">
        <v>850</v>
      </c>
      <c r="F53" s="162">
        <v>45105</v>
      </c>
      <c r="G53" s="162"/>
      <c r="H53" s="160" t="s">
        <v>488</v>
      </c>
      <c r="I53" s="160" t="s">
        <v>220</v>
      </c>
      <c r="J53" s="160" t="str">
        <f>南岭项目招采台账!V53</f>
        <v>公开招标</v>
      </c>
      <c r="K53" s="170" t="str">
        <f>南岭项目招采台账!T53</f>
        <v>非工程服务类</v>
      </c>
      <c r="L53" s="160" t="s">
        <v>61</v>
      </c>
      <c r="M53" s="162" t="s">
        <v>461</v>
      </c>
      <c r="N53" s="162" t="s">
        <v>462</v>
      </c>
      <c r="O53" s="174"/>
      <c r="P53" s="175"/>
      <c r="Q53" s="186" t="s">
        <v>320</v>
      </c>
      <c r="R53" s="186"/>
      <c r="S53" s="186"/>
      <c r="T53" s="186"/>
      <c r="U53" s="186" t="s">
        <v>786</v>
      </c>
      <c r="V53" s="160"/>
      <c r="W53" s="162"/>
      <c r="X53" s="187"/>
      <c r="Y53" s="187">
        <f>南岭项目招采台账!R53</f>
        <v>4800000</v>
      </c>
      <c r="Z53" s="187"/>
      <c r="AA53" s="187">
        <f t="shared" si="0"/>
        <v>4800000</v>
      </c>
      <c r="AB53" s="162" t="s">
        <v>481</v>
      </c>
      <c r="AC53" s="197">
        <v>45127</v>
      </c>
      <c r="AD53" s="198">
        <v>45127</v>
      </c>
      <c r="AE53" s="186"/>
      <c r="AF53" s="186"/>
      <c r="AG53" s="186"/>
      <c r="AH53" s="162">
        <v>45135</v>
      </c>
      <c r="AI53" s="162"/>
      <c r="AJ53" s="162"/>
      <c r="AK53" s="160"/>
      <c r="AL53" s="160" t="s">
        <v>851</v>
      </c>
      <c r="AM53" s="162"/>
      <c r="AN53" s="162"/>
      <c r="AO53" s="212" t="s">
        <v>852</v>
      </c>
      <c r="AP53" s="160"/>
      <c r="AQ53" s="160"/>
      <c r="AR53" s="160"/>
      <c r="AS53" s="186"/>
      <c r="AT53" s="203">
        <v>45187</v>
      </c>
      <c r="AU53" s="186"/>
      <c r="AV53" s="213"/>
      <c r="AW53" s="162"/>
      <c r="AX53" s="223"/>
      <c r="AY53" s="162"/>
      <c r="AZ53" s="224" t="s">
        <v>125</v>
      </c>
      <c r="BA53" s="160" t="s">
        <v>474</v>
      </c>
      <c r="BB53" s="160" t="s">
        <v>466</v>
      </c>
      <c r="BC53" s="160" t="s">
        <v>466</v>
      </c>
      <c r="BD53" s="160" t="s">
        <v>466</v>
      </c>
      <c r="BE53" s="216"/>
      <c r="BF53" s="227"/>
      <c r="BG53" s="228"/>
    </row>
    <row r="54" s="138" customFormat="1" ht="129" customHeight="1" spans="1:59">
      <c r="A54" s="160">
        <v>52</v>
      </c>
      <c r="B54" s="160"/>
      <c r="C54" s="160" t="s">
        <v>853</v>
      </c>
      <c r="D54" s="160" t="s">
        <v>854</v>
      </c>
      <c r="E54" s="160" t="s">
        <v>855</v>
      </c>
      <c r="F54" s="162">
        <v>45142</v>
      </c>
      <c r="G54" s="162"/>
      <c r="H54" s="160" t="s">
        <v>488</v>
      </c>
      <c r="I54" s="160" t="s">
        <v>220</v>
      </c>
      <c r="J54" s="160" t="str">
        <f>南岭项目招采台账!V54</f>
        <v>公开询价</v>
      </c>
      <c r="K54" s="170" t="str">
        <f>南岭项目招采台账!T54</f>
        <v>非工程服务类</v>
      </c>
      <c r="L54" s="160" t="s">
        <v>61</v>
      </c>
      <c r="M54" s="162" t="s">
        <v>461</v>
      </c>
      <c r="N54" s="162" t="s">
        <v>462</v>
      </c>
      <c r="O54" s="174"/>
      <c r="P54" s="175"/>
      <c r="Q54" s="186" t="s">
        <v>856</v>
      </c>
      <c r="R54" s="186"/>
      <c r="S54" s="186"/>
      <c r="T54" s="186"/>
      <c r="U54" s="186" t="s">
        <v>857</v>
      </c>
      <c r="V54" s="160"/>
      <c r="W54" s="162"/>
      <c r="X54" s="187"/>
      <c r="Y54" s="187">
        <f>南岭项目招采台账!R54</f>
        <v>144000</v>
      </c>
      <c r="Z54" s="187"/>
      <c r="AA54" s="187">
        <f t="shared" si="0"/>
        <v>144000</v>
      </c>
      <c r="AB54" s="162" t="s">
        <v>466</v>
      </c>
      <c r="AC54" s="197">
        <v>45147</v>
      </c>
      <c r="AD54" s="198">
        <v>45147</v>
      </c>
      <c r="AE54" s="186"/>
      <c r="AF54" s="186"/>
      <c r="AG54" s="186"/>
      <c r="AH54" s="162">
        <v>45154</v>
      </c>
      <c r="AI54" s="162"/>
      <c r="AJ54" s="162"/>
      <c r="AK54" s="160"/>
      <c r="AL54" s="160" t="s">
        <v>858</v>
      </c>
      <c r="AM54" s="162"/>
      <c r="AN54" s="162"/>
      <c r="AO54" s="212" t="s">
        <v>859</v>
      </c>
      <c r="AP54" s="160"/>
      <c r="AQ54" s="160"/>
      <c r="AR54" s="160"/>
      <c r="AS54" s="186"/>
      <c r="AT54" s="203">
        <v>45225</v>
      </c>
      <c r="AU54" s="186"/>
      <c r="AV54" s="213"/>
      <c r="AW54" s="162"/>
      <c r="AX54" s="223"/>
      <c r="AY54" s="162"/>
      <c r="AZ54" s="224" t="s">
        <v>125</v>
      </c>
      <c r="BA54" s="160" t="s">
        <v>474</v>
      </c>
      <c r="BB54" s="160" t="s">
        <v>466</v>
      </c>
      <c r="BC54" s="160" t="s">
        <v>466</v>
      </c>
      <c r="BD54" s="160" t="s">
        <v>466</v>
      </c>
      <c r="BE54" s="216"/>
      <c r="BF54" s="227"/>
      <c r="BG54" s="228"/>
    </row>
    <row r="55" s="138" customFormat="1" ht="129" customHeight="1" spans="1:59">
      <c r="A55" s="160">
        <v>53</v>
      </c>
      <c r="B55" s="160"/>
      <c r="C55" s="160" t="s">
        <v>860</v>
      </c>
      <c r="D55" s="160" t="s">
        <v>861</v>
      </c>
      <c r="E55" s="160" t="s">
        <v>862</v>
      </c>
      <c r="F55" s="162"/>
      <c r="G55" s="162"/>
      <c r="H55" s="160" t="s">
        <v>488</v>
      </c>
      <c r="I55" s="160" t="s">
        <v>220</v>
      </c>
      <c r="J55" s="160" t="str">
        <f>南岭项目招采台账!V55</f>
        <v>单一来源</v>
      </c>
      <c r="K55" s="170" t="str">
        <f>南岭项目招采台账!T55</f>
        <v>非工程服务类</v>
      </c>
      <c r="L55" s="160" t="s">
        <v>61</v>
      </c>
      <c r="M55" s="162" t="s">
        <v>461</v>
      </c>
      <c r="N55" s="162" t="s">
        <v>462</v>
      </c>
      <c r="O55" s="174"/>
      <c r="P55" s="176"/>
      <c r="Q55" s="186" t="s">
        <v>390</v>
      </c>
      <c r="R55" s="186"/>
      <c r="S55" s="186"/>
      <c r="T55" s="186"/>
      <c r="U55" s="186" t="s">
        <v>863</v>
      </c>
      <c r="V55" s="186"/>
      <c r="W55" s="176"/>
      <c r="X55" s="187"/>
      <c r="Y55" s="187">
        <f>南岭项目招采台账!R55</f>
        <v>142094.16</v>
      </c>
      <c r="Z55" s="187"/>
      <c r="AA55" s="187">
        <f t="shared" si="0"/>
        <v>142094.16</v>
      </c>
      <c r="AB55" s="162" t="s">
        <v>466</v>
      </c>
      <c r="AC55" s="197">
        <v>45176</v>
      </c>
      <c r="AD55" s="198">
        <v>45176</v>
      </c>
      <c r="AE55" s="186"/>
      <c r="AF55" s="186"/>
      <c r="AG55" s="186"/>
      <c r="AH55" s="203">
        <v>45194</v>
      </c>
      <c r="AI55" s="162" t="s">
        <v>760</v>
      </c>
      <c r="AJ55" s="162" t="s">
        <v>468</v>
      </c>
      <c r="AK55" s="160"/>
      <c r="AL55" s="160" t="s">
        <v>864</v>
      </c>
      <c r="AM55" s="162"/>
      <c r="AN55" s="162"/>
      <c r="AO55" s="212" t="s">
        <v>865</v>
      </c>
      <c r="AP55" s="160"/>
      <c r="AQ55" s="160"/>
      <c r="AR55" s="160"/>
      <c r="AS55" s="216"/>
      <c r="AT55" s="171" t="s">
        <v>505</v>
      </c>
      <c r="AU55" s="186"/>
      <c r="AV55" s="213"/>
      <c r="AW55" s="162"/>
      <c r="AX55" s="223"/>
      <c r="AY55" s="162"/>
      <c r="AZ55" s="224" t="s">
        <v>125</v>
      </c>
      <c r="BA55" s="160" t="s">
        <v>496</v>
      </c>
      <c r="BB55" s="160" t="s">
        <v>481</v>
      </c>
      <c r="BC55" s="160" t="s">
        <v>466</v>
      </c>
      <c r="BD55" s="160" t="s">
        <v>466</v>
      </c>
      <c r="BE55" s="216">
        <v>94</v>
      </c>
      <c r="BF55" s="227"/>
      <c r="BG55" s="228"/>
    </row>
    <row r="56" s="138" customFormat="1" ht="129" customHeight="1" spans="1:59">
      <c r="A56" s="160">
        <v>54</v>
      </c>
      <c r="B56" s="160"/>
      <c r="C56" s="160" t="s">
        <v>866</v>
      </c>
      <c r="D56" s="160" t="s">
        <v>867</v>
      </c>
      <c r="E56" s="160" t="s">
        <v>868</v>
      </c>
      <c r="F56" s="162"/>
      <c r="G56" s="162"/>
      <c r="H56" s="160" t="s">
        <v>220</v>
      </c>
      <c r="I56" s="160" t="s">
        <v>220</v>
      </c>
      <c r="J56" s="160" t="str">
        <f>南岭项目招采台账!V56</f>
        <v>直接采购</v>
      </c>
      <c r="K56" s="170" t="str">
        <f>南岭项目招采台账!T56</f>
        <v>非工程服务类</v>
      </c>
      <c r="L56" s="160" t="s">
        <v>61</v>
      </c>
      <c r="M56" s="162" t="s">
        <v>461</v>
      </c>
      <c r="N56" s="162" t="s">
        <v>462</v>
      </c>
      <c r="O56" s="174"/>
      <c r="P56" s="162" t="s">
        <v>869</v>
      </c>
      <c r="Q56" s="186" t="s">
        <v>394</v>
      </c>
      <c r="R56" s="186" t="s">
        <v>870</v>
      </c>
      <c r="S56" s="186" t="s">
        <v>870</v>
      </c>
      <c r="T56" s="186" t="s">
        <v>871</v>
      </c>
      <c r="U56" s="186" t="s">
        <v>872</v>
      </c>
      <c r="V56" s="186"/>
      <c r="W56" s="176"/>
      <c r="X56" s="187"/>
      <c r="Y56" s="187">
        <f>南岭项目招采台账!R56</f>
        <v>66000</v>
      </c>
      <c r="Z56" s="187"/>
      <c r="AA56" s="187">
        <f t="shared" si="0"/>
        <v>66000</v>
      </c>
      <c r="AB56" s="162" t="s">
        <v>466</v>
      </c>
      <c r="AC56" s="197">
        <v>45189</v>
      </c>
      <c r="AD56" s="198">
        <v>45189</v>
      </c>
      <c r="AE56" s="186"/>
      <c r="AF56" s="186"/>
      <c r="AG56" s="186"/>
      <c r="AH56" s="203">
        <v>45215</v>
      </c>
      <c r="AI56" s="162" t="s">
        <v>760</v>
      </c>
      <c r="AJ56" s="162" t="s">
        <v>468</v>
      </c>
      <c r="AK56" s="160"/>
      <c r="AL56" s="160" t="s">
        <v>873</v>
      </c>
      <c r="AM56" s="162"/>
      <c r="AN56" s="162"/>
      <c r="AO56" s="212" t="s">
        <v>874</v>
      </c>
      <c r="AP56" s="160"/>
      <c r="AQ56" s="160"/>
      <c r="AR56" s="160"/>
      <c r="AS56" s="216"/>
      <c r="AT56" s="203">
        <v>45317</v>
      </c>
      <c r="AU56" s="186"/>
      <c r="AV56" s="213"/>
      <c r="AW56" s="162"/>
      <c r="AX56" s="223"/>
      <c r="AY56" s="162"/>
      <c r="AZ56" s="224" t="s">
        <v>125</v>
      </c>
      <c r="BA56" s="160" t="s">
        <v>496</v>
      </c>
      <c r="BB56" s="160" t="s">
        <v>481</v>
      </c>
      <c r="BC56" s="160" t="s">
        <v>481</v>
      </c>
      <c r="BD56" s="160" t="s">
        <v>481</v>
      </c>
      <c r="BE56" s="216"/>
      <c r="BF56" s="227"/>
      <c r="BG56" s="228"/>
    </row>
    <row r="57" s="138" customFormat="1" ht="129" customHeight="1" spans="1:59">
      <c r="A57" s="160">
        <v>55</v>
      </c>
      <c r="B57" s="160"/>
      <c r="C57" s="160" t="s">
        <v>875</v>
      </c>
      <c r="D57" s="160" t="s">
        <v>876</v>
      </c>
      <c r="E57" s="160" t="str">
        <f>南岭项目招采台账!D57&amp;"合同"</f>
        <v>龙岗区南湾街道南岭村社区土地整备利益统筹项目前期服务项目指挥部物业服务合同</v>
      </c>
      <c r="F57" s="162"/>
      <c r="G57" s="162"/>
      <c r="H57" s="160" t="s">
        <v>220</v>
      </c>
      <c r="I57" s="160" t="s">
        <v>220</v>
      </c>
      <c r="J57" s="160" t="str">
        <f>南岭项目招采台账!V57</f>
        <v>单一来源</v>
      </c>
      <c r="K57" s="170" t="str">
        <f>南岭项目招采台账!T57</f>
        <v>非工程服务类</v>
      </c>
      <c r="L57" s="160" t="s">
        <v>61</v>
      </c>
      <c r="M57" s="162" t="s">
        <v>461</v>
      </c>
      <c r="N57" s="162" t="s">
        <v>462</v>
      </c>
      <c r="O57" s="174"/>
      <c r="P57" s="162" t="s">
        <v>869</v>
      </c>
      <c r="Q57" s="186" t="s">
        <v>399</v>
      </c>
      <c r="R57" s="186"/>
      <c r="S57" s="186"/>
      <c r="T57" s="186" t="s">
        <v>400</v>
      </c>
      <c r="U57" s="186" t="s">
        <v>400</v>
      </c>
      <c r="V57" s="186"/>
      <c r="W57" s="176"/>
      <c r="X57" s="187"/>
      <c r="Y57" s="187">
        <f>南岭项目招采台账!R57</f>
        <v>1542623.88</v>
      </c>
      <c r="Z57" s="187"/>
      <c r="AA57" s="187">
        <f t="shared" si="0"/>
        <v>1542623.88</v>
      </c>
      <c r="AB57" s="162" t="s">
        <v>466</v>
      </c>
      <c r="AC57" s="197">
        <v>45223</v>
      </c>
      <c r="AD57" s="198">
        <v>45223</v>
      </c>
      <c r="AE57" s="186"/>
      <c r="AF57" s="186"/>
      <c r="AG57" s="186"/>
      <c r="AH57" s="203">
        <v>45233</v>
      </c>
      <c r="AI57" s="162" t="s">
        <v>760</v>
      </c>
      <c r="AJ57" s="162" t="s">
        <v>468</v>
      </c>
      <c r="AK57" s="160"/>
      <c r="AL57" s="160" t="s">
        <v>877</v>
      </c>
      <c r="AM57" s="162"/>
      <c r="AN57" s="162"/>
      <c r="AO57" s="212" t="s">
        <v>878</v>
      </c>
      <c r="AP57" s="160" t="s">
        <v>481</v>
      </c>
      <c r="AQ57" s="160" t="s">
        <v>481</v>
      </c>
      <c r="AR57" s="160"/>
      <c r="AS57" s="216"/>
      <c r="AT57" s="203">
        <v>45317</v>
      </c>
      <c r="AU57" s="186"/>
      <c r="AV57" s="213"/>
      <c r="AW57" s="162"/>
      <c r="AX57" s="223"/>
      <c r="AY57" s="162"/>
      <c r="AZ57" s="224" t="s">
        <v>125</v>
      </c>
      <c r="BA57" s="160" t="s">
        <v>496</v>
      </c>
      <c r="BB57" s="160" t="s">
        <v>481</v>
      </c>
      <c r="BC57" s="160" t="s">
        <v>481</v>
      </c>
      <c r="BD57" s="160" t="s">
        <v>481</v>
      </c>
      <c r="BE57" s="216">
        <v>94</v>
      </c>
      <c r="BF57" s="227"/>
      <c r="BG57" s="228"/>
    </row>
    <row r="58" s="138" customFormat="1" ht="129" customHeight="1" spans="1:59">
      <c r="A58" s="163">
        <v>56</v>
      </c>
      <c r="B58" s="163"/>
      <c r="C58" s="160" t="s">
        <v>879</v>
      </c>
      <c r="D58" s="160" t="s">
        <v>880</v>
      </c>
      <c r="E58" s="160" t="s">
        <v>881</v>
      </c>
      <c r="F58" s="164"/>
      <c r="G58" s="164"/>
      <c r="H58" s="163" t="s">
        <v>125</v>
      </c>
      <c r="I58" s="163" t="s">
        <v>125</v>
      </c>
      <c r="J58" s="163"/>
      <c r="K58" s="177"/>
      <c r="L58" s="160" t="s">
        <v>61</v>
      </c>
      <c r="M58" s="164"/>
      <c r="N58" s="164"/>
      <c r="O58" s="178"/>
      <c r="P58" s="162" t="s">
        <v>882</v>
      </c>
      <c r="Q58" s="186" t="s">
        <v>399</v>
      </c>
      <c r="R58" s="188"/>
      <c r="S58" s="188"/>
      <c r="T58" s="188" t="s">
        <v>883</v>
      </c>
      <c r="U58" s="188" t="s">
        <v>883</v>
      </c>
      <c r="V58" s="188"/>
      <c r="W58" s="189"/>
      <c r="X58" s="190"/>
      <c r="Y58" s="190">
        <v>3570186</v>
      </c>
      <c r="Z58" s="190">
        <f>Z67</f>
        <v>3570186</v>
      </c>
      <c r="AA58" s="187">
        <f t="shared" si="0"/>
        <v>7140372</v>
      </c>
      <c r="AB58" s="162" t="s">
        <v>466</v>
      </c>
      <c r="AC58" s="200" t="s">
        <v>71</v>
      </c>
      <c r="AD58" s="198">
        <v>45378</v>
      </c>
      <c r="AE58" s="186" t="s">
        <v>71</v>
      </c>
      <c r="AF58" s="186" t="s">
        <v>71</v>
      </c>
      <c r="AG58" s="186" t="s">
        <v>71</v>
      </c>
      <c r="AH58" s="203">
        <v>45401</v>
      </c>
      <c r="AI58" s="162" t="s">
        <v>760</v>
      </c>
      <c r="AJ58" s="162" t="s">
        <v>548</v>
      </c>
      <c r="AK58" s="160"/>
      <c r="AL58" s="160" t="s">
        <v>884</v>
      </c>
      <c r="AM58" s="162"/>
      <c r="AN58" s="162"/>
      <c r="AO58" s="212" t="s">
        <v>885</v>
      </c>
      <c r="AP58" s="160" t="s">
        <v>481</v>
      </c>
      <c r="AQ58" s="160" t="s">
        <v>481</v>
      </c>
      <c r="AR58" s="163"/>
      <c r="AS58" s="217"/>
      <c r="AT58" s="218"/>
      <c r="AU58" s="186"/>
      <c r="AV58" s="213"/>
      <c r="AW58" s="162"/>
      <c r="AX58" s="223"/>
      <c r="AY58" s="162"/>
      <c r="AZ58" s="224" t="s">
        <v>125</v>
      </c>
      <c r="BA58" s="160" t="s">
        <v>496</v>
      </c>
      <c r="BB58" s="160" t="s">
        <v>481</v>
      </c>
      <c r="BC58" s="160" t="s">
        <v>466</v>
      </c>
      <c r="BD58" s="160" t="s">
        <v>466</v>
      </c>
      <c r="BE58" s="216">
        <v>92</v>
      </c>
      <c r="BF58" s="227"/>
      <c r="BG58" s="228"/>
    </row>
    <row r="59" s="138" customFormat="1" ht="129" customHeight="1" spans="1:59">
      <c r="A59" s="163">
        <v>57</v>
      </c>
      <c r="B59" s="163"/>
      <c r="C59" s="163" t="s">
        <v>886</v>
      </c>
      <c r="D59" s="163" t="s">
        <v>887</v>
      </c>
      <c r="E59" s="163" t="s">
        <v>888</v>
      </c>
      <c r="F59" s="164"/>
      <c r="G59" s="164"/>
      <c r="H59" s="163" t="s">
        <v>156</v>
      </c>
      <c r="I59" s="163" t="s">
        <v>156</v>
      </c>
      <c r="J59" s="160" t="str">
        <f>南岭项目招采台账!V59</f>
        <v>单一来源</v>
      </c>
      <c r="K59" s="170" t="str">
        <f>南岭项目招采台账!T59</f>
        <v>工程施工类</v>
      </c>
      <c r="L59" s="160" t="s">
        <v>61</v>
      </c>
      <c r="M59" s="164" t="s">
        <v>889</v>
      </c>
      <c r="N59" s="162" t="s">
        <v>462</v>
      </c>
      <c r="O59" s="179" t="s">
        <v>882</v>
      </c>
      <c r="P59" s="164" t="s">
        <v>890</v>
      </c>
      <c r="Q59" s="188" t="s">
        <v>406</v>
      </c>
      <c r="R59" s="188" t="s">
        <v>891</v>
      </c>
      <c r="S59" s="188" t="s">
        <v>891</v>
      </c>
      <c r="T59" s="188" t="s">
        <v>892</v>
      </c>
      <c r="U59" s="188" t="s">
        <v>892</v>
      </c>
      <c r="V59" s="188" t="s">
        <v>893</v>
      </c>
      <c r="W59" s="191">
        <v>0.09</v>
      </c>
      <c r="X59" s="190">
        <v>309987.72</v>
      </c>
      <c r="Y59" s="190">
        <v>309987.72</v>
      </c>
      <c r="Z59" s="190">
        <v>0</v>
      </c>
      <c r="AA59" s="187">
        <f t="shared" si="0"/>
        <v>309987.72</v>
      </c>
      <c r="AB59" s="162" t="s">
        <v>466</v>
      </c>
      <c r="AC59" s="200">
        <v>45848</v>
      </c>
      <c r="AD59" s="200">
        <v>45848</v>
      </c>
      <c r="AE59" s="186" t="s">
        <v>71</v>
      </c>
      <c r="AF59" s="186" t="s">
        <v>71</v>
      </c>
      <c r="AG59" s="186" t="s">
        <v>71</v>
      </c>
      <c r="AH59" s="200">
        <v>45855</v>
      </c>
      <c r="AI59" s="162" t="s">
        <v>760</v>
      </c>
      <c r="AJ59" s="162" t="s">
        <v>468</v>
      </c>
      <c r="AK59" s="163" t="s">
        <v>469</v>
      </c>
      <c r="AL59" s="163" t="s">
        <v>894</v>
      </c>
      <c r="AM59" s="164"/>
      <c r="AN59" s="164"/>
      <c r="AO59" s="219" t="s">
        <v>895</v>
      </c>
      <c r="AP59" s="160" t="s">
        <v>481</v>
      </c>
      <c r="AQ59" s="160" t="s">
        <v>481</v>
      </c>
      <c r="AR59" s="163"/>
      <c r="AS59" s="217"/>
      <c r="AT59" s="218">
        <v>45860</v>
      </c>
      <c r="AU59" s="186"/>
      <c r="AV59" s="213"/>
      <c r="AW59" s="162"/>
      <c r="AX59" s="223"/>
      <c r="AY59" s="162"/>
      <c r="AZ59" s="224" t="s">
        <v>156</v>
      </c>
      <c r="BA59" s="160" t="s">
        <v>474</v>
      </c>
      <c r="BB59" s="160" t="s">
        <v>466</v>
      </c>
      <c r="BC59" s="160" t="s">
        <v>466</v>
      </c>
      <c r="BD59" s="160" t="s">
        <v>466</v>
      </c>
      <c r="BE59" s="216"/>
      <c r="BF59" s="227"/>
      <c r="BG59" s="228"/>
    </row>
    <row r="60" s="138" customFormat="1" ht="34" customHeight="1" spans="1:59">
      <c r="A60" s="163" t="s">
        <v>896</v>
      </c>
      <c r="B60" s="163"/>
      <c r="C60" s="165"/>
      <c r="D60" s="165"/>
      <c r="E60" s="163"/>
      <c r="F60" s="163"/>
      <c r="G60" s="166"/>
      <c r="H60" s="165"/>
      <c r="I60" s="165"/>
      <c r="J60" s="163"/>
      <c r="K60" s="163"/>
      <c r="L60" s="163"/>
      <c r="M60" s="180"/>
      <c r="N60" s="180"/>
      <c r="O60" s="180"/>
      <c r="P60" s="163"/>
      <c r="Q60" s="165"/>
      <c r="R60" s="165"/>
      <c r="S60" s="165"/>
      <c r="T60" s="192"/>
      <c r="U60" s="192"/>
      <c r="V60" s="192"/>
      <c r="W60" s="165"/>
      <c r="X60" s="190"/>
      <c r="Y60" s="190"/>
      <c r="Z60" s="190"/>
      <c r="AA60" s="190"/>
      <c r="AB60" s="165"/>
      <c r="AC60" s="201"/>
      <c r="AD60" s="201"/>
      <c r="AE60" s="165"/>
      <c r="AF60" s="202"/>
      <c r="AG60" s="165"/>
      <c r="AH60" s="165"/>
      <c r="AI60" s="165"/>
      <c r="AJ60" s="206"/>
      <c r="AK60" s="165"/>
      <c r="AL60" s="165"/>
      <c r="AM60" s="165"/>
      <c r="AN60" s="180"/>
      <c r="AO60" s="165"/>
      <c r="AP60" s="165"/>
      <c r="AQ60" s="165"/>
      <c r="AR60" s="165"/>
      <c r="AS60" s="165"/>
      <c r="AT60" s="165"/>
      <c r="AU60" s="220"/>
      <c r="AV60" s="221"/>
      <c r="AW60" s="225"/>
      <c r="AX60" s="226"/>
      <c r="AY60" s="225"/>
      <c r="AZ60" s="160"/>
      <c r="BA60" s="160"/>
      <c r="BB60" s="161"/>
      <c r="BC60" s="225"/>
      <c r="BD60" s="225"/>
      <c r="BE60" s="160"/>
      <c r="BF60" s="160"/>
      <c r="BG60" s="160"/>
    </row>
    <row r="61" s="138" customFormat="1" ht="113" customHeight="1" spans="1:59">
      <c r="A61" s="163">
        <v>1</v>
      </c>
      <c r="B61" s="163"/>
      <c r="C61" s="160" t="s">
        <v>897</v>
      </c>
      <c r="D61" s="160" t="s">
        <v>898</v>
      </c>
      <c r="E61" s="163" t="s">
        <v>899</v>
      </c>
      <c r="F61" s="163"/>
      <c r="G61" s="166"/>
      <c r="H61" s="165" t="s">
        <v>220</v>
      </c>
      <c r="I61" s="165" t="s">
        <v>220</v>
      </c>
      <c r="J61" s="163" t="s">
        <v>900</v>
      </c>
      <c r="K61" s="170" t="s">
        <v>68</v>
      </c>
      <c r="L61" s="163" t="s">
        <v>61</v>
      </c>
      <c r="M61" s="162" t="s">
        <v>889</v>
      </c>
      <c r="N61" s="162" t="s">
        <v>462</v>
      </c>
      <c r="O61" s="180" t="s">
        <v>882</v>
      </c>
      <c r="P61" s="163" t="s">
        <v>882</v>
      </c>
      <c r="Q61" s="165" t="s">
        <v>390</v>
      </c>
      <c r="R61" s="165" t="s">
        <v>901</v>
      </c>
      <c r="S61" s="165" t="s">
        <v>901</v>
      </c>
      <c r="T61" s="192" t="s">
        <v>863</v>
      </c>
      <c r="U61" s="192" t="s">
        <v>863</v>
      </c>
      <c r="V61" s="192"/>
      <c r="W61" s="191">
        <v>0.06</v>
      </c>
      <c r="X61" s="190"/>
      <c r="Y61" s="190">
        <v>230301.74</v>
      </c>
      <c r="Z61" s="190"/>
      <c r="AA61" s="187">
        <f>SUM(Y61:Z61)</f>
        <v>230301.74</v>
      </c>
      <c r="AB61" s="165" t="s">
        <v>466</v>
      </c>
      <c r="AC61" s="197">
        <v>45594</v>
      </c>
      <c r="AD61" s="197">
        <v>45594</v>
      </c>
      <c r="AE61" s="165">
        <v>45618</v>
      </c>
      <c r="AF61" s="165" t="s">
        <v>71</v>
      </c>
      <c r="AG61" s="165" t="s">
        <v>71</v>
      </c>
      <c r="AH61" s="165">
        <v>45618</v>
      </c>
      <c r="AI61" s="165" t="s">
        <v>760</v>
      </c>
      <c r="AJ61" s="162" t="s">
        <v>503</v>
      </c>
      <c r="AK61" s="165"/>
      <c r="AL61" s="165" t="s">
        <v>902</v>
      </c>
      <c r="AM61" s="165"/>
      <c r="AN61" s="180"/>
      <c r="AO61" s="165" t="s">
        <v>903</v>
      </c>
      <c r="AP61" s="165"/>
      <c r="AQ61" s="165"/>
      <c r="AR61" s="165"/>
      <c r="AS61" s="165"/>
      <c r="AT61" s="218">
        <v>45792</v>
      </c>
      <c r="AU61" s="220"/>
      <c r="AV61" s="221"/>
      <c r="AW61" s="225"/>
      <c r="AX61" s="226"/>
      <c r="AY61" s="225"/>
      <c r="AZ61" s="160"/>
      <c r="BA61" s="160" t="s">
        <v>474</v>
      </c>
      <c r="BB61" s="161"/>
      <c r="BC61" s="225"/>
      <c r="BD61" s="225"/>
      <c r="BE61" s="160"/>
      <c r="BF61" s="160"/>
      <c r="BG61" s="160"/>
    </row>
    <row r="62" s="138" customFormat="1" ht="89" customHeight="1" spans="1:59">
      <c r="A62" s="163">
        <v>2</v>
      </c>
      <c r="B62" s="163"/>
      <c r="C62" s="163" t="s">
        <v>904</v>
      </c>
      <c r="D62" s="160" t="s">
        <v>905</v>
      </c>
      <c r="E62" s="163" t="s">
        <v>906</v>
      </c>
      <c r="F62" s="163"/>
      <c r="G62" s="166"/>
      <c r="H62" s="165" t="s">
        <v>220</v>
      </c>
      <c r="I62" s="165" t="s">
        <v>220</v>
      </c>
      <c r="J62" s="163" t="s">
        <v>900</v>
      </c>
      <c r="K62" s="170" t="s">
        <v>68</v>
      </c>
      <c r="L62" s="163" t="s">
        <v>61</v>
      </c>
      <c r="M62" s="162" t="s">
        <v>889</v>
      </c>
      <c r="N62" s="162" t="s">
        <v>462</v>
      </c>
      <c r="O62" s="180" t="s">
        <v>882</v>
      </c>
      <c r="P62" s="163" t="s">
        <v>882</v>
      </c>
      <c r="Q62" s="165" t="s">
        <v>399</v>
      </c>
      <c r="R62" s="165" t="s">
        <v>546</v>
      </c>
      <c r="S62" s="165" t="s">
        <v>546</v>
      </c>
      <c r="T62" s="192" t="s">
        <v>400</v>
      </c>
      <c r="U62" s="192" t="s">
        <v>400</v>
      </c>
      <c r="V62" s="192"/>
      <c r="W62" s="191">
        <v>0.06</v>
      </c>
      <c r="X62" s="190"/>
      <c r="Y62" s="190">
        <v>3251484.72</v>
      </c>
      <c r="Z62" s="190"/>
      <c r="AA62" s="187">
        <f>SUM(Y62:Z62)</f>
        <v>3251484.72</v>
      </c>
      <c r="AB62" s="165" t="s">
        <v>466</v>
      </c>
      <c r="AC62" s="197">
        <v>45597</v>
      </c>
      <c r="AD62" s="197">
        <v>45597</v>
      </c>
      <c r="AE62" s="165">
        <v>45618</v>
      </c>
      <c r="AF62" s="165" t="s">
        <v>71</v>
      </c>
      <c r="AG62" s="165" t="s">
        <v>71</v>
      </c>
      <c r="AH62" s="165">
        <v>45618</v>
      </c>
      <c r="AI62" s="165" t="s">
        <v>760</v>
      </c>
      <c r="AJ62" s="162" t="s">
        <v>503</v>
      </c>
      <c r="AK62" s="165"/>
      <c r="AL62" s="165" t="s">
        <v>907</v>
      </c>
      <c r="AM62" s="165"/>
      <c r="AN62" s="180"/>
      <c r="AO62" s="165" t="s">
        <v>908</v>
      </c>
      <c r="AP62" s="165"/>
      <c r="AQ62" s="165"/>
      <c r="AR62" s="165"/>
      <c r="AS62" s="165"/>
      <c r="AT62" s="218">
        <v>45811</v>
      </c>
      <c r="AU62" s="220"/>
      <c r="AV62" s="221"/>
      <c r="AW62" s="225"/>
      <c r="AX62" s="226"/>
      <c r="AY62" s="225"/>
      <c r="AZ62" s="160"/>
      <c r="BA62" s="160" t="s">
        <v>474</v>
      </c>
      <c r="BB62" s="161"/>
      <c r="BC62" s="225"/>
      <c r="BD62" s="225"/>
      <c r="BE62" s="160"/>
      <c r="BF62" s="160"/>
      <c r="BG62" s="160"/>
    </row>
    <row r="63" ht="34" customHeight="1" spans="1:59">
      <c r="A63" s="163" t="s">
        <v>909</v>
      </c>
      <c r="B63" s="163"/>
      <c r="C63" s="165"/>
      <c r="D63" s="165"/>
      <c r="E63" s="163"/>
      <c r="F63" s="163"/>
      <c r="G63" s="166"/>
      <c r="H63" s="165"/>
      <c r="I63" s="165"/>
      <c r="J63" s="163"/>
      <c r="K63" s="163"/>
      <c r="L63" s="163"/>
      <c r="M63" s="180"/>
      <c r="N63" s="180"/>
      <c r="O63" s="180"/>
      <c r="P63" s="163"/>
      <c r="Q63" s="165"/>
      <c r="R63" s="165"/>
      <c r="S63" s="165"/>
      <c r="T63" s="192"/>
      <c r="U63" s="192"/>
      <c r="V63" s="192"/>
      <c r="W63" s="165"/>
      <c r="X63" s="190"/>
      <c r="Y63" s="190"/>
      <c r="Z63" s="190"/>
      <c r="AA63" s="190"/>
      <c r="AB63" s="165"/>
      <c r="AC63" s="201"/>
      <c r="AD63" s="201"/>
      <c r="AE63" s="165"/>
      <c r="AF63" s="202"/>
      <c r="AG63" s="165"/>
      <c r="AH63" s="165"/>
      <c r="AI63" s="165"/>
      <c r="AJ63" s="206"/>
      <c r="AK63" s="165"/>
      <c r="AL63" s="165"/>
      <c r="AM63" s="165"/>
      <c r="AN63" s="180"/>
      <c r="AO63" s="165"/>
      <c r="AP63" s="165"/>
      <c r="AQ63" s="165"/>
      <c r="AR63" s="165"/>
      <c r="AS63" s="165"/>
      <c r="AT63" s="165"/>
      <c r="AU63" s="220"/>
      <c r="AV63" s="221"/>
      <c r="AW63" s="225"/>
      <c r="AX63" s="226"/>
      <c r="AY63" s="225"/>
      <c r="AZ63" s="160"/>
      <c r="BA63" s="160"/>
      <c r="BB63" s="161"/>
      <c r="BC63" s="225"/>
      <c r="BD63" s="225"/>
      <c r="BE63" s="160"/>
      <c r="BF63" s="160"/>
      <c r="BG63" s="160"/>
    </row>
    <row r="64" s="138" customFormat="1" ht="129" customHeight="1" spans="1:59">
      <c r="A64" s="160">
        <v>1</v>
      </c>
      <c r="B64" s="160"/>
      <c r="C64" s="160" t="s">
        <v>910</v>
      </c>
      <c r="D64" s="160" t="s">
        <v>911</v>
      </c>
      <c r="E64" s="160" t="s">
        <v>912</v>
      </c>
      <c r="F64" s="162"/>
      <c r="G64" s="162"/>
      <c r="H64" s="160" t="s">
        <v>220</v>
      </c>
      <c r="I64" s="160" t="s">
        <v>220</v>
      </c>
      <c r="J64" s="162"/>
      <c r="K64" s="162"/>
      <c r="L64" s="160" t="s">
        <v>61</v>
      </c>
      <c r="M64" s="173"/>
      <c r="N64" s="174"/>
      <c r="O64" s="174"/>
      <c r="P64" s="171" t="s">
        <v>544</v>
      </c>
      <c r="Q64" s="160">
        <f>南岭项目招采台账!AO60</f>
        <v>0</v>
      </c>
      <c r="R64" s="171" t="s">
        <v>545</v>
      </c>
      <c r="S64" s="171" t="s">
        <v>546</v>
      </c>
      <c r="T64" s="186" t="s">
        <v>883</v>
      </c>
      <c r="U64" s="171" t="s">
        <v>547</v>
      </c>
      <c r="V64" s="186"/>
      <c r="W64" s="176"/>
      <c r="X64" s="187"/>
      <c r="Y64" s="187">
        <v>13010796.8</v>
      </c>
      <c r="Z64" s="187">
        <v>2776996.22</v>
      </c>
      <c r="AA64" s="187">
        <v>15787793.02</v>
      </c>
      <c r="AB64" s="162" t="s">
        <v>466</v>
      </c>
      <c r="AC64" s="197">
        <v>44811</v>
      </c>
      <c r="AD64" s="198">
        <v>44811</v>
      </c>
      <c r="AE64" s="186" t="s">
        <v>71</v>
      </c>
      <c r="AF64" s="186" t="s">
        <v>71</v>
      </c>
      <c r="AG64" s="186" t="s">
        <v>71</v>
      </c>
      <c r="AH64" s="203"/>
      <c r="AI64" s="162" t="s">
        <v>760</v>
      </c>
      <c r="AJ64" s="162" t="s">
        <v>548</v>
      </c>
      <c r="AK64" s="160"/>
      <c r="AL64" s="160" t="s">
        <v>913</v>
      </c>
      <c r="AM64" s="162"/>
      <c r="AN64" s="162"/>
      <c r="AO64" s="212" t="s">
        <v>71</v>
      </c>
      <c r="AP64" s="160"/>
      <c r="AQ64" s="160"/>
      <c r="AR64" s="160"/>
      <c r="AS64" s="216"/>
      <c r="AT64" s="203"/>
      <c r="AU64" s="186"/>
      <c r="AV64" s="213"/>
      <c r="AW64" s="162"/>
      <c r="AX64" s="223"/>
      <c r="AY64" s="162"/>
      <c r="AZ64" s="224" t="s">
        <v>125</v>
      </c>
      <c r="BA64" s="160" t="s">
        <v>496</v>
      </c>
      <c r="BB64" s="160" t="s">
        <v>481</v>
      </c>
      <c r="BC64" s="160" t="s">
        <v>481</v>
      </c>
      <c r="BD64" s="160" t="s">
        <v>481</v>
      </c>
      <c r="BE64" s="216"/>
      <c r="BF64" s="227"/>
      <c r="BG64" s="228"/>
    </row>
    <row r="65" s="138" customFormat="1" ht="129" customHeight="1" spans="1:59">
      <c r="A65" s="160">
        <v>2</v>
      </c>
      <c r="B65" s="160"/>
      <c r="C65" s="160" t="s">
        <v>914</v>
      </c>
      <c r="D65" s="160" t="s">
        <v>71</v>
      </c>
      <c r="E65" s="160" t="s">
        <v>915</v>
      </c>
      <c r="F65" s="162"/>
      <c r="G65" s="162"/>
      <c r="H65" s="160" t="s">
        <v>125</v>
      </c>
      <c r="I65" s="160" t="s">
        <v>125</v>
      </c>
      <c r="J65" s="162"/>
      <c r="K65" s="162"/>
      <c r="L65" s="160" t="s">
        <v>61</v>
      </c>
      <c r="M65" s="173"/>
      <c r="N65" s="174"/>
      <c r="O65" s="174"/>
      <c r="P65" s="171" t="s">
        <v>544</v>
      </c>
      <c r="Q65" s="160">
        <f>南岭项目招采台账!AO61</f>
        <v>0</v>
      </c>
      <c r="R65" s="171" t="s">
        <v>545</v>
      </c>
      <c r="S65" s="171" t="s">
        <v>546</v>
      </c>
      <c r="T65" s="186" t="s">
        <v>883</v>
      </c>
      <c r="U65" s="171" t="s">
        <v>547</v>
      </c>
      <c r="V65" s="186"/>
      <c r="W65" s="176"/>
      <c r="X65" s="187"/>
      <c r="Y65" s="187">
        <v>15787793.02</v>
      </c>
      <c r="Z65" s="187">
        <v>10439726</v>
      </c>
      <c r="AA65" s="187">
        <f>+Y65+Z65</f>
        <v>26227519.02</v>
      </c>
      <c r="AB65" s="162" t="s">
        <v>466</v>
      </c>
      <c r="AC65" s="197" t="s">
        <v>71</v>
      </c>
      <c r="AD65" s="198">
        <v>45478</v>
      </c>
      <c r="AE65" s="186" t="s">
        <v>71</v>
      </c>
      <c r="AF65" s="186" t="s">
        <v>71</v>
      </c>
      <c r="AG65" s="186" t="s">
        <v>71</v>
      </c>
      <c r="AH65" s="203"/>
      <c r="AI65" s="162" t="s">
        <v>760</v>
      </c>
      <c r="AJ65" s="162" t="s">
        <v>548</v>
      </c>
      <c r="AK65" s="160"/>
      <c r="AL65" s="160" t="s">
        <v>916</v>
      </c>
      <c r="AM65" s="162"/>
      <c r="AN65" s="162"/>
      <c r="AO65" s="212" t="s">
        <v>71</v>
      </c>
      <c r="AP65" s="160"/>
      <c r="AQ65" s="160"/>
      <c r="AR65" s="160"/>
      <c r="AS65" s="216"/>
      <c r="AT65" s="203"/>
      <c r="AU65" s="186"/>
      <c r="AV65" s="213"/>
      <c r="AW65" s="162"/>
      <c r="AX65" s="223"/>
      <c r="AY65" s="162"/>
      <c r="AZ65" s="224" t="s">
        <v>125</v>
      </c>
      <c r="BA65" s="160" t="s">
        <v>496</v>
      </c>
      <c r="BB65" s="160" t="s">
        <v>481</v>
      </c>
      <c r="BC65" s="160" t="s">
        <v>481</v>
      </c>
      <c r="BD65" s="160" t="s">
        <v>481</v>
      </c>
      <c r="BE65" s="216"/>
      <c r="BF65" s="227"/>
      <c r="BG65" s="228"/>
    </row>
    <row r="66" ht="129" customHeight="1" spans="1:59">
      <c r="A66" s="160">
        <v>3</v>
      </c>
      <c r="B66" s="160"/>
      <c r="C66" s="160" t="s">
        <v>917</v>
      </c>
      <c r="D66" s="160" t="s">
        <v>918</v>
      </c>
      <c r="E66" s="160" t="s">
        <v>919</v>
      </c>
      <c r="F66" s="229"/>
      <c r="G66" s="230"/>
      <c r="H66" s="160" t="s">
        <v>156</v>
      </c>
      <c r="I66" s="160" t="s">
        <v>125</v>
      </c>
      <c r="J66" s="231"/>
      <c r="K66" s="170"/>
      <c r="L66" s="160" t="s">
        <v>61</v>
      </c>
      <c r="M66" s="162" t="s">
        <v>889</v>
      </c>
      <c r="N66" s="162" t="s">
        <v>462</v>
      </c>
      <c r="O66" s="232"/>
      <c r="P66" s="162"/>
      <c r="Q66" s="186" t="s">
        <v>326</v>
      </c>
      <c r="R66" s="186" t="s">
        <v>920</v>
      </c>
      <c r="S66" s="186" t="s">
        <v>920</v>
      </c>
      <c r="T66" s="186" t="s">
        <v>792</v>
      </c>
      <c r="U66" s="232"/>
      <c r="V66" s="232"/>
      <c r="W66" s="232"/>
      <c r="X66" s="233"/>
      <c r="Y66" s="187">
        <v>859122.25</v>
      </c>
      <c r="Z66" s="187">
        <v>63269.57</v>
      </c>
      <c r="AA66" s="187">
        <f>Z66+Y66</f>
        <v>922391.82</v>
      </c>
      <c r="AB66" s="162" t="s">
        <v>466</v>
      </c>
      <c r="AC66" s="197" t="s">
        <v>921</v>
      </c>
      <c r="AD66" s="198" t="s">
        <v>921</v>
      </c>
      <c r="AE66" s="186" t="s">
        <v>71</v>
      </c>
      <c r="AF66" s="186" t="s">
        <v>71</v>
      </c>
      <c r="AG66" s="186" t="s">
        <v>71</v>
      </c>
      <c r="AH66" s="203">
        <v>45341</v>
      </c>
      <c r="AI66" s="162" t="s">
        <v>760</v>
      </c>
      <c r="AJ66" s="162" t="s">
        <v>503</v>
      </c>
      <c r="AK66" s="160" t="s">
        <v>698</v>
      </c>
      <c r="AL66" s="160" t="s">
        <v>71</v>
      </c>
      <c r="AM66" s="162"/>
      <c r="AN66" s="162"/>
      <c r="AO66" s="212" t="s">
        <v>71</v>
      </c>
      <c r="AP66" s="160"/>
      <c r="AQ66" s="160"/>
      <c r="AR66" s="160"/>
      <c r="AS66" s="234"/>
      <c r="AT66" s="203"/>
      <c r="AU66" s="186"/>
      <c r="AV66" s="213"/>
      <c r="AW66" s="162"/>
      <c r="AX66" s="223"/>
      <c r="AY66" s="162"/>
      <c r="AZ66" s="224" t="s">
        <v>125</v>
      </c>
      <c r="BA66" s="160" t="s">
        <v>496</v>
      </c>
      <c r="BB66" s="160" t="s">
        <v>481</v>
      </c>
      <c r="BC66" s="160" t="s">
        <v>481</v>
      </c>
      <c r="BD66" s="160" t="s">
        <v>481</v>
      </c>
      <c r="BE66" s="216"/>
      <c r="BF66" s="227"/>
      <c r="BG66" s="228"/>
    </row>
    <row r="67" ht="129" customHeight="1" spans="1:59">
      <c r="A67" s="160">
        <v>4</v>
      </c>
      <c r="B67" s="160"/>
      <c r="C67" s="160" t="s">
        <v>922</v>
      </c>
      <c r="D67" s="160" t="s">
        <v>71</v>
      </c>
      <c r="E67" s="160" t="s">
        <v>923</v>
      </c>
      <c r="F67" s="229"/>
      <c r="G67" s="230"/>
      <c r="H67" s="160" t="s">
        <v>125</v>
      </c>
      <c r="I67" s="160" t="s">
        <v>125</v>
      </c>
      <c r="J67" s="231"/>
      <c r="K67" s="170"/>
      <c r="L67" s="160" t="s">
        <v>61</v>
      </c>
      <c r="M67" s="162"/>
      <c r="N67" s="162"/>
      <c r="O67" s="232"/>
      <c r="P67" s="162" t="s">
        <v>882</v>
      </c>
      <c r="Q67" s="186" t="s">
        <v>399</v>
      </c>
      <c r="R67" s="186"/>
      <c r="S67" s="186"/>
      <c r="T67" s="186" t="s">
        <v>883</v>
      </c>
      <c r="U67" s="186" t="s">
        <v>883</v>
      </c>
      <c r="V67" s="232"/>
      <c r="W67" s="232"/>
      <c r="X67" s="233"/>
      <c r="Y67" s="187">
        <v>3570186</v>
      </c>
      <c r="Z67" s="187">
        <v>3570186</v>
      </c>
      <c r="AA67" s="187">
        <f>SUM(Y67:Z67)</f>
        <v>7140372</v>
      </c>
      <c r="AB67" s="162" t="s">
        <v>466</v>
      </c>
      <c r="AC67" s="197" t="s">
        <v>71</v>
      </c>
      <c r="AD67" s="198">
        <v>45441</v>
      </c>
      <c r="AE67" s="186" t="s">
        <v>71</v>
      </c>
      <c r="AF67" s="186" t="s">
        <v>71</v>
      </c>
      <c r="AG67" s="186" t="s">
        <v>71</v>
      </c>
      <c r="AH67" s="203"/>
      <c r="AI67" s="162" t="s">
        <v>760</v>
      </c>
      <c r="AJ67" s="162" t="s">
        <v>548</v>
      </c>
      <c r="AK67" s="160"/>
      <c r="AL67" s="160" t="s">
        <v>924</v>
      </c>
      <c r="AM67" s="162"/>
      <c r="AN67" s="162"/>
      <c r="AO67" s="212" t="s">
        <v>71</v>
      </c>
      <c r="AP67" s="160"/>
      <c r="AQ67" s="160"/>
      <c r="AR67" s="160"/>
      <c r="AS67" s="234"/>
      <c r="AT67" s="203"/>
      <c r="AU67" s="186"/>
      <c r="AV67" s="213"/>
      <c r="AW67" s="162"/>
      <c r="AX67" s="223"/>
      <c r="AY67" s="162"/>
      <c r="AZ67" s="224" t="s">
        <v>125</v>
      </c>
      <c r="BA67" s="160" t="s">
        <v>496</v>
      </c>
      <c r="BB67" s="160" t="s">
        <v>481</v>
      </c>
      <c r="BC67" s="160" t="s">
        <v>481</v>
      </c>
      <c r="BD67" s="160" t="s">
        <v>481</v>
      </c>
      <c r="BE67" s="216"/>
      <c r="BF67" s="227"/>
      <c r="BG67" s="228"/>
    </row>
    <row r="68" s="138" customFormat="1" ht="129" customHeight="1" spans="1:59">
      <c r="A68" s="160">
        <v>5</v>
      </c>
      <c r="B68" s="160"/>
      <c r="C68" s="160" t="s">
        <v>925</v>
      </c>
      <c r="D68" s="160" t="s">
        <v>926</v>
      </c>
      <c r="E68" s="160" t="s">
        <v>927</v>
      </c>
      <c r="F68" s="162"/>
      <c r="G68" s="162"/>
      <c r="H68" s="160" t="s">
        <v>125</v>
      </c>
      <c r="I68" s="160" t="s">
        <v>65</v>
      </c>
      <c r="J68" s="160"/>
      <c r="K68" s="170"/>
      <c r="L68" s="160" t="s">
        <v>61</v>
      </c>
      <c r="M68" s="162" t="s">
        <v>889</v>
      </c>
      <c r="N68" s="162" t="s">
        <v>462</v>
      </c>
      <c r="O68" s="174"/>
      <c r="P68" s="175"/>
      <c r="Q68" s="186" t="s">
        <v>374</v>
      </c>
      <c r="R68" s="186" t="s">
        <v>928</v>
      </c>
      <c r="S68" s="186" t="s">
        <v>928</v>
      </c>
      <c r="T68" s="186" t="s">
        <v>375</v>
      </c>
      <c r="U68" s="232"/>
      <c r="V68" s="160"/>
      <c r="W68" s="162"/>
      <c r="X68" s="187"/>
      <c r="Y68" s="187">
        <v>475000</v>
      </c>
      <c r="Z68" s="187">
        <v>140000</v>
      </c>
      <c r="AA68" s="187">
        <v>615000</v>
      </c>
      <c r="AB68" s="162" t="s">
        <v>466</v>
      </c>
      <c r="AC68" s="197">
        <v>45513</v>
      </c>
      <c r="AD68" s="197">
        <v>45516</v>
      </c>
      <c r="AE68" s="186" t="s">
        <v>71</v>
      </c>
      <c r="AF68" s="186" t="s">
        <v>71</v>
      </c>
      <c r="AG68" s="186" t="s">
        <v>71</v>
      </c>
      <c r="AH68" s="203">
        <v>45637</v>
      </c>
      <c r="AI68" s="162" t="s">
        <v>760</v>
      </c>
      <c r="AJ68" s="162" t="s">
        <v>503</v>
      </c>
      <c r="AK68" s="160"/>
      <c r="AL68" s="160" t="s">
        <v>71</v>
      </c>
      <c r="AM68" s="162"/>
      <c r="AN68" s="162"/>
      <c r="AO68" s="212" t="s">
        <v>929</v>
      </c>
      <c r="AP68" s="160"/>
      <c r="AQ68" s="160"/>
      <c r="AR68" s="160"/>
      <c r="AS68" s="186"/>
      <c r="AT68" s="203"/>
      <c r="AU68" s="186"/>
      <c r="AV68" s="213"/>
      <c r="AW68" s="162"/>
      <c r="AX68" s="223"/>
      <c r="AY68" s="162"/>
      <c r="AZ68" s="224" t="s">
        <v>125</v>
      </c>
      <c r="BA68" s="160" t="s">
        <v>496</v>
      </c>
      <c r="BB68" s="160" t="s">
        <v>481</v>
      </c>
      <c r="BC68" s="160" t="s">
        <v>481</v>
      </c>
      <c r="BD68" s="160" t="s">
        <v>481</v>
      </c>
      <c r="BE68" s="216"/>
      <c r="BF68" s="227"/>
      <c r="BG68" s="228"/>
    </row>
    <row r="69" ht="51" customHeight="1"/>
  </sheetData>
  <sheetProtection formatCells="0" insertHyperlinks="0" autoFilter="0"/>
  <autoFilter xmlns:etc="http://www.wps.cn/officeDocument/2017/etCustomData" ref="A2:BG68" etc:filterBottomFollowUsedRange="0">
    <extLst/>
  </autoFilter>
  <mergeCells count="1">
    <mergeCell ref="A1:AT1"/>
  </mergeCells>
  <dataValidations count="3">
    <dataValidation type="list" allowBlank="1" showInputMessage="1" showErrorMessage="1" sqref="AF40:AF44 AG45:AG54 BA3:BA59 BA61:BA62 BA64:BA68">
      <formula1>"已完成,执行中,已解除,异常中止暂缓,待签订合同"</formula1>
    </dataValidation>
    <dataValidation allowBlank="1" showInputMessage="1" showErrorMessage="1" sqref="AK24:AK33 J$1:K$1048576"/>
    <dataValidation type="list" allowBlank="1" showInputMessage="1" showErrorMessage="1" sqref="AG40:AH44 AH45:AI54 AP55:AQ59 BB3:BC59 BB64:BC68">
      <formula1>"是,否"</formula1>
    </dataValidation>
  </dataValidations>
  <hyperlinks>
    <hyperlink ref="AX3" r:id="rId1" display="\\Win-liulili\刘丽丽\6.项目管理\11.南岭土地整备利益统筹前期服务\2.完成版资料\2.合同资料\1.NLCSQ-NH-001龙岗区南湾街道南岭村社区土地整备利益统筹前期服务项目房屋及权利人信息核查咨询服务合同"/>
    <hyperlink ref="AX4" r:id="rId2" display="\\Win-liulili\刘丽丽\6.项目管理\11.南岭土地整备利益统筹前期服务\2.完成版资料\2.合同资料\2.NLTZQQ-HT-002龙岗区南湾街道南岭村社区土地整备利益统筹项目前期服务项目土地信息核查服务合同"/>
    <hyperlink ref="AX5" r:id="rId3" display="\\Win-liulili\刘丽丽\6.项目管理\11.南岭土地整备利益统筹前期服务\2.完成版资料\2.合同资料\3.NLTZQQ-HT-003龙岗区南湾街道南岭村社区土地整备利益统筹项目前期服务项目现场指挥部挂牌服务合同"/>
    <hyperlink ref="AX6" r:id="rId4" display="\\Win-liulili\刘丽丽\6.项目管理\11.南岭土地整备利益统筹前期服务\2.完成版资料\2.合同资料\4.NLTZQQ-HT-004专项法律咨询服务合同"/>
    <hyperlink ref="AX7" r:id="rId4" display="\\Win-liulili\刘丽丽\6.项目管理\11.南岭土地整备利益统筹前期服务\2.完成版资料\2.合同资料\4.NLTZQQ-HT-004专项法律咨询服务合同"/>
    <hyperlink ref="AX8" r:id="rId4" display="\\Win-liulili\刘丽丽\6.项目管理\11.南岭土地整备利益统筹前期服务\2.完成版资料\2.合同资料\4.NLTZQQ-HT-004专项法律咨询服务合同"/>
    <hyperlink ref="AX9" r:id="rId4" display="\\Win-liulili\刘丽丽\6.项目管理\11.南岭土地整备利益统筹前期服务\2.完成版资料\2.合同资料\4.NLTZQQ-HT-004专项法律咨询服务合同"/>
    <hyperlink ref="AX10" r:id="rId5" display="\\Win-liulili\刘丽丽\6.项目管理\11.南岭土地整备利益统筹前期服务\2.完成版资料\2.合同资料\5.NLTZQQ-HT-005龙岗区南湾街道南岭村社区土地整备利益统筹项目前期服务项目规划总咨询顾问服务"/>
    <hyperlink ref="AX11" r:id="rId6" display="\\Win-liulili\刘丽丽\6.项目管理\11.南岭土地整备利益统筹前期服务\2.完成版资料\2.合同资料\6.NLTZQQ-HT-006龙岗区南湾街道南岭村社区土地整备利益统筹项目前期服务项目指挥部办公场地装修设计服务"/>
  </hyperlinks>
  <pageMargins left="0.0784722222222222" right="0.275" top="0.472222222222222" bottom="0.629861111111111" header="0.314583333333333" footer="0.5"/>
  <pageSetup paperSize="8" scale="24" fitToHeight="0" orientation="landscape" horizontalDpi="600"/>
  <headerFooter/>
  <ignoredErrors>
    <ignoredError sqref="AA59" formulaRange="1"/>
    <ignoredError sqref="AH49"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pageSetUpPr fitToPage="1"/>
  </sheetPr>
  <dimension ref="A1:BA78"/>
  <sheetViews>
    <sheetView zoomScale="70" zoomScaleNormal="70" workbookViewId="0">
      <pane xSplit="3" ySplit="5" topLeftCell="D58" activePane="bottomRight" state="frozen"/>
      <selection/>
      <selection pane="topRight"/>
      <selection pane="bottomLeft"/>
      <selection pane="bottomRight" activeCell="H67" sqref="H67"/>
    </sheetView>
  </sheetViews>
  <sheetFormatPr defaultColWidth="8.88333333333333" defaultRowHeight="13.5"/>
  <cols>
    <col min="1" max="1" width="11.6166666666667" customWidth="1"/>
    <col min="2" max="2" width="20.9" customWidth="1"/>
    <col min="3" max="3" width="39.2666666666667" style="106" customWidth="1"/>
    <col min="4" max="5" width="27.0333333333333" customWidth="1"/>
    <col min="6" max="6" width="38.55" customWidth="1"/>
    <col min="7" max="7" width="20.7083333333333" customWidth="1"/>
    <col min="8" max="13" width="12.05" customWidth="1"/>
    <col min="14" max="14" width="12.2083333333333" customWidth="1"/>
    <col min="15" max="15" width="8.88333333333333" customWidth="1"/>
    <col min="16" max="16" width="14.3333333333333" customWidth="1"/>
    <col min="17" max="17" width="16.8833333333333" customWidth="1"/>
    <col min="18" max="20" width="8.88333333333333" customWidth="1"/>
    <col min="21" max="21" width="19.3083333333333" customWidth="1"/>
    <col min="22" max="22" width="8.88333333333333" customWidth="1"/>
    <col min="23" max="23" width="12.3333333333333" customWidth="1"/>
    <col min="24" max="37" width="8.88333333333333" customWidth="1"/>
    <col min="51" max="55" width="8.88333333333333" hidden="1" customWidth="1"/>
  </cols>
  <sheetData>
    <row r="1" ht="52" customHeight="1" spans="1:50">
      <c r="A1" s="107" t="s">
        <v>930</v>
      </c>
      <c r="B1" s="107"/>
      <c r="C1" s="107"/>
      <c r="D1" s="108"/>
      <c r="E1" s="108"/>
      <c r="F1" s="108"/>
      <c r="G1" s="108"/>
      <c r="H1" s="108"/>
      <c r="I1" s="108"/>
      <c r="J1" s="108"/>
      <c r="K1" s="108"/>
      <c r="L1" s="107"/>
      <c r="M1" s="107"/>
      <c r="N1" s="107"/>
      <c r="O1" s="107"/>
      <c r="P1" s="107"/>
      <c r="Q1" s="107"/>
      <c r="R1" s="107"/>
      <c r="S1" s="107"/>
      <c r="T1" s="107"/>
      <c r="U1" s="107"/>
      <c r="V1" s="107"/>
      <c r="W1" s="107"/>
      <c r="X1" s="107"/>
      <c r="Y1" s="107"/>
      <c r="Z1" s="107"/>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7"/>
    </row>
    <row r="2" s="104" customFormat="1" ht="37" customHeight="1" spans="1:50">
      <c r="A2" s="109" t="s">
        <v>2</v>
      </c>
      <c r="B2" s="109" t="s">
        <v>931</v>
      </c>
      <c r="C2" s="109" t="s">
        <v>412</v>
      </c>
      <c r="D2" s="109" t="s">
        <v>932</v>
      </c>
      <c r="E2" s="109" t="s">
        <v>933</v>
      </c>
      <c r="F2" s="109" t="s">
        <v>934</v>
      </c>
      <c r="G2" s="110" t="s">
        <v>436</v>
      </c>
      <c r="H2" s="109" t="s">
        <v>935</v>
      </c>
      <c r="I2" s="109" t="s">
        <v>936</v>
      </c>
      <c r="J2" s="109" t="s">
        <v>937</v>
      </c>
      <c r="K2" s="109" t="s">
        <v>938</v>
      </c>
      <c r="L2" s="109" t="s">
        <v>939</v>
      </c>
      <c r="M2" s="109" t="s">
        <v>940</v>
      </c>
      <c r="N2" s="109" t="s">
        <v>941</v>
      </c>
      <c r="O2" s="109"/>
      <c r="P2" s="109"/>
      <c r="Q2" s="109"/>
      <c r="R2" s="109"/>
      <c r="S2" s="109"/>
      <c r="T2" s="109"/>
      <c r="U2" s="128"/>
      <c r="V2" s="128"/>
      <c r="W2" s="128"/>
      <c r="X2" s="128"/>
      <c r="Y2" s="128"/>
      <c r="Z2" s="128"/>
      <c r="AA2" s="128"/>
      <c r="AB2" s="128"/>
      <c r="AC2" s="128"/>
      <c r="AD2" s="128"/>
      <c r="AE2" s="128"/>
      <c r="AF2" s="128"/>
      <c r="AG2" s="128"/>
      <c r="AH2" s="128"/>
      <c r="AI2" s="128"/>
      <c r="AJ2" s="128"/>
      <c r="AK2" s="128"/>
      <c r="AL2" s="128" t="s">
        <v>942</v>
      </c>
      <c r="AM2" s="128"/>
      <c r="AN2" s="128"/>
      <c r="AO2" s="128"/>
      <c r="AP2" s="128"/>
      <c r="AQ2" s="128"/>
      <c r="AR2" s="128"/>
      <c r="AS2" s="128"/>
      <c r="AT2" s="109" t="s">
        <v>51</v>
      </c>
      <c r="AU2" s="109" t="s">
        <v>52</v>
      </c>
      <c r="AV2" s="109" t="s">
        <v>53</v>
      </c>
      <c r="AW2" s="109" t="s">
        <v>54</v>
      </c>
      <c r="AX2" s="109" t="s">
        <v>55</v>
      </c>
    </row>
    <row r="3" s="104" customFormat="1" ht="55" customHeight="1" spans="1:50">
      <c r="A3" s="109"/>
      <c r="B3" s="109"/>
      <c r="C3" s="109"/>
      <c r="D3" s="109"/>
      <c r="E3" s="109"/>
      <c r="F3" s="109"/>
      <c r="G3" s="110"/>
      <c r="H3" s="109"/>
      <c r="I3" s="109"/>
      <c r="J3" s="109"/>
      <c r="K3" s="109"/>
      <c r="L3" s="109"/>
      <c r="M3" s="109"/>
      <c r="N3" s="109" t="s">
        <v>943</v>
      </c>
      <c r="O3" s="109" t="s">
        <v>944</v>
      </c>
      <c r="P3" s="109" t="s">
        <v>945</v>
      </c>
      <c r="Q3" s="109" t="s">
        <v>946</v>
      </c>
      <c r="R3" s="109" t="s">
        <v>947</v>
      </c>
      <c r="S3" s="109"/>
      <c r="T3" s="109"/>
      <c r="U3" s="128" t="s">
        <v>948</v>
      </c>
      <c r="V3" s="128"/>
      <c r="W3" s="128"/>
      <c r="X3" s="128"/>
      <c r="Y3" s="128"/>
      <c r="Z3" s="128"/>
      <c r="AA3" s="128"/>
      <c r="AB3" s="128"/>
      <c r="AC3" s="128"/>
      <c r="AD3" s="128"/>
      <c r="AE3" s="128" t="s">
        <v>949</v>
      </c>
      <c r="AF3" s="128"/>
      <c r="AG3" s="128"/>
      <c r="AH3" s="128"/>
      <c r="AI3" s="128"/>
      <c r="AJ3" s="128"/>
      <c r="AK3" s="128"/>
      <c r="AL3" s="128" t="s">
        <v>950</v>
      </c>
      <c r="AM3" s="128"/>
      <c r="AN3" s="128"/>
      <c r="AO3" s="128"/>
      <c r="AP3" s="128" t="s">
        <v>951</v>
      </c>
      <c r="AQ3" s="128"/>
      <c r="AR3" s="128"/>
      <c r="AS3" s="128"/>
      <c r="AT3" s="109"/>
      <c r="AU3" s="109"/>
      <c r="AV3" s="109"/>
      <c r="AW3" s="109"/>
      <c r="AX3" s="109"/>
    </row>
    <row r="4" s="104" customFormat="1" ht="40" customHeight="1" spans="1:50">
      <c r="A4" s="109"/>
      <c r="B4" s="109"/>
      <c r="C4" s="109"/>
      <c r="D4" s="109"/>
      <c r="E4" s="109"/>
      <c r="F4" s="109"/>
      <c r="G4" s="110"/>
      <c r="H4" s="109"/>
      <c r="I4" s="109"/>
      <c r="J4" s="109"/>
      <c r="K4" s="109"/>
      <c r="L4" s="109"/>
      <c r="M4" s="109"/>
      <c r="N4" s="109"/>
      <c r="O4" s="109"/>
      <c r="P4" s="109"/>
      <c r="Q4" s="109" t="s">
        <v>952</v>
      </c>
      <c r="R4" s="128" t="s">
        <v>953</v>
      </c>
      <c r="S4" s="109" t="s">
        <v>954</v>
      </c>
      <c r="T4" s="128" t="s">
        <v>955</v>
      </c>
      <c r="U4" s="109" t="s">
        <v>956</v>
      </c>
      <c r="V4" s="109"/>
      <c r="W4" s="109" t="s">
        <v>957</v>
      </c>
      <c r="X4" s="109"/>
      <c r="Y4" s="109" t="s">
        <v>273</v>
      </c>
      <c r="Z4" s="109"/>
      <c r="AA4" s="109" t="s">
        <v>287</v>
      </c>
      <c r="AB4" s="109"/>
      <c r="AC4" s="109" t="s">
        <v>314</v>
      </c>
      <c r="AD4" s="109"/>
      <c r="AE4" s="128" t="s">
        <v>953</v>
      </c>
      <c r="AF4" s="128" t="s">
        <v>958</v>
      </c>
      <c r="AG4" s="128"/>
      <c r="AH4" s="128"/>
      <c r="AI4" s="128" t="s">
        <v>959</v>
      </c>
      <c r="AJ4" s="128"/>
      <c r="AK4" s="128"/>
      <c r="AL4" s="128"/>
      <c r="AM4" s="128"/>
      <c r="AN4" s="128"/>
      <c r="AO4" s="128"/>
      <c r="AP4" s="128"/>
      <c r="AQ4" s="128"/>
      <c r="AR4" s="128"/>
      <c r="AS4" s="128"/>
      <c r="AT4" s="109"/>
      <c r="AU4" s="109"/>
      <c r="AV4" s="109"/>
      <c r="AW4" s="109"/>
      <c r="AX4" s="109"/>
    </row>
    <row r="5" s="104" customFormat="1" ht="22" customHeight="1" spans="1:53">
      <c r="A5" s="109"/>
      <c r="B5" s="109"/>
      <c r="C5" s="109"/>
      <c r="D5" s="109"/>
      <c r="E5" s="109"/>
      <c r="F5" s="109"/>
      <c r="G5" s="110"/>
      <c r="H5" s="109"/>
      <c r="I5" s="109"/>
      <c r="J5" s="109"/>
      <c r="K5" s="109"/>
      <c r="L5" s="109"/>
      <c r="M5" s="109"/>
      <c r="N5" s="109"/>
      <c r="O5" s="109"/>
      <c r="P5" s="109"/>
      <c r="Q5" s="109"/>
      <c r="R5" s="128"/>
      <c r="S5" s="109"/>
      <c r="T5" s="128"/>
      <c r="U5" s="109" t="s">
        <v>960</v>
      </c>
      <c r="V5" s="109" t="s">
        <v>961</v>
      </c>
      <c r="W5" s="109" t="s">
        <v>960</v>
      </c>
      <c r="X5" s="109" t="s">
        <v>961</v>
      </c>
      <c r="Y5" s="109" t="s">
        <v>960</v>
      </c>
      <c r="Z5" s="109" t="s">
        <v>961</v>
      </c>
      <c r="AA5" s="109" t="s">
        <v>960</v>
      </c>
      <c r="AB5" s="109" t="s">
        <v>961</v>
      </c>
      <c r="AC5" s="109" t="s">
        <v>960</v>
      </c>
      <c r="AD5" s="109" t="s">
        <v>961</v>
      </c>
      <c r="AE5" s="128"/>
      <c r="AF5" s="109" t="s">
        <v>962</v>
      </c>
      <c r="AG5" s="109" t="s">
        <v>963</v>
      </c>
      <c r="AH5" s="128" t="s">
        <v>955</v>
      </c>
      <c r="AI5" s="109" t="s">
        <v>962</v>
      </c>
      <c r="AJ5" s="109" t="s">
        <v>963</v>
      </c>
      <c r="AK5" s="128" t="s">
        <v>955</v>
      </c>
      <c r="AL5" s="128" t="s">
        <v>964</v>
      </c>
      <c r="AM5" s="128" t="s">
        <v>965</v>
      </c>
      <c r="AN5" s="128" t="s">
        <v>966</v>
      </c>
      <c r="AO5" s="128" t="s">
        <v>967</v>
      </c>
      <c r="AP5" s="128" t="s">
        <v>964</v>
      </c>
      <c r="AQ5" s="128" t="s">
        <v>965</v>
      </c>
      <c r="AR5" s="128" t="s">
        <v>966</v>
      </c>
      <c r="AS5" s="128" t="s">
        <v>967</v>
      </c>
      <c r="AT5" s="109"/>
      <c r="AU5" s="109"/>
      <c r="AV5" s="109"/>
      <c r="AW5" s="109"/>
      <c r="AX5" s="109"/>
      <c r="AY5" s="104" t="s">
        <v>968</v>
      </c>
      <c r="AZ5" s="104" t="s">
        <v>969</v>
      </c>
      <c r="BA5" s="104" t="s">
        <v>970</v>
      </c>
    </row>
    <row r="6" s="105" customFormat="1" ht="79" customHeight="1" spans="1:53">
      <c r="A6" s="111">
        <f>'[1]碧海项目招采台账-尚道奇'!A5</f>
        <v>1</v>
      </c>
      <c r="B6" s="112" t="str">
        <f>LEFT(南岭项目采购合同台账!C3,6)&amp;"-GYS-"&amp;RIGHT(南岭项目采购合同台账!C3,3)</f>
        <v>NLTZQQ-GYS-001</v>
      </c>
      <c r="C6" s="111" t="s">
        <v>60</v>
      </c>
      <c r="D6" s="111" t="str">
        <f>南岭项目采购合同台账!L3</f>
        <v>深圳市天健（集团）股份有限公司</v>
      </c>
      <c r="E6" s="111" t="str">
        <f>南岭项目采购合同台账!Q3</f>
        <v>深圳市天健棚改投资发展有限公司</v>
      </c>
      <c r="F6" s="111" t="str">
        <f>南岭项目采购合同台账!U3</f>
        <v>黄工，0755-83635171，876033814@qq.com</v>
      </c>
      <c r="G6" s="113">
        <f>南岭项目采购合同台账!AD3</f>
        <v>44466</v>
      </c>
      <c r="H6" s="114" t="s">
        <v>136</v>
      </c>
      <c r="I6" s="114" t="s">
        <v>136</v>
      </c>
      <c r="J6" s="114" t="s">
        <v>971</v>
      </c>
      <c r="K6" s="122" t="s">
        <v>972</v>
      </c>
      <c r="L6" s="27" t="s">
        <v>71</v>
      </c>
      <c r="M6" s="111" t="s">
        <v>466</v>
      </c>
      <c r="N6" s="123" t="s">
        <v>71</v>
      </c>
      <c r="O6" s="115" t="s">
        <v>71</v>
      </c>
      <c r="P6" s="124" t="s">
        <v>71</v>
      </c>
      <c r="Q6" s="114" t="s">
        <v>973</v>
      </c>
      <c r="R6" s="111" t="s">
        <v>466</v>
      </c>
      <c r="S6" s="114" t="s">
        <v>71</v>
      </c>
      <c r="T6" s="114" t="s">
        <v>71</v>
      </c>
      <c r="U6" s="129" t="s">
        <v>71</v>
      </c>
      <c r="V6" s="114" t="s">
        <v>71</v>
      </c>
      <c r="W6" s="130" t="s">
        <v>974</v>
      </c>
      <c r="X6" s="114">
        <v>92.56</v>
      </c>
      <c r="Y6" s="130" t="s">
        <v>975</v>
      </c>
      <c r="Z6" s="132">
        <v>95.05</v>
      </c>
      <c r="AA6" s="114"/>
      <c r="AB6" s="114"/>
      <c r="AC6" s="130" t="s">
        <v>976</v>
      </c>
      <c r="AD6" s="132">
        <v>91</v>
      </c>
      <c r="AE6" s="111" t="str">
        <f>南岭项目采购合同台账!AP3</f>
        <v>否</v>
      </c>
      <c r="AF6" s="114" t="s">
        <v>71</v>
      </c>
      <c r="AG6" s="114" t="s">
        <v>71</v>
      </c>
      <c r="AH6" s="114" t="s">
        <v>71</v>
      </c>
      <c r="AI6" s="114" t="s">
        <v>71</v>
      </c>
      <c r="AJ6" s="114" t="s">
        <v>71</v>
      </c>
      <c r="AK6" s="114" t="s">
        <v>71</v>
      </c>
      <c r="AL6" s="114"/>
      <c r="AM6" s="114"/>
      <c r="AN6" s="114"/>
      <c r="AO6" s="114"/>
      <c r="AP6" s="114"/>
      <c r="AQ6" s="114"/>
      <c r="AR6" s="114"/>
      <c r="AS6" s="114"/>
      <c r="AT6" s="135"/>
      <c r="AU6" s="135"/>
      <c r="AV6" s="135"/>
      <c r="AW6" s="135"/>
      <c r="AX6" s="135"/>
      <c r="AY6" s="105" t="e">
        <f>LEFT(#REF!,4)</f>
        <v>#REF!</v>
      </c>
      <c r="AZ6" s="105" t="e">
        <f>RIGHT(#REF!,3)</f>
        <v>#REF!</v>
      </c>
      <c r="BA6" s="105" t="e">
        <f t="shared" ref="BA6:BA23" si="0">AY6&amp;"-GYS-"&amp;AZ6</f>
        <v>#REF!</v>
      </c>
    </row>
    <row r="7" s="105" customFormat="1" ht="50" customHeight="1" spans="1:53">
      <c r="A7" s="27">
        <f>'[1]碧海项目招采台账-尚道奇'!A6</f>
        <v>2</v>
      </c>
      <c r="B7" s="112" t="str">
        <f>LEFT(南岭项目采购合同台账!C4,6)&amp;"-GYS-"&amp;RIGHT(南岭项目采购合同台账!C4,3)</f>
        <v>NLTZQQ-GYS-002</v>
      </c>
      <c r="C7" s="111" t="s">
        <v>80</v>
      </c>
      <c r="D7" s="111" t="str">
        <f>南岭项目采购合同台账!L4</f>
        <v>深圳市天健（集团）股份有限公司</v>
      </c>
      <c r="E7" s="111" t="str">
        <f>南岭项目采购合同台账!Q4</f>
        <v>深圳市龙房地土地房地产评估咨询有限公司</v>
      </c>
      <c r="F7" s="111" t="str">
        <f>南岭项目采购合同台账!U4</f>
        <v>刘婷婷，13760280412，51780820@qq.com</v>
      </c>
      <c r="G7" s="113">
        <f>南岭项目采购合同台账!AD4</f>
        <v>44494</v>
      </c>
      <c r="H7" s="115" t="s">
        <v>136</v>
      </c>
      <c r="I7" s="115" t="s">
        <v>136</v>
      </c>
      <c r="J7" s="115" t="s">
        <v>971</v>
      </c>
      <c r="K7" s="122" t="s">
        <v>972</v>
      </c>
      <c r="L7" s="27" t="s">
        <v>71</v>
      </c>
      <c r="M7" s="111" t="s">
        <v>466</v>
      </c>
      <c r="N7" s="123" t="s">
        <v>71</v>
      </c>
      <c r="O7" s="115" t="s">
        <v>71</v>
      </c>
      <c r="P7" s="124" t="s">
        <v>71</v>
      </c>
      <c r="Q7" s="114" t="s">
        <v>973</v>
      </c>
      <c r="R7" s="111" t="s">
        <v>466</v>
      </c>
      <c r="S7" s="114" t="s">
        <v>71</v>
      </c>
      <c r="T7" s="114" t="s">
        <v>71</v>
      </c>
      <c r="U7" s="129" t="s">
        <v>71</v>
      </c>
      <c r="V7" s="114" t="s">
        <v>71</v>
      </c>
      <c r="W7" s="130" t="s">
        <v>974</v>
      </c>
      <c r="X7" s="114">
        <v>91.32</v>
      </c>
      <c r="Y7" s="130" t="s">
        <v>977</v>
      </c>
      <c r="Z7" s="132">
        <v>90.8</v>
      </c>
      <c r="AA7" s="114"/>
      <c r="AB7" s="114"/>
      <c r="AC7" s="130" t="s">
        <v>978</v>
      </c>
      <c r="AD7" s="132">
        <v>90</v>
      </c>
      <c r="AE7" s="111" t="str">
        <f>南岭项目采购合同台账!AP4</f>
        <v>否</v>
      </c>
      <c r="AF7" s="114"/>
      <c r="AG7" s="114"/>
      <c r="AH7" s="114"/>
      <c r="AI7" s="114"/>
      <c r="AJ7" s="114"/>
      <c r="AK7" s="115"/>
      <c r="AL7" s="115"/>
      <c r="AM7" s="115"/>
      <c r="AN7" s="115"/>
      <c r="AO7" s="115"/>
      <c r="AP7" s="115"/>
      <c r="AQ7" s="115"/>
      <c r="AR7" s="115"/>
      <c r="AS7" s="115"/>
      <c r="AT7" s="19"/>
      <c r="AU7" s="19"/>
      <c r="AV7" s="19"/>
      <c r="AW7" s="19"/>
      <c r="AX7" s="19"/>
      <c r="AY7" s="105" t="e">
        <f>LEFT(#REF!,4)</f>
        <v>#REF!</v>
      </c>
      <c r="AZ7" s="105" t="e">
        <f>RIGHT(#REF!,3)</f>
        <v>#REF!</v>
      </c>
      <c r="BA7" s="105" t="e">
        <f t="shared" si="0"/>
        <v>#REF!</v>
      </c>
    </row>
    <row r="8" s="105" customFormat="1" ht="50" customHeight="1" spans="1:53">
      <c r="A8" s="27">
        <f>'[1]碧海项目招采台账-尚道奇'!A7</f>
        <v>3</v>
      </c>
      <c r="B8" s="112" t="str">
        <f>LEFT(南岭项目采购合同台账!C5,6)&amp;"-GYS-"&amp;RIGHT(南岭项目采购合同台账!C5,3)</f>
        <v>NLTZQQ-GYS-003</v>
      </c>
      <c r="C8" s="111" t="s">
        <v>95</v>
      </c>
      <c r="D8" s="111" t="str">
        <f>南岭项目采购合同台账!L5</f>
        <v>深圳市天健（集团）股份有限公司</v>
      </c>
      <c r="E8" s="111" t="str">
        <f>南岭项目采购合同台账!Q5</f>
        <v>深圳市精雕广告有限公司</v>
      </c>
      <c r="F8" s="111" t="str">
        <f>南岭项目采购合同台账!U5</f>
        <v>廖茂辉，13600434768，1341967724@.com</v>
      </c>
      <c r="G8" s="113">
        <f>南岭项目采购合同台账!AD5</f>
        <v>44510</v>
      </c>
      <c r="H8" s="114" t="s">
        <v>136</v>
      </c>
      <c r="I8" s="114" t="s">
        <v>136</v>
      </c>
      <c r="J8" s="115" t="s">
        <v>71</v>
      </c>
      <c r="K8" s="122" t="s">
        <v>71</v>
      </c>
      <c r="L8" s="27" t="s">
        <v>71</v>
      </c>
      <c r="M8" s="111" t="s">
        <v>481</v>
      </c>
      <c r="N8" s="123">
        <v>44692</v>
      </c>
      <c r="O8" s="115" t="s">
        <v>979</v>
      </c>
      <c r="P8" s="124" t="s">
        <v>980</v>
      </c>
      <c r="Q8" s="114">
        <v>86.2</v>
      </c>
      <c r="R8" s="111" t="s">
        <v>466</v>
      </c>
      <c r="S8" s="114" t="s">
        <v>71</v>
      </c>
      <c r="T8" s="114" t="s">
        <v>71</v>
      </c>
      <c r="U8" s="129" t="s">
        <v>71</v>
      </c>
      <c r="V8" s="114" t="s">
        <v>71</v>
      </c>
      <c r="W8" s="130" t="s">
        <v>981</v>
      </c>
      <c r="X8" s="115">
        <v>90.26</v>
      </c>
      <c r="Y8" s="115"/>
      <c r="Z8" s="132"/>
      <c r="AA8" s="115"/>
      <c r="AB8" s="115"/>
      <c r="AC8" s="130" t="s">
        <v>71</v>
      </c>
      <c r="AD8" s="132"/>
      <c r="AE8" s="111" t="s">
        <v>466</v>
      </c>
      <c r="AF8" s="115"/>
      <c r="AG8" s="115"/>
      <c r="AH8" s="115"/>
      <c r="AI8" s="115"/>
      <c r="AJ8" s="115"/>
      <c r="AK8" s="115"/>
      <c r="AL8" s="115"/>
      <c r="AM8" s="115"/>
      <c r="AN8" s="115"/>
      <c r="AO8" s="115"/>
      <c r="AP8" s="115"/>
      <c r="AQ8" s="115"/>
      <c r="AR8" s="115"/>
      <c r="AS8" s="115"/>
      <c r="AT8" s="19"/>
      <c r="AU8" s="19"/>
      <c r="AV8" s="19"/>
      <c r="AW8" s="19"/>
      <c r="AX8" s="19"/>
      <c r="AY8" s="105" t="e">
        <f>LEFT(#REF!,4)</f>
        <v>#REF!</v>
      </c>
      <c r="AZ8" s="105" t="e">
        <f>RIGHT(#REF!,3)</f>
        <v>#REF!</v>
      </c>
      <c r="BA8" s="105" t="e">
        <f t="shared" si="0"/>
        <v>#REF!</v>
      </c>
    </row>
    <row r="9" s="105" customFormat="1" ht="50" customHeight="1" spans="1:53">
      <c r="A9" s="27">
        <f>'[1]碧海项目招采台账-尚道奇'!A8</f>
        <v>4</v>
      </c>
      <c r="B9" s="112" t="str">
        <f>LEFT(南岭项目采购合同台账!C6,6)&amp;"-GYS-"&amp;RIGHT(南岭项目采购合同台账!C6,3)</f>
        <v>NLTZQQ-GYS-4-1</v>
      </c>
      <c r="C9" s="111" t="s">
        <v>104</v>
      </c>
      <c r="D9" s="111" t="str">
        <f>南岭项目采购合同台账!L6</f>
        <v>深圳市天健（集团）股份有限公司</v>
      </c>
      <c r="E9" s="111" t="str">
        <f>南岭项目采购合同台账!Q6</f>
        <v>广东晟典律师事务所</v>
      </c>
      <c r="F9" s="111" t="str">
        <f>南岭项目采购合同台账!U6</f>
        <v>钟刚强，13802285368，zhonggangqiang@shengdian.com.cn</v>
      </c>
      <c r="G9" s="113">
        <f>南岭项目采购合同台账!AD6</f>
        <v>44528</v>
      </c>
      <c r="H9" s="115" t="s">
        <v>136</v>
      </c>
      <c r="I9" s="115" t="s">
        <v>136</v>
      </c>
      <c r="J9" s="115" t="s">
        <v>971</v>
      </c>
      <c r="K9" s="44" t="s">
        <v>982</v>
      </c>
      <c r="L9" s="27" t="s">
        <v>71</v>
      </c>
      <c r="M9" s="111" t="s">
        <v>466</v>
      </c>
      <c r="N9" s="123" t="s">
        <v>71</v>
      </c>
      <c r="O9" s="115" t="s">
        <v>71</v>
      </c>
      <c r="P9" s="124" t="s">
        <v>71</v>
      </c>
      <c r="Q9" s="114" t="s">
        <v>973</v>
      </c>
      <c r="R9" s="111" t="s">
        <v>466</v>
      </c>
      <c r="S9" s="114" t="s">
        <v>71</v>
      </c>
      <c r="T9" s="114" t="s">
        <v>71</v>
      </c>
      <c r="U9" s="129" t="s">
        <v>71</v>
      </c>
      <c r="V9" s="114" t="s">
        <v>71</v>
      </c>
      <c r="W9" s="130" t="s">
        <v>983</v>
      </c>
      <c r="X9" s="115">
        <v>85.8</v>
      </c>
      <c r="Y9" s="130" t="s">
        <v>984</v>
      </c>
      <c r="Z9" s="132">
        <v>85.83</v>
      </c>
      <c r="AA9" s="115"/>
      <c r="AB9" s="115"/>
      <c r="AC9" s="130" t="s">
        <v>985</v>
      </c>
      <c r="AD9" s="132">
        <v>82</v>
      </c>
      <c r="AE9" s="111" t="str">
        <f>南岭项目采购合同台账!AP6</f>
        <v>否</v>
      </c>
      <c r="AF9" s="115"/>
      <c r="AG9" s="115"/>
      <c r="AH9" s="115"/>
      <c r="AI9" s="115"/>
      <c r="AJ9" s="115"/>
      <c r="AK9" s="115"/>
      <c r="AL9" s="115"/>
      <c r="AM9" s="115"/>
      <c r="AN9" s="115"/>
      <c r="AO9" s="115"/>
      <c r="AP9" s="115"/>
      <c r="AQ9" s="115"/>
      <c r="AR9" s="115"/>
      <c r="AS9" s="115"/>
      <c r="AT9" s="19"/>
      <c r="AU9" s="19"/>
      <c r="AV9" s="19"/>
      <c r="AW9" s="19"/>
      <c r="AX9" s="19"/>
      <c r="AY9" s="105" t="e">
        <f>LEFT(#REF!,4)</f>
        <v>#REF!</v>
      </c>
      <c r="AZ9" s="105" t="e">
        <f>RIGHT(#REF!,3)</f>
        <v>#REF!</v>
      </c>
      <c r="BA9" s="105" t="e">
        <f t="shared" si="0"/>
        <v>#REF!</v>
      </c>
    </row>
    <row r="10" s="105" customFormat="1" ht="50" customHeight="1" spans="1:53">
      <c r="A10" s="27">
        <f>'[1]碧海项目招采台账-尚道奇'!A9</f>
        <v>5</v>
      </c>
      <c r="B10" s="112" t="str">
        <f>LEFT(南岭项目采购合同台账!C7,6)&amp;"-GYS-"&amp;RIGHT(南岭项目采购合同台账!C7,3)</f>
        <v>NLTZQQ-GYS-4-2</v>
      </c>
      <c r="C10" s="111" t="s">
        <v>104</v>
      </c>
      <c r="D10" s="111" t="str">
        <f>南岭项目采购合同台账!L7</f>
        <v>深圳市天健（集团）股份有限公司</v>
      </c>
      <c r="E10" s="111" t="str">
        <f>南岭项目采购合同台账!Q7</f>
        <v>广东联建律师事务所</v>
      </c>
      <c r="F10" s="111" t="str">
        <f>南岭项目采购合同台账!U7</f>
        <v>廖信凯，13480980103，liaoxinkailaw@163.com</v>
      </c>
      <c r="G10" s="113">
        <f>南岭项目采购合同台账!AD7</f>
        <v>44528</v>
      </c>
      <c r="H10" s="114" t="s">
        <v>136</v>
      </c>
      <c r="I10" s="114" t="s">
        <v>136</v>
      </c>
      <c r="J10" s="115" t="s">
        <v>971</v>
      </c>
      <c r="K10" s="44" t="s">
        <v>982</v>
      </c>
      <c r="L10" s="27" t="s">
        <v>71</v>
      </c>
      <c r="M10" s="111" t="s">
        <v>466</v>
      </c>
      <c r="N10" s="123" t="s">
        <v>71</v>
      </c>
      <c r="O10" s="115" t="s">
        <v>71</v>
      </c>
      <c r="P10" s="124" t="s">
        <v>71</v>
      </c>
      <c r="Q10" s="114" t="s">
        <v>973</v>
      </c>
      <c r="R10" s="111" t="s">
        <v>466</v>
      </c>
      <c r="S10" s="114" t="s">
        <v>71</v>
      </c>
      <c r="T10" s="114" t="s">
        <v>71</v>
      </c>
      <c r="U10" s="129" t="s">
        <v>71</v>
      </c>
      <c r="V10" s="114" t="s">
        <v>71</v>
      </c>
      <c r="W10" s="130" t="s">
        <v>983</v>
      </c>
      <c r="X10" s="115">
        <v>85.8</v>
      </c>
      <c r="Y10" s="130" t="s">
        <v>984</v>
      </c>
      <c r="Z10" s="132">
        <v>82.5</v>
      </c>
      <c r="AA10" s="115"/>
      <c r="AB10" s="115"/>
      <c r="AC10" s="130" t="s">
        <v>985</v>
      </c>
      <c r="AD10" s="132">
        <v>85</v>
      </c>
      <c r="AE10" s="111" t="str">
        <f>南岭项目采购合同台账!AP7</f>
        <v>否</v>
      </c>
      <c r="AF10" s="115"/>
      <c r="AG10" s="115"/>
      <c r="AH10" s="115"/>
      <c r="AI10" s="115"/>
      <c r="AJ10" s="115"/>
      <c r="AK10" s="115"/>
      <c r="AL10" s="115"/>
      <c r="AM10" s="115"/>
      <c r="AN10" s="115"/>
      <c r="AO10" s="115"/>
      <c r="AP10" s="115"/>
      <c r="AQ10" s="115"/>
      <c r="AR10" s="115"/>
      <c r="AS10" s="115"/>
      <c r="AT10" s="19"/>
      <c r="AU10" s="19"/>
      <c r="AV10" s="19"/>
      <c r="AW10" s="19"/>
      <c r="AX10" s="19"/>
      <c r="AY10" s="105" t="e">
        <f>LEFT(#REF!,4)</f>
        <v>#REF!</v>
      </c>
      <c r="AZ10" s="105" t="e">
        <f>RIGHT(#REF!,3)</f>
        <v>#REF!</v>
      </c>
      <c r="BA10" s="105" t="e">
        <f t="shared" si="0"/>
        <v>#REF!</v>
      </c>
    </row>
    <row r="11" s="105" customFormat="1" ht="50" customHeight="1" spans="1:53">
      <c r="A11" s="27">
        <f>'[1]碧海项目招采台账-尚道奇'!A10</f>
        <v>6</v>
      </c>
      <c r="B11" s="112" t="str">
        <f>LEFT(南岭项目采购合同台账!C8,6)&amp;"-GYS-"&amp;RIGHT(南岭项目采购合同台账!C8,3)</f>
        <v>NLTZQQ-GYS-4-3</v>
      </c>
      <c r="C11" s="111" t="s">
        <v>104</v>
      </c>
      <c r="D11" s="111" t="str">
        <f>南岭项目采购合同台账!L8</f>
        <v>深圳市天健（集团）股份有限公司</v>
      </c>
      <c r="E11" s="111" t="str">
        <f>南岭项目采购合同台账!Q8</f>
        <v>广东诚公律师事务所</v>
      </c>
      <c r="F11" s="111" t="str">
        <f>南岭项目采购合同台账!U8</f>
        <v>刘淑君，13760404368，13760404368@qq.com</v>
      </c>
      <c r="G11" s="113">
        <f>南岭项目采购合同台账!AD8</f>
        <v>44528</v>
      </c>
      <c r="H11" s="115" t="s">
        <v>136</v>
      </c>
      <c r="I11" s="115" t="s">
        <v>136</v>
      </c>
      <c r="J11" s="115" t="s">
        <v>971</v>
      </c>
      <c r="K11" s="44" t="s">
        <v>982</v>
      </c>
      <c r="L11" s="27" t="s">
        <v>71</v>
      </c>
      <c r="M11" s="111" t="s">
        <v>466</v>
      </c>
      <c r="N11" s="123" t="s">
        <v>71</v>
      </c>
      <c r="O11" s="115" t="s">
        <v>71</v>
      </c>
      <c r="P11" s="124" t="s">
        <v>71</v>
      </c>
      <c r="Q11" s="114" t="s">
        <v>973</v>
      </c>
      <c r="R11" s="111" t="s">
        <v>466</v>
      </c>
      <c r="S11" s="114" t="s">
        <v>71</v>
      </c>
      <c r="T11" s="114" t="s">
        <v>71</v>
      </c>
      <c r="U11" s="129" t="s">
        <v>71</v>
      </c>
      <c r="V11" s="114" t="s">
        <v>71</v>
      </c>
      <c r="W11" s="130" t="s">
        <v>983</v>
      </c>
      <c r="X11" s="115">
        <v>88.6</v>
      </c>
      <c r="Y11" s="130" t="s">
        <v>984</v>
      </c>
      <c r="Z11" s="132">
        <v>86.33</v>
      </c>
      <c r="AA11" s="115"/>
      <c r="AB11" s="115"/>
      <c r="AC11" s="130" t="s">
        <v>985</v>
      </c>
      <c r="AD11" s="132">
        <v>86</v>
      </c>
      <c r="AE11" s="111" t="str">
        <f>南岭项目采购合同台账!AP8</f>
        <v>否</v>
      </c>
      <c r="AF11" s="115"/>
      <c r="AG11" s="115"/>
      <c r="AH11" s="115"/>
      <c r="AI11" s="115"/>
      <c r="AJ11" s="115"/>
      <c r="AK11" s="115"/>
      <c r="AL11" s="115"/>
      <c r="AM11" s="115"/>
      <c r="AN11" s="115"/>
      <c r="AO11" s="115"/>
      <c r="AP11" s="115"/>
      <c r="AQ11" s="115"/>
      <c r="AR11" s="115"/>
      <c r="AS11" s="115"/>
      <c r="AT11" s="19"/>
      <c r="AU11" s="19"/>
      <c r="AV11" s="19"/>
      <c r="AW11" s="19"/>
      <c r="AX11" s="19"/>
      <c r="AY11" s="105" t="e">
        <f>LEFT(#REF!,4)</f>
        <v>#REF!</v>
      </c>
      <c r="AZ11" s="105" t="e">
        <f>RIGHT(#REF!,3)</f>
        <v>#REF!</v>
      </c>
      <c r="BA11" s="105" t="e">
        <f t="shared" si="0"/>
        <v>#REF!</v>
      </c>
    </row>
    <row r="12" s="105" customFormat="1" ht="48" spans="1:53">
      <c r="A12" s="27">
        <f>'[1]碧海项目招采台账-尚道奇'!A11</f>
        <v>7</v>
      </c>
      <c r="B12" s="112" t="str">
        <f>LEFT(南岭项目采购合同台账!C9,6)&amp;"-GYS-"&amp;RIGHT(南岭项目采购合同台账!C9,3)</f>
        <v>NLTZQQ-GYS-4-4</v>
      </c>
      <c r="C12" s="111" t="s">
        <v>104</v>
      </c>
      <c r="D12" s="111" t="str">
        <f>南岭项目采购合同台账!L9</f>
        <v>深圳市天健（集团）股份有限公司</v>
      </c>
      <c r="E12" s="111" t="str">
        <f>南岭项目采购合同台账!Q9</f>
        <v>上海市锦天城（深圳）律师事务所</v>
      </c>
      <c r="F12" s="111" t="str">
        <f>南岭项目采购合同台账!U9</f>
        <v>彭晓辉，13570880586，pengxiaohui@allbrightlaw.com</v>
      </c>
      <c r="G12" s="113">
        <f>南岭项目采购合同台账!AD9</f>
        <v>44528</v>
      </c>
      <c r="H12" s="114" t="s">
        <v>136</v>
      </c>
      <c r="I12" s="114" t="s">
        <v>136</v>
      </c>
      <c r="J12" s="115" t="s">
        <v>971</v>
      </c>
      <c r="K12" s="44" t="s">
        <v>982</v>
      </c>
      <c r="L12" s="27" t="s">
        <v>71</v>
      </c>
      <c r="M12" s="111" t="s">
        <v>466</v>
      </c>
      <c r="N12" s="123" t="s">
        <v>71</v>
      </c>
      <c r="O12" s="115" t="s">
        <v>71</v>
      </c>
      <c r="P12" s="124" t="s">
        <v>71</v>
      </c>
      <c r="Q12" s="114" t="s">
        <v>973</v>
      </c>
      <c r="R12" s="111" t="s">
        <v>466</v>
      </c>
      <c r="S12" s="114" t="s">
        <v>71</v>
      </c>
      <c r="T12" s="114" t="s">
        <v>71</v>
      </c>
      <c r="U12" s="129" t="s">
        <v>71</v>
      </c>
      <c r="V12" s="114" t="s">
        <v>71</v>
      </c>
      <c r="W12" s="130" t="s">
        <v>983</v>
      </c>
      <c r="X12" s="115">
        <v>88.8</v>
      </c>
      <c r="Y12" s="130" t="s">
        <v>984</v>
      </c>
      <c r="Z12" s="132">
        <v>85.33</v>
      </c>
      <c r="AA12" s="115"/>
      <c r="AB12" s="115"/>
      <c r="AC12" s="130" t="s">
        <v>985</v>
      </c>
      <c r="AD12" s="132">
        <v>85</v>
      </c>
      <c r="AE12" s="111" t="str">
        <f>南岭项目采购合同台账!AP9</f>
        <v>否</v>
      </c>
      <c r="AF12" s="115"/>
      <c r="AG12" s="115"/>
      <c r="AH12" s="115"/>
      <c r="AI12" s="115"/>
      <c r="AJ12" s="115"/>
      <c r="AK12" s="115"/>
      <c r="AL12" s="115"/>
      <c r="AM12" s="115"/>
      <c r="AN12" s="115"/>
      <c r="AO12" s="115"/>
      <c r="AP12" s="115"/>
      <c r="AQ12" s="115"/>
      <c r="AR12" s="115"/>
      <c r="AS12" s="115"/>
      <c r="AT12" s="19"/>
      <c r="AU12" s="19"/>
      <c r="AV12" s="19"/>
      <c r="AW12" s="19"/>
      <c r="AX12" s="19"/>
      <c r="AY12" s="105" t="e">
        <f>LEFT(#REF!,4)</f>
        <v>#REF!</v>
      </c>
      <c r="AZ12" s="105" t="e">
        <f>RIGHT(#REF!,3)</f>
        <v>#REF!</v>
      </c>
      <c r="BA12" s="105" t="e">
        <f t="shared" si="0"/>
        <v>#REF!</v>
      </c>
    </row>
    <row r="13" s="105" customFormat="1" ht="85.5" spans="1:53">
      <c r="A13" s="27">
        <f>'[1]碧海项目招采台账-尚道奇'!A12</f>
        <v>8</v>
      </c>
      <c r="B13" s="112" t="str">
        <f>LEFT(南岭项目采购合同台账!C10,6)&amp;"-GYS-"&amp;RIGHT(南岭项目采购合同台账!C10,3)</f>
        <v>NLTZQQ-GYS-005</v>
      </c>
      <c r="C13" s="111" t="s">
        <v>124</v>
      </c>
      <c r="D13" s="111" t="str">
        <f>南岭项目采购合同台账!L10</f>
        <v>深圳市天健（集团）股份有限公司</v>
      </c>
      <c r="E13" s="111" t="str">
        <f>南岭项目采购合同台账!Q10</f>
        <v>深圳市新城市规划建筑设计股份有限公司</v>
      </c>
      <c r="F13" s="111" t="str">
        <f>南岭项目采购合同台账!U10</f>
        <v>薛柳，15627864167，597255292@qq.com</v>
      </c>
      <c r="G13" s="113">
        <f>南岭项目采购合同台账!AD10</f>
        <v>44537</v>
      </c>
      <c r="H13" s="115" t="s">
        <v>136</v>
      </c>
      <c r="I13" s="115" t="s">
        <v>136</v>
      </c>
      <c r="J13" s="114" t="s">
        <v>971</v>
      </c>
      <c r="K13" s="44"/>
      <c r="L13" s="27" t="s">
        <v>71</v>
      </c>
      <c r="M13" s="111" t="s">
        <v>466</v>
      </c>
      <c r="N13" s="123" t="s">
        <v>71</v>
      </c>
      <c r="O13" s="115" t="s">
        <v>71</v>
      </c>
      <c r="P13" s="124" t="s">
        <v>71</v>
      </c>
      <c r="Q13" s="114" t="s">
        <v>973</v>
      </c>
      <c r="R13" s="111" t="s">
        <v>466</v>
      </c>
      <c r="S13" s="114" t="s">
        <v>71</v>
      </c>
      <c r="T13" s="114" t="s">
        <v>71</v>
      </c>
      <c r="U13" s="129" t="s">
        <v>71</v>
      </c>
      <c r="V13" s="114" t="s">
        <v>71</v>
      </c>
      <c r="W13" s="115"/>
      <c r="X13" s="115"/>
      <c r="Y13" s="115" t="s">
        <v>986</v>
      </c>
      <c r="Z13" s="132">
        <v>86.17</v>
      </c>
      <c r="AA13" s="115" t="s">
        <v>987</v>
      </c>
      <c r="AB13" s="115" t="s">
        <v>988</v>
      </c>
      <c r="AC13" s="130" t="s">
        <v>989</v>
      </c>
      <c r="AD13" s="132">
        <v>84</v>
      </c>
      <c r="AE13" s="111" t="str">
        <f>南岭项目采购合同台账!AP10</f>
        <v>否</v>
      </c>
      <c r="AF13" s="115"/>
      <c r="AG13" s="115"/>
      <c r="AH13" s="115"/>
      <c r="AI13" s="115"/>
      <c r="AJ13" s="115"/>
      <c r="AK13" s="115"/>
      <c r="AL13" s="115"/>
      <c r="AM13" s="115"/>
      <c r="AN13" s="115"/>
      <c r="AO13" s="115"/>
      <c r="AP13" s="115"/>
      <c r="AQ13" s="115"/>
      <c r="AR13" s="115"/>
      <c r="AS13" s="115"/>
      <c r="AT13" s="19"/>
      <c r="AU13" s="19"/>
      <c r="AV13" s="19"/>
      <c r="AW13" s="19"/>
      <c r="AX13" s="19"/>
      <c r="AY13" s="105" t="e">
        <f>LEFT(#REF!,4)</f>
        <v>#REF!</v>
      </c>
      <c r="AZ13" s="105" t="e">
        <f>RIGHT(#REF!,3)</f>
        <v>#REF!</v>
      </c>
      <c r="BA13" s="105" t="e">
        <f t="shared" si="0"/>
        <v>#REF!</v>
      </c>
    </row>
    <row r="14" s="105" customFormat="1" ht="48" spans="1:53">
      <c r="A14" s="27">
        <f>'[1]碧海项目招采台账-尚道奇'!A13</f>
        <v>9</v>
      </c>
      <c r="B14" s="112" t="str">
        <f>LEFT(南岭项目采购合同台账!C11,6)&amp;"-GYS-"&amp;RIGHT(南岭项目采购合同台账!C11,3)</f>
        <v>NLTZQQ-GYS-006</v>
      </c>
      <c r="C14" s="111" t="s">
        <v>135</v>
      </c>
      <c r="D14" s="111" t="str">
        <f>南岭项目采购合同台账!L11</f>
        <v>深圳市天健（集团）股份有限公司</v>
      </c>
      <c r="E14" s="111" t="str">
        <f>南岭项目采购合同台账!Q11</f>
        <v>深圳壹创国际设计股份有限公司</v>
      </c>
      <c r="F14" s="111" t="str">
        <f>南岭项目采购合同台账!U11</f>
        <v>侯智华，13631611950，zhuzihong@szycgj.cn</v>
      </c>
      <c r="G14" s="113">
        <f>南岭项目采购合同台账!AD11</f>
        <v>44561</v>
      </c>
      <c r="H14" s="114" t="s">
        <v>136</v>
      </c>
      <c r="I14" s="114" t="s">
        <v>136</v>
      </c>
      <c r="J14" s="115" t="s">
        <v>971</v>
      </c>
      <c r="K14" s="44"/>
      <c r="L14" s="27" t="s">
        <v>71</v>
      </c>
      <c r="M14" s="111" t="s">
        <v>466</v>
      </c>
      <c r="N14" s="123" t="s">
        <v>71</v>
      </c>
      <c r="O14" s="115" t="s">
        <v>71</v>
      </c>
      <c r="P14" s="124" t="s">
        <v>71</v>
      </c>
      <c r="Q14" s="114" t="s">
        <v>973</v>
      </c>
      <c r="R14" s="111" t="s">
        <v>466</v>
      </c>
      <c r="S14" s="114" t="s">
        <v>71</v>
      </c>
      <c r="T14" s="114" t="s">
        <v>71</v>
      </c>
      <c r="U14" s="129" t="s">
        <v>71</v>
      </c>
      <c r="V14" s="114" t="s">
        <v>71</v>
      </c>
      <c r="W14" s="115"/>
      <c r="X14" s="115"/>
      <c r="Y14" s="130" t="s">
        <v>990</v>
      </c>
      <c r="Z14" s="132">
        <v>82.17</v>
      </c>
      <c r="AA14" s="115"/>
      <c r="AB14" s="115"/>
      <c r="AC14" s="130" t="s">
        <v>991</v>
      </c>
      <c r="AD14" s="132">
        <v>75</v>
      </c>
      <c r="AE14" s="111" t="str">
        <f>南岭项目采购合同台账!AP11</f>
        <v>否</v>
      </c>
      <c r="AF14" s="115"/>
      <c r="AG14" s="115"/>
      <c r="AH14" s="115"/>
      <c r="AI14" s="115"/>
      <c r="AJ14" s="115"/>
      <c r="AK14" s="115"/>
      <c r="AL14" s="115"/>
      <c r="AM14" s="115"/>
      <c r="AN14" s="115"/>
      <c r="AO14" s="115"/>
      <c r="AP14" s="115"/>
      <c r="AQ14" s="115"/>
      <c r="AR14" s="115"/>
      <c r="AS14" s="115"/>
      <c r="AT14" s="19"/>
      <c r="AU14" s="19"/>
      <c r="AV14" s="19"/>
      <c r="AW14" s="19"/>
      <c r="AX14" s="19"/>
      <c r="AY14" s="105" t="e">
        <f>LEFT(#REF!,4)</f>
        <v>#REF!</v>
      </c>
      <c r="AZ14" s="105" t="e">
        <f>RIGHT(#REF!,3)</f>
        <v>#REF!</v>
      </c>
      <c r="BA14" s="105" t="e">
        <f t="shared" si="0"/>
        <v>#REF!</v>
      </c>
    </row>
    <row r="15" s="105" customFormat="1" ht="48" spans="1:53">
      <c r="A15" s="27">
        <f>'[1]碧海项目招采台账-尚道奇'!A14</f>
        <v>10</v>
      </c>
      <c r="B15" s="112" t="str">
        <f>LEFT(南岭项目采购合同台账!C12,6)&amp;"-GYS-"&amp;RIGHT(南岭项目采购合同台账!C12,3)</f>
        <v>NLTZQQ-GYS-B02</v>
      </c>
      <c r="C15" s="111" t="s">
        <v>146</v>
      </c>
      <c r="D15" s="111" t="str">
        <f>南岭项目采购合同台账!L12</f>
        <v>深圳市天健（集团）股份有限公司</v>
      </c>
      <c r="E15" s="111" t="str">
        <f>南岭项目采购合同台账!Q12</f>
        <v>/</v>
      </c>
      <c r="F15" s="111" t="str">
        <f>南岭项目采购合同台账!U12</f>
        <v>葛元海，13612856062,13612856062@139.com</v>
      </c>
      <c r="G15" s="113">
        <f>南岭项目采购合同台账!AD12</f>
        <v>44516</v>
      </c>
      <c r="H15" s="115" t="s">
        <v>136</v>
      </c>
      <c r="I15" s="115" t="s">
        <v>136</v>
      </c>
      <c r="J15" s="115" t="s">
        <v>971</v>
      </c>
      <c r="K15" s="44"/>
      <c r="L15" s="27" t="s">
        <v>71</v>
      </c>
      <c r="M15" s="111" t="s">
        <v>466</v>
      </c>
      <c r="N15" s="123" t="s">
        <v>71</v>
      </c>
      <c r="O15" s="115" t="s">
        <v>71</v>
      </c>
      <c r="P15" s="124" t="s">
        <v>71</v>
      </c>
      <c r="Q15" s="114" t="s">
        <v>973</v>
      </c>
      <c r="R15" s="111" t="s">
        <v>466</v>
      </c>
      <c r="S15" s="114" t="s">
        <v>71</v>
      </c>
      <c r="T15" s="114" t="s">
        <v>71</v>
      </c>
      <c r="U15" s="129" t="s">
        <v>71</v>
      </c>
      <c r="V15" s="114" t="s">
        <v>71</v>
      </c>
      <c r="W15" s="115"/>
      <c r="X15" s="115"/>
      <c r="Y15" s="130" t="s">
        <v>992</v>
      </c>
      <c r="Z15" s="132">
        <v>88.66</v>
      </c>
      <c r="AA15" s="115"/>
      <c r="AB15" s="115"/>
      <c r="AC15" s="130" t="s">
        <v>993</v>
      </c>
      <c r="AD15" s="132">
        <v>88</v>
      </c>
      <c r="AE15" s="111" t="str">
        <f>南岭项目采购合同台账!AP12</f>
        <v>是</v>
      </c>
      <c r="AF15" s="115"/>
      <c r="AG15" s="115"/>
      <c r="AH15" s="115"/>
      <c r="AI15" s="115"/>
      <c r="AJ15" s="115"/>
      <c r="AK15" s="115"/>
      <c r="AL15" s="115"/>
      <c r="AM15" s="115"/>
      <c r="AN15" s="115"/>
      <c r="AO15" s="115"/>
      <c r="AP15" s="115"/>
      <c r="AQ15" s="115"/>
      <c r="AR15" s="115"/>
      <c r="AS15" s="115"/>
      <c r="AT15" s="19"/>
      <c r="AU15" s="19"/>
      <c r="AV15" s="19"/>
      <c r="AW15" s="19"/>
      <c r="AX15" s="19"/>
      <c r="AY15" s="105" t="e">
        <f>LEFT(#REF!,4)</f>
        <v>#REF!</v>
      </c>
      <c r="AZ15" s="105" t="e">
        <f>RIGHT(#REF!,3)</f>
        <v>#REF!</v>
      </c>
      <c r="BA15" s="105" t="e">
        <f t="shared" si="0"/>
        <v>#REF!</v>
      </c>
    </row>
    <row r="16" s="105" customFormat="1" ht="60" spans="1:53">
      <c r="A16" s="27">
        <f>'[1]碧海项目招采台账-尚道奇'!A15</f>
        <v>11</v>
      </c>
      <c r="B16" s="112" t="str">
        <f>LEFT(南岭项目采购合同台账!C13,6)&amp;"-GYS-"&amp;RIGHT(南岭项目采购合同台账!C13,3)</f>
        <v>NLTZQQ-GYS-008</v>
      </c>
      <c r="C16" s="111" t="s">
        <v>149</v>
      </c>
      <c r="D16" s="111" t="str">
        <f>南岭项目采购合同台账!L13</f>
        <v>深圳市天健（集团）股份有限公司</v>
      </c>
      <c r="E16" s="111" t="str">
        <f>南岭项目采购合同台账!Q13</f>
        <v>深圳市南岭村股份合作公司</v>
      </c>
      <c r="F16" s="111" t="str">
        <f>南岭项目采购合同台账!U13</f>
        <v>林安棋，13632513631，13714650800@139.com</v>
      </c>
      <c r="G16" s="113">
        <f>南岭项目采购合同台账!AD13</f>
        <v>44561</v>
      </c>
      <c r="H16" s="114" t="s">
        <v>136</v>
      </c>
      <c r="I16" s="114" t="s">
        <v>136</v>
      </c>
      <c r="J16" s="115" t="s">
        <v>971</v>
      </c>
      <c r="K16" s="44"/>
      <c r="L16" s="27" t="s">
        <v>71</v>
      </c>
      <c r="M16" s="111" t="s">
        <v>466</v>
      </c>
      <c r="N16" s="123" t="s">
        <v>71</v>
      </c>
      <c r="O16" s="115" t="s">
        <v>71</v>
      </c>
      <c r="P16" s="124" t="s">
        <v>71</v>
      </c>
      <c r="Q16" s="114" t="s">
        <v>973</v>
      </c>
      <c r="R16" s="111" t="s">
        <v>466</v>
      </c>
      <c r="S16" s="114" t="s">
        <v>71</v>
      </c>
      <c r="T16" s="114" t="s">
        <v>71</v>
      </c>
      <c r="U16" s="129" t="s">
        <v>71</v>
      </c>
      <c r="V16" s="114" t="s">
        <v>71</v>
      </c>
      <c r="W16" s="115"/>
      <c r="X16" s="115"/>
      <c r="Y16" s="130" t="s">
        <v>994</v>
      </c>
      <c r="Z16" s="132">
        <v>87.67</v>
      </c>
      <c r="AA16" s="115"/>
      <c r="AB16" s="115"/>
      <c r="AC16" s="130" t="s">
        <v>995</v>
      </c>
      <c r="AD16" s="132">
        <v>90</v>
      </c>
      <c r="AE16" s="111" t="str">
        <f>南岭项目采购合同台账!AP13</f>
        <v>否</v>
      </c>
      <c r="AF16" s="115"/>
      <c r="AG16" s="115"/>
      <c r="AH16" s="115"/>
      <c r="AI16" s="115"/>
      <c r="AJ16" s="115"/>
      <c r="AK16" s="115"/>
      <c r="AL16" s="115"/>
      <c r="AM16" s="115"/>
      <c r="AN16" s="115"/>
      <c r="AO16" s="115"/>
      <c r="AP16" s="115"/>
      <c r="AQ16" s="115"/>
      <c r="AR16" s="115"/>
      <c r="AS16" s="115"/>
      <c r="AT16" s="19"/>
      <c r="AU16" s="19"/>
      <c r="AV16" s="19"/>
      <c r="AW16" s="19"/>
      <c r="AX16" s="19"/>
      <c r="AY16" s="105" t="e">
        <f>LEFT(#REF!,4)</f>
        <v>#REF!</v>
      </c>
      <c r="AZ16" s="105" t="e">
        <f>RIGHT(#REF!,3)</f>
        <v>#REF!</v>
      </c>
      <c r="BA16" s="105" t="e">
        <f t="shared" si="0"/>
        <v>#REF!</v>
      </c>
    </row>
    <row r="17" s="105" customFormat="1" ht="48" spans="1:53">
      <c r="A17" s="27">
        <f>'[1]碧海项目招采台账-尚道奇'!A16</f>
        <v>12</v>
      </c>
      <c r="B17" s="112" t="str">
        <f>LEFT(南岭项目采购合同台账!C14,6)&amp;"-GYS-"&amp;RIGHT(南岭项目采购合同台账!C14,5)</f>
        <v>NLTZQQ-GYS-009-1</v>
      </c>
      <c r="C17" s="111" t="s">
        <v>155</v>
      </c>
      <c r="D17" s="111" t="str">
        <f>南岭项目采购合同台账!L14</f>
        <v>深圳市天健（集团）股份有限公司</v>
      </c>
      <c r="E17" s="111" t="str">
        <f>南岭项目采购合同台账!Q14</f>
        <v>深圳市勘察研究院有限公司</v>
      </c>
      <c r="F17" s="111" t="str">
        <f>南岭项目采购合同台账!U14</f>
        <v>潘文俊，13538182678，512757364@qq.com</v>
      </c>
      <c r="G17" s="113">
        <f>南岭项目采购合同台账!AD14</f>
        <v>44571</v>
      </c>
      <c r="H17" s="115" t="s">
        <v>136</v>
      </c>
      <c r="I17" s="115" t="s">
        <v>136</v>
      </c>
      <c r="J17" s="115" t="s">
        <v>971</v>
      </c>
      <c r="K17" s="44"/>
      <c r="L17" s="27" t="s">
        <v>71</v>
      </c>
      <c r="M17" s="111" t="s">
        <v>466</v>
      </c>
      <c r="N17" s="123" t="s">
        <v>71</v>
      </c>
      <c r="O17" s="115" t="s">
        <v>71</v>
      </c>
      <c r="P17" s="124" t="s">
        <v>71</v>
      </c>
      <c r="Q17" s="114" t="s">
        <v>973</v>
      </c>
      <c r="R17" s="111" t="s">
        <v>466</v>
      </c>
      <c r="S17" s="114" t="s">
        <v>71</v>
      </c>
      <c r="T17" s="114" t="s">
        <v>71</v>
      </c>
      <c r="U17" s="129" t="s">
        <v>71</v>
      </c>
      <c r="V17" s="114" t="s">
        <v>71</v>
      </c>
      <c r="W17" s="115"/>
      <c r="X17" s="115"/>
      <c r="Y17" s="130" t="s">
        <v>996</v>
      </c>
      <c r="Z17" s="132">
        <v>80.8</v>
      </c>
      <c r="AA17" s="115"/>
      <c r="AB17" s="115"/>
      <c r="AC17" s="130" t="s">
        <v>997</v>
      </c>
      <c r="AD17" s="132">
        <v>80</v>
      </c>
      <c r="AE17" s="111" t="str">
        <f>南岭项目采购合同台账!AP14</f>
        <v>否</v>
      </c>
      <c r="AF17" s="115"/>
      <c r="AG17" s="115"/>
      <c r="AH17" s="115"/>
      <c r="AI17" s="115"/>
      <c r="AJ17" s="115"/>
      <c r="AK17" s="115"/>
      <c r="AL17" s="115"/>
      <c r="AM17" s="115"/>
      <c r="AN17" s="115"/>
      <c r="AO17" s="115"/>
      <c r="AP17" s="115"/>
      <c r="AQ17" s="115"/>
      <c r="AR17" s="115"/>
      <c r="AS17" s="115"/>
      <c r="AT17" s="19"/>
      <c r="AU17" s="19"/>
      <c r="AV17" s="19"/>
      <c r="AW17" s="19"/>
      <c r="AX17" s="19"/>
      <c r="AY17" s="105" t="e">
        <f>LEFT(#REF!,4)</f>
        <v>#REF!</v>
      </c>
      <c r="AZ17" s="105" t="e">
        <f>RIGHT(#REF!,3)</f>
        <v>#REF!</v>
      </c>
      <c r="BA17" s="105" t="e">
        <f t="shared" si="0"/>
        <v>#REF!</v>
      </c>
    </row>
    <row r="18" s="105" customFormat="1" ht="48" spans="1:53">
      <c r="A18" s="27">
        <f>'[1]碧海项目招采台账-尚道奇'!A17</f>
        <v>13</v>
      </c>
      <c r="B18" s="112" t="str">
        <f>LEFT(南岭项目采购合同台账!C15,6)&amp;"-GYS-"&amp;RIGHT(南岭项目采购合同台账!C15,5)</f>
        <v>NLTZQQ-GYS-009-2</v>
      </c>
      <c r="C18" s="111" t="s">
        <v>166</v>
      </c>
      <c r="D18" s="111" t="str">
        <f>南岭项目采购合同台账!L15</f>
        <v>深圳市天健（集团）股份有限公司</v>
      </c>
      <c r="E18" s="111" t="str">
        <f>南岭项目采购合同台账!Q15</f>
        <v>深圳市中正测绘科技有限公司</v>
      </c>
      <c r="F18" s="111" t="str">
        <f>南岭项目采购合同台账!U15</f>
        <v>文成，13500066894，zzchkj@163.com</v>
      </c>
      <c r="G18" s="113">
        <f>南岭项目采购合同台账!AD15</f>
        <v>44571</v>
      </c>
      <c r="H18" s="114" t="s">
        <v>136</v>
      </c>
      <c r="I18" s="114" t="s">
        <v>136</v>
      </c>
      <c r="J18" s="115" t="s">
        <v>971</v>
      </c>
      <c r="K18" s="44"/>
      <c r="L18" s="27" t="s">
        <v>71</v>
      </c>
      <c r="M18" s="111" t="s">
        <v>466</v>
      </c>
      <c r="N18" s="123" t="s">
        <v>71</v>
      </c>
      <c r="O18" s="115" t="s">
        <v>71</v>
      </c>
      <c r="P18" s="124" t="s">
        <v>71</v>
      </c>
      <c r="Q18" s="114" t="s">
        <v>973</v>
      </c>
      <c r="R18" s="111" t="s">
        <v>466</v>
      </c>
      <c r="S18" s="114" t="s">
        <v>71</v>
      </c>
      <c r="T18" s="114" t="s">
        <v>71</v>
      </c>
      <c r="U18" s="129" t="s">
        <v>71</v>
      </c>
      <c r="V18" s="114" t="s">
        <v>71</v>
      </c>
      <c r="W18" s="115"/>
      <c r="X18" s="115"/>
      <c r="Y18" s="130" t="s">
        <v>996</v>
      </c>
      <c r="Z18" s="132">
        <v>83.2</v>
      </c>
      <c r="AA18" s="115"/>
      <c r="AB18" s="115"/>
      <c r="AC18" s="130" t="s">
        <v>997</v>
      </c>
      <c r="AD18" s="132">
        <v>85</v>
      </c>
      <c r="AE18" s="111" t="str">
        <f>南岭项目采购合同台账!AP15</f>
        <v>否</v>
      </c>
      <c r="AF18" s="115"/>
      <c r="AG18" s="115"/>
      <c r="AH18" s="115"/>
      <c r="AI18" s="115"/>
      <c r="AJ18" s="115"/>
      <c r="AK18" s="115"/>
      <c r="AL18" s="115"/>
      <c r="AM18" s="115"/>
      <c r="AN18" s="115"/>
      <c r="AO18" s="115"/>
      <c r="AP18" s="115"/>
      <c r="AQ18" s="115"/>
      <c r="AR18" s="115"/>
      <c r="AS18" s="115"/>
      <c r="AT18" s="19"/>
      <c r="AU18" s="19"/>
      <c r="AV18" s="19"/>
      <c r="AW18" s="19"/>
      <c r="AX18" s="19"/>
      <c r="AY18" s="105" t="e">
        <f>LEFT(#REF!,4)</f>
        <v>#REF!</v>
      </c>
      <c r="AZ18" s="105" t="e">
        <f>RIGHT(#REF!,3)</f>
        <v>#REF!</v>
      </c>
      <c r="BA18" s="105" t="e">
        <f t="shared" si="0"/>
        <v>#REF!</v>
      </c>
    </row>
    <row r="19" s="105" customFormat="1" ht="71.25" spans="1:53">
      <c r="A19" s="27">
        <f>'[1]碧海项目招采台账-尚道奇'!A18</f>
        <v>14</v>
      </c>
      <c r="B19" s="112" t="str">
        <f>LEFT(南岭项目采购合同台账!C16,6)&amp;"-GYS-"&amp;RIGHT(南岭项目采购合同台账!C16,5)</f>
        <v>NLTZQQ-GYS-009-3</v>
      </c>
      <c r="C19" s="111" t="s">
        <v>170</v>
      </c>
      <c r="D19" s="111" t="str">
        <f>南岭项目采购合同台账!L16</f>
        <v>深圳市天健（集团）股份有限公司</v>
      </c>
      <c r="E19" s="111" t="str">
        <f>南岭项目采购合同台账!Q16</f>
        <v>深圳市南湖勘测技术有限公司</v>
      </c>
      <c r="F19" s="111" t="str">
        <f>南岭项目采购合同台账!U16</f>
        <v>王斯飞，13798356239，871540092@qq.com</v>
      </c>
      <c r="G19" s="113">
        <f>南岭项目采购合同台账!AD16</f>
        <v>44571</v>
      </c>
      <c r="H19" s="115" t="s">
        <v>136</v>
      </c>
      <c r="I19" s="115" t="s">
        <v>136</v>
      </c>
      <c r="J19" s="115" t="s">
        <v>971</v>
      </c>
      <c r="K19" s="44"/>
      <c r="L19" s="27" t="s">
        <v>71</v>
      </c>
      <c r="M19" s="111" t="s">
        <v>466</v>
      </c>
      <c r="N19" s="123" t="s">
        <v>71</v>
      </c>
      <c r="O19" s="115" t="s">
        <v>71</v>
      </c>
      <c r="P19" s="124" t="s">
        <v>71</v>
      </c>
      <c r="Q19" s="114" t="s">
        <v>973</v>
      </c>
      <c r="R19" s="111" t="s">
        <v>466</v>
      </c>
      <c r="S19" s="114" t="s">
        <v>71</v>
      </c>
      <c r="T19" s="114" t="s">
        <v>71</v>
      </c>
      <c r="U19" s="129" t="s">
        <v>71</v>
      </c>
      <c r="V19" s="114" t="s">
        <v>71</v>
      </c>
      <c r="W19" s="115"/>
      <c r="X19" s="115"/>
      <c r="Y19" s="130" t="s">
        <v>996</v>
      </c>
      <c r="Z19" s="132">
        <v>87.2</v>
      </c>
      <c r="AA19" s="115" t="s">
        <v>998</v>
      </c>
      <c r="AB19" s="115" t="s">
        <v>999</v>
      </c>
      <c r="AC19" s="130" t="s">
        <v>997</v>
      </c>
      <c r="AD19" s="132">
        <v>85</v>
      </c>
      <c r="AE19" s="111" t="str">
        <f>南岭项目采购合同台账!AP16</f>
        <v>否</v>
      </c>
      <c r="AF19" s="115"/>
      <c r="AG19" s="115"/>
      <c r="AH19" s="115"/>
      <c r="AI19" s="115"/>
      <c r="AJ19" s="115"/>
      <c r="AK19" s="115"/>
      <c r="AL19" s="115"/>
      <c r="AM19" s="115"/>
      <c r="AN19" s="115"/>
      <c r="AO19" s="115"/>
      <c r="AP19" s="115"/>
      <c r="AQ19" s="115"/>
      <c r="AR19" s="115"/>
      <c r="AS19" s="115"/>
      <c r="AT19" s="19"/>
      <c r="AU19" s="19"/>
      <c r="AV19" s="19"/>
      <c r="AW19" s="19"/>
      <c r="AX19" s="19"/>
      <c r="AY19" s="105" t="e">
        <f>LEFT(#REF!,4)</f>
        <v>#REF!</v>
      </c>
      <c r="AZ19" s="105" t="e">
        <f>RIGHT(#REF!,3)</f>
        <v>#REF!</v>
      </c>
      <c r="BA19" s="105" t="e">
        <f t="shared" si="0"/>
        <v>#REF!</v>
      </c>
    </row>
    <row r="20" s="105" customFormat="1" ht="48" spans="1:53">
      <c r="A20" s="27">
        <f>'[1]碧海项目招采台账-尚道奇'!A19</f>
        <v>15</v>
      </c>
      <c r="B20" s="112" t="str">
        <f>LEFT(南岭项目采购合同台账!C17,6)&amp;"-GYS-"&amp;RIGHT(南岭项目采购合同台账!C17,5)</f>
        <v>NLTZQQ-GYS-009-4</v>
      </c>
      <c r="C20" s="111" t="s">
        <v>174</v>
      </c>
      <c r="D20" s="111" t="str">
        <f>南岭项目采购合同台账!L17</f>
        <v>深圳市天健（集团）股份有限公司</v>
      </c>
      <c r="E20" s="111" t="str">
        <f>南岭项目采购合同台账!Q17</f>
        <v>深圳市国测测绘技术有限公司</v>
      </c>
      <c r="F20" s="111" t="str">
        <f>南岭项目采购合同台账!U17</f>
        <v>丁高远，13714608472，44712514@qq.com</v>
      </c>
      <c r="G20" s="113">
        <f>南岭项目采购合同台账!AD17</f>
        <v>44571</v>
      </c>
      <c r="H20" s="114" t="s">
        <v>136</v>
      </c>
      <c r="I20" s="114" t="s">
        <v>136</v>
      </c>
      <c r="J20" s="114" t="s">
        <v>971</v>
      </c>
      <c r="K20" s="44"/>
      <c r="L20" s="27" t="s">
        <v>71</v>
      </c>
      <c r="M20" s="111" t="s">
        <v>466</v>
      </c>
      <c r="N20" s="123" t="s">
        <v>71</v>
      </c>
      <c r="O20" s="115" t="s">
        <v>71</v>
      </c>
      <c r="P20" s="124" t="s">
        <v>71</v>
      </c>
      <c r="Q20" s="114" t="s">
        <v>973</v>
      </c>
      <c r="R20" s="111" t="s">
        <v>466</v>
      </c>
      <c r="S20" s="114" t="s">
        <v>71</v>
      </c>
      <c r="T20" s="114" t="s">
        <v>71</v>
      </c>
      <c r="U20" s="129" t="s">
        <v>71</v>
      </c>
      <c r="V20" s="114" t="s">
        <v>71</v>
      </c>
      <c r="W20" s="115"/>
      <c r="X20" s="115"/>
      <c r="Y20" s="130" t="s">
        <v>996</v>
      </c>
      <c r="Z20" s="132">
        <v>84.6</v>
      </c>
      <c r="AA20" s="115"/>
      <c r="AB20" s="115"/>
      <c r="AC20" s="130" t="s">
        <v>997</v>
      </c>
      <c r="AD20" s="132">
        <v>80</v>
      </c>
      <c r="AE20" s="111" t="str">
        <f>南岭项目采购合同台账!AP17</f>
        <v>否</v>
      </c>
      <c r="AF20" s="115"/>
      <c r="AG20" s="115"/>
      <c r="AH20" s="115"/>
      <c r="AI20" s="115"/>
      <c r="AJ20" s="115"/>
      <c r="AK20" s="115"/>
      <c r="AL20" s="115"/>
      <c r="AM20" s="115"/>
      <c r="AN20" s="115"/>
      <c r="AO20" s="115"/>
      <c r="AP20" s="115"/>
      <c r="AQ20" s="115"/>
      <c r="AR20" s="115"/>
      <c r="AS20" s="115"/>
      <c r="AT20" s="19"/>
      <c r="AU20" s="19"/>
      <c r="AV20" s="19"/>
      <c r="AW20" s="19"/>
      <c r="AX20" s="19"/>
      <c r="AY20" s="105" t="e">
        <f>LEFT(#REF!,4)</f>
        <v>#REF!</v>
      </c>
      <c r="AZ20" s="105" t="e">
        <f>RIGHT(#REF!,3)</f>
        <v>#REF!</v>
      </c>
      <c r="BA20" s="105" t="e">
        <f t="shared" si="0"/>
        <v>#REF!</v>
      </c>
    </row>
    <row r="21" s="105" customFormat="1" ht="57" spans="1:53">
      <c r="A21" s="27">
        <f>'[1]碧海项目招采台账-尚道奇'!A20</f>
        <v>16</v>
      </c>
      <c r="B21" s="112" t="str">
        <f>LEFT(南岭项目采购合同台账!C18,6)&amp;"-GYS-"&amp;RIGHT(南岭项目采购合同台账!C18,3)</f>
        <v>NLTZQQ-GYS-010</v>
      </c>
      <c r="C21" s="111" t="s">
        <v>178</v>
      </c>
      <c r="D21" s="111" t="str">
        <f>南岭项目采购合同台账!L18</f>
        <v>深圳市天健（集团）股份有限公司</v>
      </c>
      <c r="E21" s="111" t="str">
        <f>南岭项目采购合同台账!Q18</f>
        <v>深圳市国盛建设工程有限公司</v>
      </c>
      <c r="F21" s="111" t="str">
        <f>南岭项目采购合同台账!U18</f>
        <v>罗秋娜，15915378117，45945952@qq.com</v>
      </c>
      <c r="G21" s="113">
        <f>南岭项目采购合同台账!AD18</f>
        <v>44565</v>
      </c>
      <c r="H21" s="115" t="s">
        <v>136</v>
      </c>
      <c r="I21" s="115" t="s">
        <v>136</v>
      </c>
      <c r="J21" s="115" t="s">
        <v>71</v>
      </c>
      <c r="K21" s="122" t="s">
        <v>71</v>
      </c>
      <c r="L21" s="27" t="s">
        <v>71</v>
      </c>
      <c r="M21" s="111" t="s">
        <v>481</v>
      </c>
      <c r="N21" s="123">
        <v>44701</v>
      </c>
      <c r="O21" s="115" t="s">
        <v>150</v>
      </c>
      <c r="P21" s="124" t="s">
        <v>1000</v>
      </c>
      <c r="Q21" s="114">
        <v>88.8</v>
      </c>
      <c r="R21" s="111" t="s">
        <v>466</v>
      </c>
      <c r="S21" s="114" t="s">
        <v>71</v>
      </c>
      <c r="T21" s="114" t="s">
        <v>71</v>
      </c>
      <c r="U21" s="129" t="s">
        <v>71</v>
      </c>
      <c r="V21" s="114" t="s">
        <v>71</v>
      </c>
      <c r="W21" s="115"/>
      <c r="X21" s="115"/>
      <c r="Y21" s="115"/>
      <c r="Z21" s="132"/>
      <c r="AA21" s="115"/>
      <c r="AB21" s="115"/>
      <c r="AC21" s="130" t="s">
        <v>71</v>
      </c>
      <c r="AD21" s="132"/>
      <c r="AE21" s="111" t="s">
        <v>466</v>
      </c>
      <c r="AF21" s="115"/>
      <c r="AG21" s="115"/>
      <c r="AH21" s="115"/>
      <c r="AI21" s="115"/>
      <c r="AJ21" s="115"/>
      <c r="AK21" s="115"/>
      <c r="AL21" s="115"/>
      <c r="AM21" s="115"/>
      <c r="AN21" s="115"/>
      <c r="AO21" s="115"/>
      <c r="AP21" s="115"/>
      <c r="AQ21" s="115"/>
      <c r="AR21" s="115"/>
      <c r="AS21" s="115"/>
      <c r="AT21" s="19"/>
      <c r="AU21" s="19"/>
      <c r="AV21" s="19"/>
      <c r="AW21" s="19"/>
      <c r="AX21" s="19"/>
      <c r="AY21" s="105" t="e">
        <f>LEFT(#REF!,4)</f>
        <v>#REF!</v>
      </c>
      <c r="AZ21" s="105" t="e">
        <f>RIGHT(#REF!,3)</f>
        <v>#REF!</v>
      </c>
      <c r="BA21" s="105" t="e">
        <f t="shared" si="0"/>
        <v>#REF!</v>
      </c>
    </row>
    <row r="22" s="105" customFormat="1" ht="71.25" spans="1:53">
      <c r="A22" s="27">
        <f>'[1]碧海项目招采台账-尚道奇'!A21</f>
        <v>17</v>
      </c>
      <c r="B22" s="112" t="str">
        <f>LEFT(南岭项目采购合同台账!C19,6)&amp;"-GYS-"&amp;RIGHT(南岭项目采购合同台账!C19,3)</f>
        <v>NLTZQQ-GYS-011</v>
      </c>
      <c r="C22" s="111" t="s">
        <v>188</v>
      </c>
      <c r="D22" s="111" t="str">
        <f>南岭项目采购合同台账!L19</f>
        <v>深圳市天健（集团）股份有限公司</v>
      </c>
      <c r="E22" s="111" t="str">
        <f>南岭项目采购合同台账!Q19</f>
        <v>深圳市大兴工程管理有限公司</v>
      </c>
      <c r="F22" s="111" t="str">
        <f>南岭项目采购合同台账!U19</f>
        <v>曾保令，13823214412，45945952@qq.com</v>
      </c>
      <c r="G22" s="113">
        <f>南岭项目采购合同台账!AD19</f>
        <v>44566</v>
      </c>
      <c r="H22" s="114" t="s">
        <v>136</v>
      </c>
      <c r="I22" s="114" t="s">
        <v>136</v>
      </c>
      <c r="J22" s="115" t="s">
        <v>71</v>
      </c>
      <c r="K22" s="122" t="s">
        <v>71</v>
      </c>
      <c r="L22" s="27" t="s">
        <v>71</v>
      </c>
      <c r="M22" s="111" t="s">
        <v>481</v>
      </c>
      <c r="N22" s="123">
        <v>44697</v>
      </c>
      <c r="O22" s="115" t="s">
        <v>150</v>
      </c>
      <c r="P22" s="124" t="s">
        <v>1001</v>
      </c>
      <c r="Q22" s="114">
        <v>87.2</v>
      </c>
      <c r="R22" s="111" t="s">
        <v>466</v>
      </c>
      <c r="S22" s="114" t="s">
        <v>71</v>
      </c>
      <c r="T22" s="114" t="s">
        <v>71</v>
      </c>
      <c r="U22" s="129" t="s">
        <v>71</v>
      </c>
      <c r="V22" s="114" t="s">
        <v>71</v>
      </c>
      <c r="W22" s="115"/>
      <c r="X22" s="115"/>
      <c r="Y22" s="115"/>
      <c r="Z22" s="132"/>
      <c r="AA22" s="115"/>
      <c r="AB22" s="115"/>
      <c r="AC22" s="130" t="s">
        <v>71</v>
      </c>
      <c r="AD22" s="132"/>
      <c r="AE22" s="111" t="s">
        <v>466</v>
      </c>
      <c r="AF22" s="115"/>
      <c r="AG22" s="115"/>
      <c r="AH22" s="115"/>
      <c r="AI22" s="115"/>
      <c r="AJ22" s="115"/>
      <c r="AK22" s="115"/>
      <c r="AL22" s="115"/>
      <c r="AM22" s="115"/>
      <c r="AN22" s="115"/>
      <c r="AO22" s="115"/>
      <c r="AP22" s="115"/>
      <c r="AQ22" s="115"/>
      <c r="AR22" s="115"/>
      <c r="AS22" s="115"/>
      <c r="AT22" s="19"/>
      <c r="AU22" s="19"/>
      <c r="AV22" s="19"/>
      <c r="AW22" s="19"/>
      <c r="AX22" s="19"/>
      <c r="AY22" s="105" t="e">
        <f>LEFT(#REF!,4)</f>
        <v>#REF!</v>
      </c>
      <c r="AZ22" s="105" t="e">
        <f>RIGHT(#REF!,3)</f>
        <v>#REF!</v>
      </c>
      <c r="BA22" s="105" t="e">
        <f t="shared" si="0"/>
        <v>#REF!</v>
      </c>
    </row>
    <row r="23" s="105" customFormat="1" ht="57" spans="1:53">
      <c r="A23" s="27">
        <f>'[1]碧海项目招采台账-尚道奇'!A22</f>
        <v>18</v>
      </c>
      <c r="B23" s="112" t="str">
        <f>LEFT(南岭项目采购合同台账!C20,6)&amp;"-GYS-"&amp;RIGHT(南岭项目采购合同台账!C20,3)</f>
        <v>NLTZQQ-GYS-012</v>
      </c>
      <c r="C23" s="111" t="s">
        <v>193</v>
      </c>
      <c r="D23" s="111" t="str">
        <f>南岭项目采购合同台账!L20</f>
        <v>深圳市天健（集团）股份有限公司</v>
      </c>
      <c r="E23" s="111" t="str">
        <f>南岭项目采购合同台账!Q20</f>
        <v>中建华安建设集团有限公司</v>
      </c>
      <c r="F23" s="111" t="str">
        <f>南岭项目采购合同台账!U20</f>
        <v>张鹏勇，15387878076，383888377@qq.com</v>
      </c>
      <c r="G23" s="113">
        <f>南岭项目采购合同台账!AD20</f>
        <v>44571</v>
      </c>
      <c r="H23" s="115" t="s">
        <v>136</v>
      </c>
      <c r="I23" s="115" t="s">
        <v>136</v>
      </c>
      <c r="J23" s="115" t="s">
        <v>71</v>
      </c>
      <c r="K23" s="122" t="s">
        <v>71</v>
      </c>
      <c r="L23" s="27" t="s">
        <v>71</v>
      </c>
      <c r="M23" s="111" t="s">
        <v>481</v>
      </c>
      <c r="N23" s="123">
        <v>44697</v>
      </c>
      <c r="O23" s="115" t="s">
        <v>150</v>
      </c>
      <c r="P23" s="124" t="s">
        <v>1002</v>
      </c>
      <c r="Q23" s="114">
        <v>84.4</v>
      </c>
      <c r="R23" s="111" t="s">
        <v>466</v>
      </c>
      <c r="S23" s="114" t="s">
        <v>71</v>
      </c>
      <c r="T23" s="114" t="s">
        <v>71</v>
      </c>
      <c r="U23" s="129" t="s">
        <v>71</v>
      </c>
      <c r="V23" s="114" t="s">
        <v>71</v>
      </c>
      <c r="W23" s="115"/>
      <c r="X23" s="115"/>
      <c r="Y23" s="115"/>
      <c r="Z23" s="132"/>
      <c r="AA23" s="115"/>
      <c r="AB23" s="115"/>
      <c r="AC23" s="130" t="s">
        <v>71</v>
      </c>
      <c r="AD23" s="132"/>
      <c r="AE23" s="111" t="s">
        <v>466</v>
      </c>
      <c r="AF23" s="115"/>
      <c r="AG23" s="115"/>
      <c r="AH23" s="115"/>
      <c r="AI23" s="115"/>
      <c r="AJ23" s="115"/>
      <c r="AK23" s="115"/>
      <c r="AL23" s="115"/>
      <c r="AM23" s="115"/>
      <c r="AN23" s="115"/>
      <c r="AO23" s="115"/>
      <c r="AP23" s="115"/>
      <c r="AQ23" s="115"/>
      <c r="AR23" s="115"/>
      <c r="AS23" s="115"/>
      <c r="AT23" s="19"/>
      <c r="AU23" s="19"/>
      <c r="AV23" s="19"/>
      <c r="AW23" s="19"/>
      <c r="AX23" s="19"/>
      <c r="AY23" s="105" t="e">
        <f>LEFT(#REF!,4)</f>
        <v>#REF!</v>
      </c>
      <c r="AZ23" s="105" t="e">
        <f>RIGHT(#REF!,3)</f>
        <v>#REF!</v>
      </c>
      <c r="BA23" s="105" t="e">
        <f t="shared" si="0"/>
        <v>#REF!</v>
      </c>
    </row>
    <row r="24" s="105" customFormat="1" ht="48" spans="1:50">
      <c r="A24" s="27">
        <f>'[1]碧海项目招采台账-尚道奇'!A23</f>
        <v>19</v>
      </c>
      <c r="B24" s="112" t="str">
        <f>LEFT(南岭项目采购合同台账!C21,6)&amp;"-GYS-"&amp;RIGHT(南岭项目采购合同台账!C21,3)</f>
        <v>NLTZQQ-GYS-013</v>
      </c>
      <c r="C24" s="111" t="s">
        <v>200</v>
      </c>
      <c r="D24" s="111" t="str">
        <f>南岭项目采购合同台账!L21</f>
        <v>深圳市天健（集团）股份有限公司</v>
      </c>
      <c r="E24" s="111" t="str">
        <f>南岭项目采购合同台账!Q21</f>
        <v>深圳市爱华勘测工程有限公司</v>
      </c>
      <c r="F24" s="111" t="str">
        <f>南岭项目采购合同台账!U21</f>
        <v>赵占伟，13713676045，19027473@qq.com。</v>
      </c>
      <c r="G24" s="113">
        <f>南岭项目采购合同台账!AD21</f>
        <v>44591</v>
      </c>
      <c r="H24" s="114" t="s">
        <v>136</v>
      </c>
      <c r="I24" s="114" t="s">
        <v>136</v>
      </c>
      <c r="J24" s="115" t="s">
        <v>971</v>
      </c>
      <c r="K24" s="44"/>
      <c r="L24" s="27" t="s">
        <v>71</v>
      </c>
      <c r="M24" s="111" t="s">
        <v>466</v>
      </c>
      <c r="N24" s="123" t="s">
        <v>71</v>
      </c>
      <c r="O24" s="115" t="s">
        <v>71</v>
      </c>
      <c r="P24" s="124" t="s">
        <v>71</v>
      </c>
      <c r="Q24" s="114" t="s">
        <v>973</v>
      </c>
      <c r="R24" s="111" t="s">
        <v>466</v>
      </c>
      <c r="S24" s="114" t="s">
        <v>71</v>
      </c>
      <c r="T24" s="114" t="s">
        <v>71</v>
      </c>
      <c r="U24" s="129" t="s">
        <v>71</v>
      </c>
      <c r="V24" s="114" t="s">
        <v>71</v>
      </c>
      <c r="W24" s="115"/>
      <c r="X24" s="115"/>
      <c r="Y24" s="130" t="s">
        <v>996</v>
      </c>
      <c r="Z24" s="132">
        <v>83.4</v>
      </c>
      <c r="AA24" s="115"/>
      <c r="AB24" s="115"/>
      <c r="AC24" s="130" t="s">
        <v>997</v>
      </c>
      <c r="AD24" s="132">
        <v>80</v>
      </c>
      <c r="AE24" s="111" t="str">
        <f>南岭项目采购合同台账!AP21</f>
        <v>否</v>
      </c>
      <c r="AF24" s="115"/>
      <c r="AG24" s="115"/>
      <c r="AH24" s="115"/>
      <c r="AI24" s="115"/>
      <c r="AJ24" s="115"/>
      <c r="AK24" s="115"/>
      <c r="AL24" s="115"/>
      <c r="AM24" s="115"/>
      <c r="AN24" s="115"/>
      <c r="AO24" s="115"/>
      <c r="AP24" s="115"/>
      <c r="AQ24" s="115"/>
      <c r="AR24" s="115"/>
      <c r="AS24" s="115"/>
      <c r="AT24" s="19"/>
      <c r="AU24" s="19"/>
      <c r="AV24" s="19"/>
      <c r="AW24" s="19"/>
      <c r="AX24" s="19"/>
    </row>
    <row r="25" s="105" customFormat="1" ht="48" spans="1:50">
      <c r="A25" s="27">
        <f>'[1]碧海项目招采台账-尚道奇'!A24</f>
        <v>20</v>
      </c>
      <c r="B25" s="112" t="str">
        <f>LEFT(南岭项目采购合同台账!C22,6)&amp;"-GYS-"&amp;RIGHT(南岭项目采购合同台账!C22,3)</f>
        <v>NLTZQQ-GYS-014</v>
      </c>
      <c r="C25" s="111" t="s">
        <v>210</v>
      </c>
      <c r="D25" s="111" t="str">
        <f>南岭项目采购合同台账!L22</f>
        <v>深圳市天健（集团）股份有限公司</v>
      </c>
      <c r="E25" s="111" t="str">
        <f>南岭项目采购合同台账!Q22</f>
        <v>深圳市南湖勘测技术有限公司</v>
      </c>
      <c r="F25" s="111" t="str">
        <f>南岭项目采购合同台账!U22</f>
        <v>刘敏，13760306822，2085892066@qq.com。</v>
      </c>
      <c r="G25" s="113">
        <f>南岭项目采购合同台账!AD22</f>
        <v>44591</v>
      </c>
      <c r="H25" s="115" t="s">
        <v>136</v>
      </c>
      <c r="I25" s="115" t="s">
        <v>136</v>
      </c>
      <c r="J25" s="115" t="s">
        <v>971</v>
      </c>
      <c r="K25" s="44"/>
      <c r="L25" s="27" t="s">
        <v>71</v>
      </c>
      <c r="M25" s="111" t="s">
        <v>466</v>
      </c>
      <c r="N25" s="123" t="s">
        <v>71</v>
      </c>
      <c r="O25" s="115" t="s">
        <v>71</v>
      </c>
      <c r="P25" s="124" t="s">
        <v>71</v>
      </c>
      <c r="Q25" s="114" t="s">
        <v>973</v>
      </c>
      <c r="R25" s="111" t="s">
        <v>466</v>
      </c>
      <c r="S25" s="114" t="s">
        <v>71</v>
      </c>
      <c r="T25" s="114" t="s">
        <v>71</v>
      </c>
      <c r="U25" s="129" t="s">
        <v>71</v>
      </c>
      <c r="V25" s="114" t="s">
        <v>71</v>
      </c>
      <c r="W25" s="115"/>
      <c r="X25" s="115"/>
      <c r="Y25" s="130" t="s">
        <v>996</v>
      </c>
      <c r="Z25" s="132">
        <v>84.8</v>
      </c>
      <c r="AA25" s="115"/>
      <c r="AB25" s="115"/>
      <c r="AC25" s="130" t="s">
        <v>997</v>
      </c>
      <c r="AD25" s="132">
        <v>85</v>
      </c>
      <c r="AE25" s="111" t="str">
        <f>南岭项目采购合同台账!AP22</f>
        <v>否</v>
      </c>
      <c r="AF25" s="115"/>
      <c r="AG25" s="115"/>
      <c r="AH25" s="115"/>
      <c r="AI25" s="115"/>
      <c r="AJ25" s="115"/>
      <c r="AK25" s="115"/>
      <c r="AL25" s="115"/>
      <c r="AM25" s="115"/>
      <c r="AN25" s="115"/>
      <c r="AO25" s="115"/>
      <c r="AP25" s="115"/>
      <c r="AQ25" s="115"/>
      <c r="AR25" s="115"/>
      <c r="AS25" s="115"/>
      <c r="AT25" s="19"/>
      <c r="AU25" s="19"/>
      <c r="AV25" s="19"/>
      <c r="AW25" s="19"/>
      <c r="AX25" s="19"/>
    </row>
    <row r="26" s="105" customFormat="1" ht="48" spans="1:50">
      <c r="A26" s="27">
        <f>'[1]碧海项目招采台账-尚道奇'!A25</f>
        <v>21</v>
      </c>
      <c r="B26" s="112" t="str">
        <f>LEFT(南岭项目采购合同台账!C23,6)&amp;"-GYS-"&amp;RIGHT(南岭项目采购合同台账!C23,3)</f>
        <v>NLTZQQ-GYS-015</v>
      </c>
      <c r="C26" s="111" t="s">
        <v>213</v>
      </c>
      <c r="D26" s="111" t="str">
        <f>南岭项目采购合同台账!L23</f>
        <v>深圳市天健（集团）股份有限公司</v>
      </c>
      <c r="E26" s="111" t="str">
        <f>南岭项目采购合同台账!Q23</f>
        <v>综合开发研究院（中国·深圳）</v>
      </c>
      <c r="F26" s="111" t="str">
        <f>南岭项目采购合同台账!U23</f>
        <v>李梦捷，13530301580，lmj@cdi.org.cn。</v>
      </c>
      <c r="G26" s="113">
        <f>南岭项目采购合同台账!AD23</f>
        <v>44607</v>
      </c>
      <c r="H26" s="114" t="s">
        <v>136</v>
      </c>
      <c r="I26" s="114" t="s">
        <v>136</v>
      </c>
      <c r="J26" s="115" t="s">
        <v>971</v>
      </c>
      <c r="K26" s="44"/>
      <c r="L26" s="27" t="s">
        <v>71</v>
      </c>
      <c r="M26" s="111" t="s">
        <v>466</v>
      </c>
      <c r="N26" s="123" t="s">
        <v>71</v>
      </c>
      <c r="O26" s="115" t="s">
        <v>71</v>
      </c>
      <c r="P26" s="124" t="s">
        <v>71</v>
      </c>
      <c r="Q26" s="114" t="s">
        <v>973</v>
      </c>
      <c r="R26" s="111" t="s">
        <v>466</v>
      </c>
      <c r="S26" s="114" t="s">
        <v>71</v>
      </c>
      <c r="T26" s="114" t="s">
        <v>71</v>
      </c>
      <c r="U26" s="129" t="s">
        <v>71</v>
      </c>
      <c r="V26" s="114" t="s">
        <v>71</v>
      </c>
      <c r="W26" s="115"/>
      <c r="X26" s="115"/>
      <c r="Y26" s="130" t="s">
        <v>1003</v>
      </c>
      <c r="Z26" s="132">
        <v>89.33</v>
      </c>
      <c r="AA26" s="115"/>
      <c r="AB26" s="115"/>
      <c r="AC26" s="130" t="s">
        <v>1004</v>
      </c>
      <c r="AD26" s="132">
        <v>83</v>
      </c>
      <c r="AE26" s="111" t="str">
        <f>南岭项目采购合同台账!AP23</f>
        <v>否</v>
      </c>
      <c r="AF26" s="115"/>
      <c r="AG26" s="115"/>
      <c r="AH26" s="115"/>
      <c r="AI26" s="115"/>
      <c r="AJ26" s="115"/>
      <c r="AK26" s="115"/>
      <c r="AL26" s="115"/>
      <c r="AM26" s="115"/>
      <c r="AN26" s="115"/>
      <c r="AO26" s="115"/>
      <c r="AP26" s="115"/>
      <c r="AQ26" s="115"/>
      <c r="AR26" s="115"/>
      <c r="AS26" s="115"/>
      <c r="AT26" s="19"/>
      <c r="AU26" s="19"/>
      <c r="AV26" s="19"/>
      <c r="AW26" s="19"/>
      <c r="AX26" s="19"/>
    </row>
    <row r="27" s="105" customFormat="1" ht="57" spans="1:50">
      <c r="A27" s="27">
        <f>'[1]碧海项目招采台账-尚道奇'!A26</f>
        <v>22</v>
      </c>
      <c r="B27" s="112" t="str">
        <f>LEFT(南岭项目采购合同台账!C24,6)&amp;"-GYS-"&amp;RIGHT(南岭项目采购合同台账!C24,3)</f>
        <v>NLTZQQ-GYS-016</v>
      </c>
      <c r="C27" s="111" t="s">
        <v>219</v>
      </c>
      <c r="D27" s="111" t="str">
        <f>南岭项目采购合同台账!L24</f>
        <v>深圳市天健（集团）股份有限公司</v>
      </c>
      <c r="E27" s="111" t="str">
        <f>南岭项目采购合同台账!Q24</f>
        <v>深圳市杏辉厨具有限公司</v>
      </c>
      <c r="F27" s="111" t="str">
        <f>南岭项目采购合同台账!U24</f>
        <v>谭勇，13902316608，714356619@qq.com</v>
      </c>
      <c r="G27" s="113">
        <f>南岭项目采购合同台账!AD24</f>
        <v>44629</v>
      </c>
      <c r="H27" s="115" t="s">
        <v>136</v>
      </c>
      <c r="I27" s="115" t="s">
        <v>136</v>
      </c>
      <c r="J27" s="115" t="s">
        <v>71</v>
      </c>
      <c r="K27" s="122" t="s">
        <v>71</v>
      </c>
      <c r="L27" s="27" t="s">
        <v>71</v>
      </c>
      <c r="M27" s="111" t="s">
        <v>481</v>
      </c>
      <c r="N27" s="123">
        <v>44697</v>
      </c>
      <c r="O27" s="115" t="s">
        <v>150</v>
      </c>
      <c r="P27" s="124" t="s">
        <v>1005</v>
      </c>
      <c r="Q27" s="114">
        <v>86.7</v>
      </c>
      <c r="R27" s="111" t="s">
        <v>466</v>
      </c>
      <c r="S27" s="114" t="s">
        <v>71</v>
      </c>
      <c r="T27" s="114" t="s">
        <v>71</v>
      </c>
      <c r="U27" s="129" t="s">
        <v>71</v>
      </c>
      <c r="V27" s="114" t="s">
        <v>71</v>
      </c>
      <c r="W27" s="115"/>
      <c r="X27" s="115"/>
      <c r="Y27" s="115"/>
      <c r="Z27" s="132"/>
      <c r="AA27" s="115"/>
      <c r="AB27" s="115"/>
      <c r="AC27" s="130" t="s">
        <v>71</v>
      </c>
      <c r="AD27" s="132"/>
      <c r="AE27" s="111" t="s">
        <v>466</v>
      </c>
      <c r="AF27" s="115"/>
      <c r="AG27" s="115"/>
      <c r="AH27" s="115"/>
      <c r="AI27" s="115"/>
      <c r="AJ27" s="115"/>
      <c r="AK27" s="115"/>
      <c r="AL27" s="115"/>
      <c r="AM27" s="115"/>
      <c r="AN27" s="115"/>
      <c r="AO27" s="115"/>
      <c r="AP27" s="115"/>
      <c r="AQ27" s="115"/>
      <c r="AR27" s="115"/>
      <c r="AS27" s="115"/>
      <c r="AT27" s="19"/>
      <c r="AU27" s="19"/>
      <c r="AV27" s="19"/>
      <c r="AW27" s="19"/>
      <c r="AX27" s="19"/>
    </row>
    <row r="28" s="105" customFormat="1" ht="57" spans="1:50">
      <c r="A28" s="27">
        <f>'[1]碧海项目招采台账-尚道奇'!A27</f>
        <v>23</v>
      </c>
      <c r="B28" s="112" t="str">
        <f>LEFT(南岭项目采购合同台账!C25,6)&amp;"-GYS-"&amp;RIGHT(南岭项目采购合同台账!C25,3)</f>
        <v>NLTZQQ-GYS-017</v>
      </c>
      <c r="C28" s="111" t="s">
        <v>227</v>
      </c>
      <c r="D28" s="111" t="str">
        <f>南岭项目采购合同台账!L25</f>
        <v>深圳市天健（集团）股份有限公司</v>
      </c>
      <c r="E28" s="111" t="str">
        <f>南岭项目采购合同台账!Q25</f>
        <v>深圳市方圆安恒利文创科技有限公司</v>
      </c>
      <c r="F28" s="111" t="str">
        <f>南岭项目采购合同台账!U25</f>
        <v>刘军，13728666765，liujun@aecsz.cn</v>
      </c>
      <c r="G28" s="113">
        <f>南岭项目采购合同台账!AD25</f>
        <v>44638</v>
      </c>
      <c r="H28" s="114" t="s">
        <v>136</v>
      </c>
      <c r="I28" s="114" t="s">
        <v>136</v>
      </c>
      <c r="J28" s="115" t="s">
        <v>71</v>
      </c>
      <c r="K28" s="122" t="s">
        <v>71</v>
      </c>
      <c r="L28" s="27" t="s">
        <v>71</v>
      </c>
      <c r="M28" s="111" t="s">
        <v>481</v>
      </c>
      <c r="N28" s="123">
        <v>44697</v>
      </c>
      <c r="O28" s="115" t="s">
        <v>1006</v>
      </c>
      <c r="P28" s="124" t="s">
        <v>1007</v>
      </c>
      <c r="Q28" s="114">
        <v>87.33</v>
      </c>
      <c r="R28" s="111" t="s">
        <v>466</v>
      </c>
      <c r="S28" s="114" t="s">
        <v>71</v>
      </c>
      <c r="T28" s="114" t="s">
        <v>71</v>
      </c>
      <c r="U28" s="129" t="s">
        <v>71</v>
      </c>
      <c r="V28" s="114" t="s">
        <v>71</v>
      </c>
      <c r="W28" s="115"/>
      <c r="X28" s="115"/>
      <c r="Y28" s="115"/>
      <c r="Z28" s="132"/>
      <c r="AA28" s="115"/>
      <c r="AB28" s="115"/>
      <c r="AC28" s="130" t="s">
        <v>71</v>
      </c>
      <c r="AD28" s="132"/>
      <c r="AE28" s="111" t="s">
        <v>466</v>
      </c>
      <c r="AF28" s="115"/>
      <c r="AG28" s="115"/>
      <c r="AH28" s="115"/>
      <c r="AI28" s="115"/>
      <c r="AJ28" s="115"/>
      <c r="AK28" s="115"/>
      <c r="AL28" s="115"/>
      <c r="AM28" s="115"/>
      <c r="AN28" s="115"/>
      <c r="AO28" s="115"/>
      <c r="AP28" s="115"/>
      <c r="AQ28" s="115"/>
      <c r="AR28" s="115"/>
      <c r="AS28" s="115"/>
      <c r="AT28" s="19"/>
      <c r="AU28" s="19"/>
      <c r="AV28" s="19"/>
      <c r="AW28" s="19"/>
      <c r="AX28" s="19"/>
    </row>
    <row r="29" s="105" customFormat="1" ht="48" spans="1:50">
      <c r="A29" s="27">
        <f>'[1]碧海项目招采台账-尚道奇'!A28</f>
        <v>24</v>
      </c>
      <c r="B29" s="112" t="str">
        <f>LEFT(南岭项目采购合同台账!C26,6)&amp;"-GYS-"&amp;RIGHT(南岭项目采购合同台账!C26,3)</f>
        <v>NLTZQQ-GYS-018</v>
      </c>
      <c r="C29" s="111" t="s">
        <v>232</v>
      </c>
      <c r="D29" s="111" t="str">
        <f>南岭项目采购合同台账!L26</f>
        <v>深圳市天健（集团）股份有限公司</v>
      </c>
      <c r="E29" s="111" t="str">
        <f>南岭项目采购合同台账!Q26</f>
        <v>深圳市综合交通与市政工程设计研究总院有限公司</v>
      </c>
      <c r="F29" s="111" t="str">
        <f>南岭项目采购合同台账!U26</f>
        <v>张健伟，13824369630，21202623@qq.com</v>
      </c>
      <c r="G29" s="113">
        <f>南岭项目采购合同台账!AD26</f>
        <v>44629</v>
      </c>
      <c r="H29" s="115" t="s">
        <v>136</v>
      </c>
      <c r="I29" s="115" t="s">
        <v>136</v>
      </c>
      <c r="J29" s="115" t="s">
        <v>971</v>
      </c>
      <c r="K29" s="44"/>
      <c r="L29" s="27" t="s">
        <v>71</v>
      </c>
      <c r="M29" s="111" t="s">
        <v>466</v>
      </c>
      <c r="N29" s="123" t="s">
        <v>71</v>
      </c>
      <c r="O29" s="115" t="s">
        <v>71</v>
      </c>
      <c r="P29" s="124" t="s">
        <v>71</v>
      </c>
      <c r="Q29" s="114" t="s">
        <v>973</v>
      </c>
      <c r="R29" s="111" t="s">
        <v>466</v>
      </c>
      <c r="S29" s="114" t="s">
        <v>71</v>
      </c>
      <c r="T29" s="114" t="s">
        <v>71</v>
      </c>
      <c r="U29" s="129" t="s">
        <v>71</v>
      </c>
      <c r="V29" s="114" t="s">
        <v>71</v>
      </c>
      <c r="W29" s="115"/>
      <c r="X29" s="115"/>
      <c r="Y29" s="130" t="s">
        <v>1008</v>
      </c>
      <c r="Z29" s="132">
        <v>89.17</v>
      </c>
      <c r="AA29" s="115"/>
      <c r="AB29" s="115"/>
      <c r="AC29" s="130" t="s">
        <v>1009</v>
      </c>
      <c r="AD29" s="132">
        <v>80</v>
      </c>
      <c r="AE29" s="111" t="str">
        <f>南岭项目采购合同台账!AP26</f>
        <v>否</v>
      </c>
      <c r="AF29" s="115"/>
      <c r="AG29" s="115"/>
      <c r="AH29" s="115"/>
      <c r="AI29" s="115"/>
      <c r="AJ29" s="115"/>
      <c r="AK29" s="115"/>
      <c r="AL29" s="115"/>
      <c r="AM29" s="115"/>
      <c r="AN29" s="115"/>
      <c r="AO29" s="115"/>
      <c r="AP29" s="115"/>
      <c r="AQ29" s="115"/>
      <c r="AR29" s="115"/>
      <c r="AS29" s="115"/>
      <c r="AT29" s="19"/>
      <c r="AU29" s="19"/>
      <c r="AV29" s="19"/>
      <c r="AW29" s="19"/>
      <c r="AX29" s="19"/>
    </row>
    <row r="30" s="105" customFormat="1" ht="57" spans="1:50">
      <c r="A30" s="27">
        <f>'[1]碧海项目招采台账-尚道奇'!A29</f>
        <v>25</v>
      </c>
      <c r="B30" s="112" t="str">
        <f>LEFT(南岭项目采购合同台账!C27,6)&amp;"-GYS-"&amp;RIGHT(南岭项目采购合同台账!C27,3)</f>
        <v>NLTZQQ-GYS-019</v>
      </c>
      <c r="C30" s="111" t="s">
        <v>240</v>
      </c>
      <c r="D30" s="111" t="str">
        <f>南岭项目采购合同台账!L27</f>
        <v>深圳市天健（集团）股份有限公司</v>
      </c>
      <c r="E30" s="111" t="str">
        <f>南岭项目采购合同台账!Q27</f>
        <v>深圳市浩昱家具制造有限公司</v>
      </c>
      <c r="F30" s="111" t="str">
        <f>南岭项目采购合同台账!U27</f>
        <v>黄贻松，15813707977，247318885@qq.com</v>
      </c>
      <c r="G30" s="113">
        <f>南岭项目采购合同台账!AD27</f>
        <v>44650</v>
      </c>
      <c r="H30" s="114" t="s">
        <v>136</v>
      </c>
      <c r="I30" s="114" t="s">
        <v>136</v>
      </c>
      <c r="J30" s="115" t="s">
        <v>71</v>
      </c>
      <c r="K30" s="122" t="s">
        <v>71</v>
      </c>
      <c r="L30" s="27" t="s">
        <v>71</v>
      </c>
      <c r="M30" s="111" t="s">
        <v>481</v>
      </c>
      <c r="N30" s="123">
        <v>44697</v>
      </c>
      <c r="O30" s="115" t="s">
        <v>150</v>
      </c>
      <c r="P30" s="124" t="s">
        <v>1010</v>
      </c>
      <c r="Q30" s="114">
        <v>87.2</v>
      </c>
      <c r="R30" s="111" t="s">
        <v>466</v>
      </c>
      <c r="S30" s="114" t="s">
        <v>71</v>
      </c>
      <c r="T30" s="114" t="s">
        <v>71</v>
      </c>
      <c r="U30" s="129" t="s">
        <v>71</v>
      </c>
      <c r="V30" s="114" t="s">
        <v>71</v>
      </c>
      <c r="W30" s="115"/>
      <c r="X30" s="115"/>
      <c r="Y30" s="115"/>
      <c r="Z30" s="132"/>
      <c r="AA30" s="115"/>
      <c r="AB30" s="115"/>
      <c r="AC30" s="130" t="s">
        <v>71</v>
      </c>
      <c r="AD30" s="132"/>
      <c r="AE30" s="111" t="s">
        <v>466</v>
      </c>
      <c r="AF30" s="115"/>
      <c r="AG30" s="115"/>
      <c r="AH30" s="115"/>
      <c r="AI30" s="115"/>
      <c r="AJ30" s="115"/>
      <c r="AK30" s="115"/>
      <c r="AL30" s="115"/>
      <c r="AM30" s="115"/>
      <c r="AN30" s="115"/>
      <c r="AO30" s="115"/>
      <c r="AP30" s="115"/>
      <c r="AQ30" s="115"/>
      <c r="AR30" s="115"/>
      <c r="AS30" s="115"/>
      <c r="AT30" s="19"/>
      <c r="AU30" s="19"/>
      <c r="AV30" s="19"/>
      <c r="AW30" s="19"/>
      <c r="AX30" s="19"/>
    </row>
    <row r="31" s="105" customFormat="1" ht="48" spans="1:50">
      <c r="A31" s="27">
        <v>26</v>
      </c>
      <c r="B31" s="112" t="str">
        <f>LEFT(南岭项目采购合同台账!C28,6)&amp;"-GYS-"&amp;RIGHT(南岭项目采购合同台账!C28,3)</f>
        <v>NLTZQQ-GYS-020</v>
      </c>
      <c r="C31" s="111" t="s">
        <v>246</v>
      </c>
      <c r="D31" s="111" t="str">
        <f>南岭项目采购合同台账!L28</f>
        <v>深圳市天健（集团）股份有限公司</v>
      </c>
      <c r="E31" s="111" t="str">
        <f>南岭项目采购合同台账!Q28</f>
        <v>戴德梁行房地产顾问（深圳）有限公司</v>
      </c>
      <c r="F31" s="111" t="str">
        <f>南岭项目采购合同台账!U28</f>
        <v>梁舒婷，13480690080，kristine.liang@cushwake.com</v>
      </c>
      <c r="G31" s="113">
        <f>南岭项目采购合同台账!AD28</f>
        <v>44669</v>
      </c>
      <c r="H31" s="114" t="s">
        <v>136</v>
      </c>
      <c r="I31" s="114" t="s">
        <v>136</v>
      </c>
      <c r="J31" s="115" t="s">
        <v>971</v>
      </c>
      <c r="K31" s="44"/>
      <c r="L31" s="27" t="s">
        <v>71</v>
      </c>
      <c r="M31" s="111" t="s">
        <v>466</v>
      </c>
      <c r="N31" s="123" t="s">
        <v>71</v>
      </c>
      <c r="O31" s="123" t="s">
        <v>71</v>
      </c>
      <c r="P31" s="123" t="s">
        <v>71</v>
      </c>
      <c r="Q31" s="114" t="s">
        <v>973</v>
      </c>
      <c r="R31" s="111" t="s">
        <v>466</v>
      </c>
      <c r="S31" s="114"/>
      <c r="T31" s="114"/>
      <c r="U31" s="129"/>
      <c r="V31" s="114"/>
      <c r="W31" s="115"/>
      <c r="X31" s="115"/>
      <c r="Y31" s="130" t="s">
        <v>1011</v>
      </c>
      <c r="Z31" s="132">
        <v>88.5</v>
      </c>
      <c r="AA31" s="115"/>
      <c r="AB31" s="115"/>
      <c r="AC31" s="130" t="s">
        <v>1012</v>
      </c>
      <c r="AD31" s="132">
        <v>76</v>
      </c>
      <c r="AE31" s="111" t="str">
        <f>南岭项目采购合同台账!AP28</f>
        <v>否</v>
      </c>
      <c r="AF31" s="115"/>
      <c r="AG31" s="115"/>
      <c r="AH31" s="115"/>
      <c r="AI31" s="115"/>
      <c r="AJ31" s="115"/>
      <c r="AK31" s="115"/>
      <c r="AL31" s="115"/>
      <c r="AM31" s="115"/>
      <c r="AN31" s="115"/>
      <c r="AO31" s="115"/>
      <c r="AP31" s="115"/>
      <c r="AQ31" s="115"/>
      <c r="AR31" s="115"/>
      <c r="AS31" s="115"/>
      <c r="AT31" s="19"/>
      <c r="AU31" s="19"/>
      <c r="AV31" s="19"/>
      <c r="AW31" s="19"/>
      <c r="AX31" s="19"/>
    </row>
    <row r="32" s="105" customFormat="1" ht="48" spans="1:50">
      <c r="A32" s="27">
        <v>27</v>
      </c>
      <c r="B32" s="112" t="str">
        <f>LEFT(南岭项目采购合同台账!C29,6)&amp;"-GYS-"&amp;RIGHT(南岭项目采购合同台账!C29,3)</f>
        <v>NLTZQQ-GYS-021</v>
      </c>
      <c r="C32" s="111" t="s">
        <v>254</v>
      </c>
      <c r="D32" s="111" t="str">
        <f>南岭项目采购合同台账!L29</f>
        <v>深圳市天健（集团）股份有限公司</v>
      </c>
      <c r="E32" s="111" t="str">
        <f>南岭项目采购合同台账!Q29</f>
        <v>深圳市一和雅韵建筑咨询有限公司</v>
      </c>
      <c r="F32" s="111" t="str">
        <f>南岭项目采购合同台账!U29</f>
        <v>孟歆,137165204863，ehow@ehow.net.cn</v>
      </c>
      <c r="G32" s="113">
        <f>南岭项目采购合同台账!AD29</f>
        <v>44669</v>
      </c>
      <c r="H32" s="114" t="s">
        <v>136</v>
      </c>
      <c r="I32" s="114" t="s">
        <v>136</v>
      </c>
      <c r="J32" s="115" t="s">
        <v>971</v>
      </c>
      <c r="K32" s="44"/>
      <c r="L32" s="27" t="s">
        <v>71</v>
      </c>
      <c r="M32" s="111" t="s">
        <v>466</v>
      </c>
      <c r="N32" s="123" t="s">
        <v>71</v>
      </c>
      <c r="O32" s="123" t="s">
        <v>71</v>
      </c>
      <c r="P32" s="123" t="s">
        <v>71</v>
      </c>
      <c r="Q32" s="114" t="s">
        <v>973</v>
      </c>
      <c r="R32" s="111" t="s">
        <v>466</v>
      </c>
      <c r="S32" s="114"/>
      <c r="T32" s="114"/>
      <c r="U32" s="129"/>
      <c r="V32" s="114"/>
      <c r="W32" s="115"/>
      <c r="X32" s="115"/>
      <c r="Y32" s="130" t="s">
        <v>1013</v>
      </c>
      <c r="Z32" s="132">
        <v>85.4</v>
      </c>
      <c r="AA32" s="115"/>
      <c r="AB32" s="115"/>
      <c r="AC32" s="130" t="s">
        <v>1014</v>
      </c>
      <c r="AD32" s="132">
        <v>88</v>
      </c>
      <c r="AE32" s="111" t="str">
        <f>南岭项目采购合同台账!AP29</f>
        <v>否</v>
      </c>
      <c r="AF32" s="115"/>
      <c r="AG32" s="115"/>
      <c r="AH32" s="115"/>
      <c r="AI32" s="115"/>
      <c r="AJ32" s="115"/>
      <c r="AK32" s="115"/>
      <c r="AL32" s="115"/>
      <c r="AM32" s="115"/>
      <c r="AN32" s="115"/>
      <c r="AO32" s="115"/>
      <c r="AP32" s="115"/>
      <c r="AQ32" s="115"/>
      <c r="AR32" s="115"/>
      <c r="AS32" s="115"/>
      <c r="AT32" s="19"/>
      <c r="AU32" s="19"/>
      <c r="AV32" s="19"/>
      <c r="AW32" s="19"/>
      <c r="AX32" s="19"/>
    </row>
    <row r="33" s="105" customFormat="1" ht="48" spans="1:50">
      <c r="A33" s="27">
        <v>28</v>
      </c>
      <c r="B33" s="112" t="str">
        <f>LEFT(南岭项目采购合同台账!C30,6)&amp;"-GYS-"&amp;RIGHT(南岭项目采购合同台账!C30,3)</f>
        <v>NLTZQQ-GYS-022</v>
      </c>
      <c r="C33" s="111" t="s">
        <v>262</v>
      </c>
      <c r="D33" s="111" t="str">
        <f>南岭项目采购合同台账!L30</f>
        <v>深圳市天健（集团）股份有限公司</v>
      </c>
      <c r="E33" s="111" t="str">
        <f>南岭项目采购合同台账!Q30</f>
        <v>深圳市美景轩园艺景观有限公司</v>
      </c>
      <c r="F33" s="111" t="str">
        <f>南岭项目采购合同台账!U30</f>
        <v>丁风霞,13715366001,1419813908@qq.com</v>
      </c>
      <c r="G33" s="113">
        <f>南岭项目采购合同台账!AD30</f>
        <v>44680</v>
      </c>
      <c r="H33" s="114" t="s">
        <v>136</v>
      </c>
      <c r="I33" s="114" t="s">
        <v>136</v>
      </c>
      <c r="J33" s="115" t="s">
        <v>971</v>
      </c>
      <c r="K33" s="44"/>
      <c r="L33" s="27" t="s">
        <v>71</v>
      </c>
      <c r="M33" s="111" t="s">
        <v>466</v>
      </c>
      <c r="N33" s="123" t="s">
        <v>71</v>
      </c>
      <c r="O33" s="123" t="s">
        <v>71</v>
      </c>
      <c r="P33" s="123" t="s">
        <v>71</v>
      </c>
      <c r="Q33" s="114" t="s">
        <v>973</v>
      </c>
      <c r="R33" s="111" t="s">
        <v>466</v>
      </c>
      <c r="S33" s="114"/>
      <c r="T33" s="114"/>
      <c r="U33" s="129"/>
      <c r="V33" s="114"/>
      <c r="W33" s="115"/>
      <c r="X33" s="115"/>
      <c r="Y33" s="130" t="s">
        <v>1015</v>
      </c>
      <c r="Z33" s="132">
        <v>84.8</v>
      </c>
      <c r="AA33" s="115"/>
      <c r="AB33" s="115"/>
      <c r="AC33" s="130" t="s">
        <v>1016</v>
      </c>
      <c r="AD33" s="132">
        <v>85</v>
      </c>
      <c r="AE33" s="111" t="str">
        <f>南岭项目采购合同台账!AP30</f>
        <v>否</v>
      </c>
      <c r="AF33" s="115"/>
      <c r="AG33" s="115"/>
      <c r="AH33" s="115"/>
      <c r="AI33" s="115"/>
      <c r="AJ33" s="115"/>
      <c r="AK33" s="115"/>
      <c r="AL33" s="115"/>
      <c r="AM33" s="115"/>
      <c r="AN33" s="115"/>
      <c r="AO33" s="115"/>
      <c r="AP33" s="115"/>
      <c r="AQ33" s="115"/>
      <c r="AR33" s="115"/>
      <c r="AS33" s="115"/>
      <c r="AT33" s="19"/>
      <c r="AU33" s="19"/>
      <c r="AV33" s="19"/>
      <c r="AW33" s="19"/>
      <c r="AX33" s="19"/>
    </row>
    <row r="34" s="105" customFormat="1" ht="60" spans="1:50">
      <c r="A34" s="27">
        <v>29</v>
      </c>
      <c r="B34" s="112" t="str">
        <f>LEFT(南岭项目采购合同台账!C31,6)&amp;"-GYS-"&amp;RIGHT(南岭项目采购合同台账!C31,3)</f>
        <v>NLTZQQ-GYS-023</v>
      </c>
      <c r="C34" s="111" t="s">
        <v>704</v>
      </c>
      <c r="D34" s="111" t="str">
        <f>南岭项目采购合同台账!L31</f>
        <v>深圳市天健（集团）股份有限公司</v>
      </c>
      <c r="E34" s="111" t="str">
        <f>南岭项目采购合同台账!Q31</f>
        <v>深圳市大兴工程管理有限公司</v>
      </c>
      <c r="F34" s="111" t="str">
        <f>南岭项目采购合同台账!U31</f>
        <v>曾保
令，13823214412，13823214412@139.com</v>
      </c>
      <c r="G34" s="113">
        <f>南岭项目采购合同台账!AD31</f>
        <v>44718</v>
      </c>
      <c r="H34" s="114" t="s">
        <v>136</v>
      </c>
      <c r="I34" s="114" t="s">
        <v>136</v>
      </c>
      <c r="J34" s="115" t="s">
        <v>971</v>
      </c>
      <c r="K34" s="44"/>
      <c r="L34" s="27" t="s">
        <v>71</v>
      </c>
      <c r="M34" s="111" t="s">
        <v>466</v>
      </c>
      <c r="N34" s="123" t="s">
        <v>71</v>
      </c>
      <c r="O34" s="123" t="s">
        <v>71</v>
      </c>
      <c r="P34" s="123" t="s">
        <v>71</v>
      </c>
      <c r="Q34" s="114" t="s">
        <v>973</v>
      </c>
      <c r="R34" s="111" t="s">
        <v>466</v>
      </c>
      <c r="S34" s="114"/>
      <c r="T34" s="114"/>
      <c r="U34" s="129"/>
      <c r="V34" s="114"/>
      <c r="W34" s="115"/>
      <c r="X34" s="115"/>
      <c r="Y34" s="130" t="s">
        <v>1017</v>
      </c>
      <c r="Z34" s="132">
        <v>88.83</v>
      </c>
      <c r="AA34" s="115"/>
      <c r="AB34" s="115"/>
      <c r="AC34" s="130" t="s">
        <v>1018</v>
      </c>
      <c r="AD34" s="132">
        <v>88</v>
      </c>
      <c r="AE34" s="111" t="s">
        <v>466</v>
      </c>
      <c r="AF34" s="115"/>
      <c r="AG34" s="115"/>
      <c r="AH34" s="115"/>
      <c r="AI34" s="115"/>
      <c r="AJ34" s="115"/>
      <c r="AK34" s="115"/>
      <c r="AL34" s="115"/>
      <c r="AM34" s="115"/>
      <c r="AN34" s="115"/>
      <c r="AO34" s="115"/>
      <c r="AP34" s="115"/>
      <c r="AQ34" s="115"/>
      <c r="AR34" s="115"/>
      <c r="AS34" s="115"/>
      <c r="AT34" s="19"/>
      <c r="AU34" s="19"/>
      <c r="AV34" s="19"/>
      <c r="AW34" s="19"/>
      <c r="AX34" s="19"/>
    </row>
    <row r="35" s="105" customFormat="1" ht="60" spans="1:50">
      <c r="A35" s="116">
        <v>30</v>
      </c>
      <c r="B35" s="117" t="str">
        <f>LEFT(南岭项目采购合同台账!C32,6)&amp;"-GYS-"&amp;RIGHT(南岭项目采购合同台账!C32,3)</f>
        <v>NLTZQQ-GYS-024</v>
      </c>
      <c r="C35" s="118" t="s">
        <v>269</v>
      </c>
      <c r="D35" s="118" t="str">
        <f>南岭项目采购合同台账!L32</f>
        <v>深圳市天健（集团）股份有限公司</v>
      </c>
      <c r="E35" s="118" t="str">
        <f>南岭项目采购合同台账!Q32</f>
        <v>深圳市国盛建设工程有限公司</v>
      </c>
      <c r="F35" s="118" t="str">
        <f>南岭项目采购合同台账!U32</f>
        <v>罗秋娜，15915378117，45945952@qq.com</v>
      </c>
      <c r="G35" s="119">
        <f>南岭项目采购合同台账!AD32</f>
        <v>44718</v>
      </c>
      <c r="H35" s="120" t="s">
        <v>136</v>
      </c>
      <c r="I35" s="120" t="s">
        <v>136</v>
      </c>
      <c r="J35" s="125" t="s">
        <v>971</v>
      </c>
      <c r="K35" s="126"/>
      <c r="L35" s="116" t="s">
        <v>71</v>
      </c>
      <c r="M35" s="118" t="s">
        <v>466</v>
      </c>
      <c r="N35" s="127" t="s">
        <v>71</v>
      </c>
      <c r="O35" s="127" t="s">
        <v>71</v>
      </c>
      <c r="P35" s="127" t="s">
        <v>71</v>
      </c>
      <c r="Q35" s="114" t="s">
        <v>973</v>
      </c>
      <c r="R35" s="118" t="s">
        <v>466</v>
      </c>
      <c r="S35" s="120"/>
      <c r="T35" s="120"/>
      <c r="U35" s="131"/>
      <c r="V35" s="120"/>
      <c r="W35" s="125"/>
      <c r="X35" s="125"/>
      <c r="Y35" s="133" t="s">
        <v>1017</v>
      </c>
      <c r="Z35" s="134">
        <v>86.17</v>
      </c>
      <c r="AA35" s="125"/>
      <c r="AB35" s="125"/>
      <c r="AC35" s="130" t="s">
        <v>71</v>
      </c>
      <c r="AD35" s="132"/>
      <c r="AE35" s="118" t="s">
        <v>466</v>
      </c>
      <c r="AF35" s="125"/>
      <c r="AG35" s="125"/>
      <c r="AH35" s="125"/>
      <c r="AI35" s="125"/>
      <c r="AJ35" s="125"/>
      <c r="AK35" s="125"/>
      <c r="AL35" s="125"/>
      <c r="AM35" s="125"/>
      <c r="AN35" s="125"/>
      <c r="AO35" s="125"/>
      <c r="AP35" s="125"/>
      <c r="AQ35" s="125"/>
      <c r="AR35" s="125"/>
      <c r="AS35" s="125"/>
      <c r="AT35" s="136"/>
      <c r="AU35" s="136"/>
      <c r="AV35" s="136"/>
      <c r="AW35" s="136"/>
      <c r="AX35" s="136"/>
    </row>
    <row r="36" s="105" customFormat="1" ht="48" spans="1:50">
      <c r="A36" s="27">
        <v>31</v>
      </c>
      <c r="B36" s="121" t="str">
        <f>LEFT(南岭项目采购合同台账!C33,6)&amp;"-GYS-"&amp;RIGHT(南岭项目采购合同台账!C33,3)</f>
        <v>NLTZQQ-GYS-025</v>
      </c>
      <c r="C36" s="27" t="s">
        <v>719</v>
      </c>
      <c r="D36" s="27" t="str">
        <f>南岭项目采购合同台账!L33</f>
        <v>深圳市天健（集团）股份有限公司</v>
      </c>
      <c r="E36" s="27" t="str">
        <f>南岭项目采购合同台账!Q33</f>
        <v>广东锐泰建设有限公司</v>
      </c>
      <c r="F36" s="27" t="str">
        <f>南岭项目采购合同台账!U33</f>
        <v>廖小姐，18826298938，462955266@qq.com</v>
      </c>
      <c r="G36" s="31">
        <f>南岭项目采购合同台账!AD33</f>
        <v>44718</v>
      </c>
      <c r="H36" s="115" t="s">
        <v>136</v>
      </c>
      <c r="I36" s="115" t="s">
        <v>136</v>
      </c>
      <c r="J36" s="115" t="s">
        <v>971</v>
      </c>
      <c r="K36" s="44"/>
      <c r="L36" s="27" t="s">
        <v>71</v>
      </c>
      <c r="M36" s="27" t="s">
        <v>466</v>
      </c>
      <c r="N36" s="123" t="s">
        <v>71</v>
      </c>
      <c r="O36" s="123" t="s">
        <v>71</v>
      </c>
      <c r="P36" s="123" t="s">
        <v>71</v>
      </c>
      <c r="Q36" s="114" t="s">
        <v>973</v>
      </c>
      <c r="R36" s="27" t="s">
        <v>466</v>
      </c>
      <c r="S36" s="115"/>
      <c r="T36" s="115"/>
      <c r="U36" s="124"/>
      <c r="V36" s="115"/>
      <c r="W36" s="115"/>
      <c r="X36" s="115"/>
      <c r="Y36" s="130" t="s">
        <v>1015</v>
      </c>
      <c r="Z36" s="132">
        <v>85.6</v>
      </c>
      <c r="AA36" s="115"/>
      <c r="AB36" s="115"/>
      <c r="AC36" s="130" t="s">
        <v>71</v>
      </c>
      <c r="AD36" s="132"/>
      <c r="AE36" s="27" t="s">
        <v>466</v>
      </c>
      <c r="AF36" s="115"/>
      <c r="AG36" s="115"/>
      <c r="AH36" s="115"/>
      <c r="AI36" s="115"/>
      <c r="AJ36" s="115"/>
      <c r="AK36" s="115"/>
      <c r="AL36" s="115"/>
      <c r="AM36" s="115"/>
      <c r="AN36" s="115"/>
      <c r="AO36" s="115"/>
      <c r="AP36" s="115"/>
      <c r="AQ36" s="115"/>
      <c r="AR36" s="115"/>
      <c r="AS36" s="115"/>
      <c r="AT36" s="19"/>
      <c r="AU36" s="19"/>
      <c r="AV36" s="19"/>
      <c r="AW36" s="19"/>
      <c r="AX36" s="19"/>
    </row>
    <row r="37" s="105" customFormat="1" ht="71.25" spans="1:50">
      <c r="A37" s="27">
        <v>32</v>
      </c>
      <c r="B37" s="121" t="str">
        <f>LEFT(南岭项目采购合同台账!C34,6)&amp;"-GYS-"&amp;RIGHT(南岭项目采购合同台账!C34,3)</f>
        <v>NLTZQQ-GYS-6-1</v>
      </c>
      <c r="C37" s="27" t="s">
        <v>1019</v>
      </c>
      <c r="D37" s="27" t="str">
        <f>南岭项目采购合同台账!L34</f>
        <v>深圳市天健（集团）股份有限公司</v>
      </c>
      <c r="E37" s="27" t="str">
        <f>南岭项目采购合同台账!Q34</f>
        <v>深圳市南湖勘测技术有限公司</v>
      </c>
      <c r="F37" s="27" t="str">
        <f>南岭项目采购合同台账!U34</f>
        <v>刘敏，13760306822，nhkc@163.com</v>
      </c>
      <c r="G37" s="31">
        <f>南岭项目采购合同台账!AD34</f>
        <v>44777</v>
      </c>
      <c r="H37" s="115" t="s">
        <v>136</v>
      </c>
      <c r="I37" s="115" t="s">
        <v>136</v>
      </c>
      <c r="J37" s="115" t="s">
        <v>971</v>
      </c>
      <c r="K37" s="44"/>
      <c r="L37" s="27"/>
      <c r="M37" s="27"/>
      <c r="N37" s="123"/>
      <c r="O37" s="115"/>
      <c r="P37" s="124"/>
      <c r="Q37" s="114" t="s">
        <v>973</v>
      </c>
      <c r="R37" s="27"/>
      <c r="S37" s="115"/>
      <c r="T37" s="115"/>
      <c r="U37" s="124"/>
      <c r="V37" s="115"/>
      <c r="W37" s="115"/>
      <c r="X37" s="115"/>
      <c r="Y37" s="115"/>
      <c r="Z37" s="115"/>
      <c r="AA37" s="115" t="s">
        <v>1020</v>
      </c>
      <c r="AB37" s="115">
        <v>90.5</v>
      </c>
      <c r="AC37" s="130" t="s">
        <v>997</v>
      </c>
      <c r="AD37" s="132">
        <v>85</v>
      </c>
      <c r="AE37" s="27"/>
      <c r="AF37" s="115"/>
      <c r="AG37" s="115"/>
      <c r="AH37" s="115"/>
      <c r="AI37" s="115"/>
      <c r="AJ37" s="115"/>
      <c r="AK37" s="115"/>
      <c r="AL37" s="115"/>
      <c r="AM37" s="115"/>
      <c r="AN37" s="115"/>
      <c r="AO37" s="115"/>
      <c r="AP37" s="115"/>
      <c r="AQ37" s="115"/>
      <c r="AR37" s="115"/>
      <c r="AS37" s="115"/>
      <c r="AT37" s="19"/>
      <c r="AU37" s="19"/>
      <c r="AV37" s="19"/>
      <c r="AW37" s="19"/>
      <c r="AX37" s="19"/>
    </row>
    <row r="38" s="105" customFormat="1" ht="48" spans="1:50">
      <c r="A38" s="27">
        <v>33</v>
      </c>
      <c r="B38" s="121" t="str">
        <f>LEFT(南岭项目采购合同台账!C35,6)&amp;"-GYS-"&amp;RIGHT(南岭项目采购合同台账!C35,3)</f>
        <v>NLTZQQ-GYS-6-2</v>
      </c>
      <c r="C38" s="27" t="s">
        <v>1021</v>
      </c>
      <c r="D38" s="27" t="str">
        <f>南岭项目采购合同台账!L35</f>
        <v>深圳市天健（集团）股份有限公司</v>
      </c>
      <c r="E38" s="27" t="str">
        <f>南岭项目采购合同台账!Q35</f>
        <v>深圳市中正测绘科技有限公司</v>
      </c>
      <c r="F38" s="27" t="str">
        <f>南岭项目采购合同台账!U35</f>
        <v>文成，13500066894，075582949325，zzchkj@163.com</v>
      </c>
      <c r="G38" s="31">
        <f>南岭项目采购合同台账!AD35</f>
        <v>44777</v>
      </c>
      <c r="H38" s="115" t="s">
        <v>136</v>
      </c>
      <c r="I38" s="115" t="s">
        <v>136</v>
      </c>
      <c r="J38" s="115" t="s">
        <v>971</v>
      </c>
      <c r="K38" s="44"/>
      <c r="L38" s="27"/>
      <c r="M38" s="27"/>
      <c r="N38" s="123"/>
      <c r="O38" s="115"/>
      <c r="P38" s="124"/>
      <c r="Q38" s="114" t="s">
        <v>973</v>
      </c>
      <c r="R38" s="27"/>
      <c r="S38" s="115"/>
      <c r="T38" s="115"/>
      <c r="U38" s="124"/>
      <c r="V38" s="115"/>
      <c r="W38" s="115"/>
      <c r="X38" s="115"/>
      <c r="Y38" s="115"/>
      <c r="Z38" s="115"/>
      <c r="AA38" s="115"/>
      <c r="AB38" s="115"/>
      <c r="AC38" s="130" t="s">
        <v>997</v>
      </c>
      <c r="AD38" s="132">
        <v>85</v>
      </c>
      <c r="AE38" s="27"/>
      <c r="AF38" s="115"/>
      <c r="AG38" s="115"/>
      <c r="AH38" s="115"/>
      <c r="AI38" s="115"/>
      <c r="AJ38" s="115"/>
      <c r="AK38" s="115"/>
      <c r="AL38" s="115"/>
      <c r="AM38" s="115"/>
      <c r="AN38" s="115"/>
      <c r="AO38" s="115"/>
      <c r="AP38" s="115"/>
      <c r="AQ38" s="115"/>
      <c r="AR38" s="115"/>
      <c r="AS38" s="115"/>
      <c r="AT38" s="19"/>
      <c r="AU38" s="19"/>
      <c r="AV38" s="19"/>
      <c r="AW38" s="19"/>
      <c r="AX38" s="19"/>
    </row>
    <row r="39" s="105" customFormat="1" ht="48" spans="1:50">
      <c r="A39" s="27">
        <v>34</v>
      </c>
      <c r="B39" s="121" t="str">
        <f>LEFT(南岭项目采购合同台账!C36,6)&amp;"-GYS-"&amp;RIGHT(南岭项目采购合同台账!C36,3)</f>
        <v>NLTZQQ-GYS-6-3</v>
      </c>
      <c r="C39" s="27" t="s">
        <v>1022</v>
      </c>
      <c r="D39" s="27" t="str">
        <f>南岭项目采购合同台账!L36</f>
        <v>深圳市天健（集团）股份有限公司</v>
      </c>
      <c r="E39" s="27" t="str">
        <f>南岭项目采购合同台账!Q36</f>
        <v>深圳市广通测绘有限公司</v>
      </c>
      <c r="F39" s="27" t="str">
        <f>南岭项目采购合同台账!U36</f>
        <v>孙艳，13510725685，guangtongsz@126.com</v>
      </c>
      <c r="G39" s="31">
        <f>南岭项目采购合同台账!AD36</f>
        <v>44777</v>
      </c>
      <c r="H39" s="115" t="s">
        <v>136</v>
      </c>
      <c r="I39" s="115" t="s">
        <v>136</v>
      </c>
      <c r="J39" s="115" t="s">
        <v>971</v>
      </c>
      <c r="K39" s="44"/>
      <c r="L39" s="27"/>
      <c r="M39" s="27"/>
      <c r="N39" s="123"/>
      <c r="O39" s="115"/>
      <c r="P39" s="124"/>
      <c r="Q39" s="114" t="s">
        <v>973</v>
      </c>
      <c r="R39" s="27"/>
      <c r="S39" s="115"/>
      <c r="T39" s="115"/>
      <c r="U39" s="124"/>
      <c r="V39" s="115"/>
      <c r="W39" s="115"/>
      <c r="X39" s="115"/>
      <c r="Y39" s="115"/>
      <c r="Z39" s="115"/>
      <c r="AA39" s="115"/>
      <c r="AB39" s="115"/>
      <c r="AC39" s="130" t="s">
        <v>997</v>
      </c>
      <c r="AD39" s="132">
        <v>80</v>
      </c>
      <c r="AE39" s="27"/>
      <c r="AF39" s="115"/>
      <c r="AG39" s="115"/>
      <c r="AH39" s="115"/>
      <c r="AI39" s="115"/>
      <c r="AJ39" s="115"/>
      <c r="AK39" s="115"/>
      <c r="AL39" s="115"/>
      <c r="AM39" s="115"/>
      <c r="AN39" s="115"/>
      <c r="AO39" s="115"/>
      <c r="AP39" s="115"/>
      <c r="AQ39" s="115"/>
      <c r="AR39" s="115"/>
      <c r="AS39" s="115"/>
      <c r="AT39" s="19"/>
      <c r="AU39" s="19"/>
      <c r="AV39" s="19"/>
      <c r="AW39" s="19"/>
      <c r="AX39" s="19"/>
    </row>
    <row r="40" s="105" customFormat="1" ht="48" spans="1:50">
      <c r="A40" s="27">
        <v>35</v>
      </c>
      <c r="B40" s="121" t="str">
        <f>LEFT(南岭项目采购合同台账!C37,6)&amp;"-GYS-"&amp;RIGHT(南岭项目采购合同台账!C37,3)</f>
        <v>NLTZQQ-GYS-6-4</v>
      </c>
      <c r="C40" s="27" t="s">
        <v>1023</v>
      </c>
      <c r="D40" s="27" t="str">
        <f>南岭项目采购合同台账!L37</f>
        <v>深圳市天健（集团）股份有限公司</v>
      </c>
      <c r="E40" s="27" t="str">
        <f>南岭项目采购合同台账!Q37</f>
        <v>深圳市好山水测绘有限公司</v>
      </c>
      <c r="F40" s="27" t="str">
        <f>南岭项目采购合同台账!U37</f>
        <v>黎小姐，18814104032，1124716540@qq.com</v>
      </c>
      <c r="G40" s="31">
        <f>南岭项目采购合同台账!AD37</f>
        <v>44777</v>
      </c>
      <c r="H40" s="115" t="s">
        <v>136</v>
      </c>
      <c r="I40" s="115" t="s">
        <v>136</v>
      </c>
      <c r="J40" s="115" t="s">
        <v>971</v>
      </c>
      <c r="K40" s="44"/>
      <c r="L40" s="27"/>
      <c r="M40" s="27"/>
      <c r="N40" s="123"/>
      <c r="O40" s="115"/>
      <c r="P40" s="124"/>
      <c r="Q40" s="114" t="s">
        <v>973</v>
      </c>
      <c r="R40" s="27"/>
      <c r="S40" s="115"/>
      <c r="T40" s="115"/>
      <c r="U40" s="124"/>
      <c r="V40" s="115"/>
      <c r="W40" s="115"/>
      <c r="X40" s="115"/>
      <c r="Y40" s="115"/>
      <c r="Z40" s="115"/>
      <c r="AA40" s="115"/>
      <c r="AB40" s="115"/>
      <c r="AC40" s="130" t="s">
        <v>997</v>
      </c>
      <c r="AD40" s="132">
        <v>75</v>
      </c>
      <c r="AE40" s="27"/>
      <c r="AF40" s="115"/>
      <c r="AG40" s="115"/>
      <c r="AH40" s="115"/>
      <c r="AI40" s="115"/>
      <c r="AJ40" s="115"/>
      <c r="AK40" s="115"/>
      <c r="AL40" s="115"/>
      <c r="AM40" s="115"/>
      <c r="AN40" s="115"/>
      <c r="AO40" s="115"/>
      <c r="AP40" s="115"/>
      <c r="AQ40" s="115"/>
      <c r="AR40" s="115"/>
      <c r="AS40" s="115"/>
      <c r="AT40" s="19"/>
      <c r="AU40" s="19"/>
      <c r="AV40" s="19"/>
      <c r="AW40" s="19"/>
      <c r="AX40" s="19"/>
    </row>
    <row r="41" s="105" customFormat="1" ht="57" spans="1:50">
      <c r="A41" s="27">
        <v>36</v>
      </c>
      <c r="B41" s="121" t="str">
        <f>LEFT(南岭项目采购合同台账!C38,6)&amp;"-GYS-"&amp;RIGHT(南岭项目采购合同台账!C38,3)</f>
        <v>NLTZQQ-GYS-7-1</v>
      </c>
      <c r="C41" s="27" t="s">
        <v>758</v>
      </c>
      <c r="D41" s="27" t="str">
        <f>南岭项目采购合同台账!L38</f>
        <v>深圳市天健（集团）股份有限公司</v>
      </c>
      <c r="E41" s="27" t="str">
        <f>南岭项目采购合同台账!Q38</f>
        <v>深圳市中正测绘科技有限公司</v>
      </c>
      <c r="F41" s="27" t="str">
        <f>南岭项目采购合同台账!U38</f>
        <v>文成，13500066894，zzchkj@163.com</v>
      </c>
      <c r="G41" s="31">
        <f>南岭项目采购合同台账!AD38</f>
        <v>44860</v>
      </c>
      <c r="H41" s="115" t="s">
        <v>136</v>
      </c>
      <c r="I41" s="115" t="s">
        <v>136</v>
      </c>
      <c r="J41" s="115" t="s">
        <v>971</v>
      </c>
      <c r="K41" s="44"/>
      <c r="L41" s="27"/>
      <c r="M41" s="27"/>
      <c r="N41" s="123"/>
      <c r="O41" s="115"/>
      <c r="P41" s="124"/>
      <c r="Q41" s="114" t="s">
        <v>973</v>
      </c>
      <c r="R41" s="27"/>
      <c r="S41" s="115"/>
      <c r="T41" s="115"/>
      <c r="U41" s="124"/>
      <c r="V41" s="115"/>
      <c r="W41" s="115"/>
      <c r="X41" s="115"/>
      <c r="Y41" s="115"/>
      <c r="Z41" s="115"/>
      <c r="AA41" s="115"/>
      <c r="AB41" s="115"/>
      <c r="AC41" s="130" t="s">
        <v>997</v>
      </c>
      <c r="AD41" s="132">
        <v>80</v>
      </c>
      <c r="AE41" s="27"/>
      <c r="AF41" s="115"/>
      <c r="AG41" s="115"/>
      <c r="AH41" s="115"/>
      <c r="AI41" s="115"/>
      <c r="AJ41" s="115"/>
      <c r="AK41" s="115"/>
      <c r="AL41" s="115"/>
      <c r="AM41" s="115"/>
      <c r="AN41" s="115"/>
      <c r="AO41" s="115"/>
      <c r="AP41" s="115"/>
      <c r="AQ41" s="115"/>
      <c r="AR41" s="115"/>
      <c r="AS41" s="115"/>
      <c r="AT41" s="19"/>
      <c r="AU41" s="19"/>
      <c r="AV41" s="19"/>
      <c r="AW41" s="19"/>
      <c r="AX41" s="19"/>
    </row>
    <row r="42" s="105" customFormat="1" ht="57" spans="1:50">
      <c r="A42" s="27">
        <v>37</v>
      </c>
      <c r="B42" s="121" t="str">
        <f>LEFT(南岭项目采购合同台账!C39,6)&amp;"-GYS-"&amp;RIGHT(南岭项目采购合同台账!C39,3)</f>
        <v>NLTZQQ-GYS-7-2</v>
      </c>
      <c r="C42" s="27" t="s">
        <v>766</v>
      </c>
      <c r="D42" s="27" t="str">
        <f>南岭项目采购合同台账!L39</f>
        <v>深圳市天健（集团）股份有限公司</v>
      </c>
      <c r="E42" s="27" t="str">
        <f>南岭项目采购合同台账!Q39</f>
        <v>湖南省第一测绘院</v>
      </c>
      <c r="F42" s="27" t="str">
        <f>南岭项目采购合同台账!U39</f>
        <v>龙代银，18169890587，362016727@qq.com</v>
      </c>
      <c r="G42" s="31">
        <f>南岭项目采购合同台账!AD39</f>
        <v>44860</v>
      </c>
      <c r="H42" s="115" t="s">
        <v>136</v>
      </c>
      <c r="I42" s="115" t="s">
        <v>136</v>
      </c>
      <c r="J42" s="115" t="s">
        <v>971</v>
      </c>
      <c r="K42" s="44"/>
      <c r="L42" s="27"/>
      <c r="M42" s="27"/>
      <c r="N42" s="123"/>
      <c r="O42" s="115"/>
      <c r="P42" s="124"/>
      <c r="Q42" s="114" t="s">
        <v>973</v>
      </c>
      <c r="R42" s="27"/>
      <c r="S42" s="115"/>
      <c r="T42" s="115"/>
      <c r="U42" s="124"/>
      <c r="V42" s="115"/>
      <c r="W42" s="115"/>
      <c r="X42" s="115"/>
      <c r="Y42" s="115"/>
      <c r="Z42" s="115"/>
      <c r="AA42" s="115"/>
      <c r="AB42" s="115"/>
      <c r="AC42" s="130" t="s">
        <v>997</v>
      </c>
      <c r="AD42" s="132">
        <v>85</v>
      </c>
      <c r="AE42" s="27"/>
      <c r="AF42" s="115"/>
      <c r="AG42" s="115"/>
      <c r="AH42" s="115"/>
      <c r="AI42" s="115"/>
      <c r="AJ42" s="115"/>
      <c r="AK42" s="115"/>
      <c r="AL42" s="115"/>
      <c r="AM42" s="115"/>
      <c r="AN42" s="115"/>
      <c r="AO42" s="115"/>
      <c r="AP42" s="115"/>
      <c r="AQ42" s="115"/>
      <c r="AR42" s="115"/>
      <c r="AS42" s="115"/>
      <c r="AT42" s="19"/>
      <c r="AU42" s="19"/>
      <c r="AV42" s="19"/>
      <c r="AW42" s="19"/>
      <c r="AX42" s="19"/>
    </row>
    <row r="43" s="105" customFormat="1" ht="48" spans="1:50">
      <c r="A43" s="27">
        <v>38</v>
      </c>
      <c r="B43" s="121" t="str">
        <f>LEFT(南岭项目采购合同台账!C40,6)&amp;"-GYS-"&amp;RIGHT(南岭项目采购合同台账!C40,3)</f>
        <v>NLTZQQ-GYS-028</v>
      </c>
      <c r="C43" s="27" t="s">
        <v>772</v>
      </c>
      <c r="D43" s="27" t="str">
        <f>南岭项目采购合同台账!L40</f>
        <v>深圳市天健（集团）股份有限公司1</v>
      </c>
      <c r="E43" s="27" t="str">
        <f>南岭项目采购合同台账!Q40</f>
        <v>深圳市世鹏资产评估房地产土地估价顾问有限公司</v>
      </c>
      <c r="F43" s="27" t="str">
        <f>南岭项目采购合同台账!U40</f>
        <v>徐星火，13530954064</v>
      </c>
      <c r="G43" s="31">
        <f>南岭项目采购合同台账!AD40</f>
        <v>44993</v>
      </c>
      <c r="H43" s="115" t="s">
        <v>136</v>
      </c>
      <c r="I43" s="115" t="s">
        <v>136</v>
      </c>
      <c r="J43" s="115" t="s">
        <v>971</v>
      </c>
      <c r="K43" s="44"/>
      <c r="L43" s="27"/>
      <c r="M43" s="27"/>
      <c r="N43" s="123"/>
      <c r="O43" s="115"/>
      <c r="P43" s="124"/>
      <c r="Q43" s="114" t="s">
        <v>973</v>
      </c>
      <c r="R43" s="27"/>
      <c r="S43" s="115"/>
      <c r="T43" s="115"/>
      <c r="U43" s="124"/>
      <c r="V43" s="115"/>
      <c r="W43" s="115"/>
      <c r="X43" s="115"/>
      <c r="Y43" s="115"/>
      <c r="Z43" s="115"/>
      <c r="AA43" s="115"/>
      <c r="AB43" s="115"/>
      <c r="AC43" s="130" t="s">
        <v>1024</v>
      </c>
      <c r="AD43" s="132">
        <v>90</v>
      </c>
      <c r="AE43" s="27"/>
      <c r="AF43" s="115"/>
      <c r="AG43" s="115"/>
      <c r="AH43" s="115"/>
      <c r="AI43" s="115"/>
      <c r="AJ43" s="115"/>
      <c r="AK43" s="115"/>
      <c r="AL43" s="115"/>
      <c r="AM43" s="115"/>
      <c r="AN43" s="115"/>
      <c r="AO43" s="115"/>
      <c r="AP43" s="115"/>
      <c r="AQ43" s="115"/>
      <c r="AR43" s="115"/>
      <c r="AS43" s="115"/>
      <c r="AT43" s="19"/>
      <c r="AU43" s="19"/>
      <c r="AV43" s="19"/>
      <c r="AW43" s="19"/>
      <c r="AX43" s="19"/>
    </row>
    <row r="44" ht="48" spans="1:50">
      <c r="A44" s="27">
        <v>39</v>
      </c>
      <c r="B44" s="121" t="str">
        <f>LEFT(南岭项目采购合同台账!C41,6)&amp;"-GYS-"&amp;RIGHT(南岭项目采购合同台账!C41,3)</f>
        <v>NLTZQQ-GYS-029</v>
      </c>
      <c r="C44" s="27" t="s">
        <v>785</v>
      </c>
      <c r="D44" s="27" t="str">
        <f>南岭项目采购合同台账!L41</f>
        <v>深圳市天健（集团）股份有限公司</v>
      </c>
      <c r="E44" s="27" t="str">
        <f>南岭项目采购合同台账!Q41</f>
        <v>深圳市库博建筑设计事务所有限公司</v>
      </c>
      <c r="F44" s="27" t="str">
        <f>南岭项目采购合同台账!U41</f>
        <v>邱慧康13509666019</v>
      </c>
      <c r="G44" s="31">
        <f>南岭项目采购合同台账!AD41</f>
        <v>45051</v>
      </c>
      <c r="H44" s="115" t="s">
        <v>136</v>
      </c>
      <c r="I44" s="115" t="s">
        <v>136</v>
      </c>
      <c r="J44" s="115" t="s">
        <v>971</v>
      </c>
      <c r="K44" s="103"/>
      <c r="L44" s="103"/>
      <c r="M44" s="103"/>
      <c r="N44" s="103"/>
      <c r="O44" s="103"/>
      <c r="P44" s="103"/>
      <c r="Q44" s="114" t="s">
        <v>973</v>
      </c>
      <c r="R44" s="103"/>
      <c r="S44" s="103"/>
      <c r="T44" s="103"/>
      <c r="U44" s="103"/>
      <c r="V44" s="103"/>
      <c r="W44" s="103"/>
      <c r="X44" s="103"/>
      <c r="Y44" s="103"/>
      <c r="Z44" s="103"/>
      <c r="AA44" s="103"/>
      <c r="AB44" s="103"/>
      <c r="AC44" s="130" t="s">
        <v>1012</v>
      </c>
      <c r="AD44" s="132">
        <v>89</v>
      </c>
      <c r="AE44" s="103"/>
      <c r="AF44" s="103"/>
      <c r="AG44" s="103"/>
      <c r="AH44" s="103"/>
      <c r="AI44" s="103"/>
      <c r="AJ44" s="103"/>
      <c r="AK44" s="103"/>
      <c r="AL44" s="103"/>
      <c r="AM44" s="103"/>
      <c r="AN44" s="103"/>
      <c r="AO44" s="103"/>
      <c r="AP44" s="103"/>
      <c r="AQ44" s="103"/>
      <c r="AR44" s="103"/>
      <c r="AS44" s="103"/>
      <c r="AT44" s="103"/>
      <c r="AU44" s="103"/>
      <c r="AV44" s="103"/>
      <c r="AW44" s="103"/>
      <c r="AX44" s="103"/>
    </row>
    <row r="45" ht="48" spans="1:50">
      <c r="A45" s="27">
        <v>40</v>
      </c>
      <c r="B45" s="121" t="str">
        <f>LEFT(南岭项目采购合同台账!C42,6)&amp;"-GYS-"&amp;RIGHT(南岭项目采购合同台账!C42,3)</f>
        <v>NLTZQQ-GYS-030</v>
      </c>
      <c r="C45" s="27" t="s">
        <v>791</v>
      </c>
      <c r="D45" s="27" t="str">
        <f>南岭项目采购合同台账!L42</f>
        <v>深圳市天健（集团）股份有限公司</v>
      </c>
      <c r="E45" s="27" t="str">
        <f>南岭项目采购合同台账!Q42</f>
        <v>深圳市亚太家具科技有限公司</v>
      </c>
      <c r="F45" s="27" t="str">
        <f>南岭项目采购合同台账!U42</f>
        <v>蔡克金13823309926</v>
      </c>
      <c r="G45" s="31">
        <f>南岭项目采购合同台账!AD42</f>
        <v>45051</v>
      </c>
      <c r="H45" s="115" t="s">
        <v>136</v>
      </c>
      <c r="I45" s="115" t="s">
        <v>136</v>
      </c>
      <c r="J45" s="115" t="s">
        <v>971</v>
      </c>
      <c r="K45" s="103"/>
      <c r="L45" s="103"/>
      <c r="M45" s="103"/>
      <c r="N45" s="103"/>
      <c r="O45" s="103"/>
      <c r="P45" s="103"/>
      <c r="Q45" s="114" t="s">
        <v>973</v>
      </c>
      <c r="R45" s="103"/>
      <c r="S45" s="103"/>
      <c r="T45" s="103"/>
      <c r="U45" s="103"/>
      <c r="V45" s="103"/>
      <c r="W45" s="103"/>
      <c r="X45" s="103"/>
      <c r="Y45" s="103"/>
      <c r="Z45" s="103"/>
      <c r="AA45" s="103"/>
      <c r="AB45" s="103"/>
      <c r="AC45" s="130" t="s">
        <v>1018</v>
      </c>
      <c r="AD45" s="132">
        <v>90</v>
      </c>
      <c r="AE45" s="103"/>
      <c r="AF45" s="103"/>
      <c r="AG45" s="103"/>
      <c r="AH45" s="103"/>
      <c r="AI45" s="103"/>
      <c r="AJ45" s="103"/>
      <c r="AK45" s="103"/>
      <c r="AL45" s="103"/>
      <c r="AM45" s="103"/>
      <c r="AN45" s="103"/>
      <c r="AO45" s="103"/>
      <c r="AP45" s="103"/>
      <c r="AQ45" s="103"/>
      <c r="AR45" s="103"/>
      <c r="AS45" s="103"/>
      <c r="AT45" s="103"/>
      <c r="AU45" s="103"/>
      <c r="AV45" s="103"/>
      <c r="AW45" s="103"/>
      <c r="AX45" s="103"/>
    </row>
    <row r="46" ht="48" spans="1:50">
      <c r="A46" s="27">
        <v>41</v>
      </c>
      <c r="B46" s="121" t="str">
        <f>LEFT(南岭项目采购合同台账!C43,6)&amp;"-GYS-"&amp;RIGHT(南岭项目采购合同台账!C43,3)</f>
        <v>NLTZQQ-GYS-031</v>
      </c>
      <c r="C46" s="27" t="s">
        <v>797</v>
      </c>
      <c r="D46" s="27" t="str">
        <f>南岭项目采购合同台账!L43</f>
        <v>深圳市天健（集团）股份有限公司</v>
      </c>
      <c r="E46" s="27" t="str">
        <f>南岭项目采购合同台账!Q43</f>
        <v>广东百川历史建筑保护修缮设计工程有限公司</v>
      </c>
      <c r="F46" s="27" t="str">
        <f>南岭项目采购合同台账!U43</f>
        <v>黄敏17688942893</v>
      </c>
      <c r="G46" s="31">
        <f>南岭项目采购合同台账!AD43</f>
        <v>45051</v>
      </c>
      <c r="H46" s="115" t="s">
        <v>136</v>
      </c>
      <c r="I46" s="115" t="s">
        <v>136</v>
      </c>
      <c r="J46" s="115" t="s">
        <v>971</v>
      </c>
      <c r="K46" s="103"/>
      <c r="L46" s="103"/>
      <c r="M46" s="103"/>
      <c r="N46" s="103"/>
      <c r="O46" s="103"/>
      <c r="P46" s="103"/>
      <c r="Q46" s="114" t="s">
        <v>973</v>
      </c>
      <c r="R46" s="103"/>
      <c r="S46" s="103"/>
      <c r="T46" s="103"/>
      <c r="U46" s="103"/>
      <c r="V46" s="103"/>
      <c r="W46" s="103"/>
      <c r="X46" s="103"/>
      <c r="Y46" s="103"/>
      <c r="Z46" s="103"/>
      <c r="AA46" s="103"/>
      <c r="AB46" s="103"/>
      <c r="AC46" s="130" t="s">
        <v>1004</v>
      </c>
      <c r="AD46" s="132">
        <v>83</v>
      </c>
      <c r="AE46" s="103"/>
      <c r="AF46" s="103"/>
      <c r="AG46" s="103"/>
      <c r="AH46" s="103"/>
      <c r="AI46" s="103"/>
      <c r="AJ46" s="103"/>
      <c r="AK46" s="103"/>
      <c r="AL46" s="103"/>
      <c r="AM46" s="103"/>
      <c r="AN46" s="103"/>
      <c r="AO46" s="103"/>
      <c r="AP46" s="103"/>
      <c r="AQ46" s="103"/>
      <c r="AR46" s="103"/>
      <c r="AS46" s="103"/>
      <c r="AT46" s="103"/>
      <c r="AU46" s="103"/>
      <c r="AV46" s="103"/>
      <c r="AW46" s="103"/>
      <c r="AX46" s="103"/>
    </row>
    <row r="47" ht="48" spans="1:50">
      <c r="A47" s="27">
        <v>42</v>
      </c>
      <c r="B47" s="121" t="str">
        <f>LEFT(南岭项目采购合同台账!C44,6)&amp;"-GYS-"&amp;RIGHT(南岭项目采购合同台账!C44,3)</f>
        <v>NLTZQQ-GYS-032</v>
      </c>
      <c r="C47" s="27" t="s">
        <v>804</v>
      </c>
      <c r="D47" s="27" t="str">
        <f>南岭项目采购合同台账!L44</f>
        <v>深圳市天健（集团）股份有限公司</v>
      </c>
      <c r="E47" s="27" t="str">
        <f>南岭项目采购合同台账!Q44</f>
        <v>深圳市创璟园林绿化有限公司</v>
      </c>
      <c r="F47" s="27" t="str">
        <f>南岭项目采购合同台账!U44</f>
        <v>彭红丽13809897050</v>
      </c>
      <c r="G47" s="31">
        <f>南岭项目采购合同台账!AD44</f>
        <v>45051</v>
      </c>
      <c r="H47" s="115" t="s">
        <v>136</v>
      </c>
      <c r="I47" s="115" t="s">
        <v>136</v>
      </c>
      <c r="J47" s="115" t="s">
        <v>971</v>
      </c>
      <c r="K47" s="103"/>
      <c r="L47" s="103"/>
      <c r="M47" s="103"/>
      <c r="N47" s="103"/>
      <c r="O47" s="103"/>
      <c r="P47" s="103"/>
      <c r="Q47" s="114" t="s">
        <v>973</v>
      </c>
      <c r="R47" s="103"/>
      <c r="S47" s="103"/>
      <c r="T47" s="103"/>
      <c r="U47" s="103"/>
      <c r="V47" s="103"/>
      <c r="W47" s="103"/>
      <c r="X47" s="103"/>
      <c r="Y47" s="103"/>
      <c r="Z47" s="103"/>
      <c r="AA47" s="103"/>
      <c r="AB47" s="103"/>
      <c r="AC47" s="130" t="s">
        <v>1004</v>
      </c>
      <c r="AD47" s="132">
        <v>85</v>
      </c>
      <c r="AE47" s="103"/>
      <c r="AF47" s="103"/>
      <c r="AG47" s="103"/>
      <c r="AH47" s="103"/>
      <c r="AI47" s="103"/>
      <c r="AJ47" s="103"/>
      <c r="AK47" s="103"/>
      <c r="AL47" s="103"/>
      <c r="AM47" s="103"/>
      <c r="AN47" s="103"/>
      <c r="AO47" s="103"/>
      <c r="AP47" s="103"/>
      <c r="AQ47" s="103"/>
      <c r="AR47" s="103"/>
      <c r="AS47" s="103"/>
      <c r="AT47" s="103"/>
      <c r="AU47" s="103"/>
      <c r="AV47" s="103"/>
      <c r="AW47" s="103"/>
      <c r="AX47" s="103"/>
    </row>
    <row r="48" ht="48" spans="1:50">
      <c r="A48" s="27">
        <v>43</v>
      </c>
      <c r="B48" s="121" t="str">
        <f>LEFT(南岭项目采购合同台账!C45,6)&amp;"-GYS-"&amp;RIGHT(南岭项目采购合同台账!C45,3)</f>
        <v>NLTZQQ-GYS-033</v>
      </c>
      <c r="C48" s="27" t="s">
        <v>811</v>
      </c>
      <c r="D48" s="27" t="str">
        <f>南岭项目采购合同台账!L45</f>
        <v>深圳市天健（集团）股份有限公司</v>
      </c>
      <c r="E48" s="27" t="str">
        <f>南岭项目采购合同台账!Q45</f>
        <v>深圳市世鹏资产评估房地产土地估价顾问有限公司</v>
      </c>
      <c r="F48" s="27" t="str">
        <f>南岭项目采购合同台账!U45</f>
        <v>黄丽云13528403773</v>
      </c>
      <c r="G48" s="31">
        <f>南岭项目采购合同台账!AD45</f>
        <v>45092</v>
      </c>
      <c r="H48" s="115" t="s">
        <v>136</v>
      </c>
      <c r="I48" s="115" t="s">
        <v>136</v>
      </c>
      <c r="J48" s="115" t="s">
        <v>971</v>
      </c>
      <c r="K48" s="103"/>
      <c r="L48" s="103"/>
      <c r="M48" s="103"/>
      <c r="N48" s="103"/>
      <c r="O48" s="103"/>
      <c r="P48" s="103"/>
      <c r="Q48" s="114" t="s">
        <v>973</v>
      </c>
      <c r="R48" s="103"/>
      <c r="S48" s="103"/>
      <c r="T48" s="103"/>
      <c r="U48" s="103"/>
      <c r="V48" s="103"/>
      <c r="W48" s="103"/>
      <c r="X48" s="103"/>
      <c r="Y48" s="103"/>
      <c r="Z48" s="103"/>
      <c r="AA48" s="103"/>
      <c r="AB48" s="103"/>
      <c r="AC48" s="130" t="s">
        <v>1024</v>
      </c>
      <c r="AD48" s="132">
        <v>87</v>
      </c>
      <c r="AE48" s="103"/>
      <c r="AF48" s="103"/>
      <c r="AG48" s="103"/>
      <c r="AH48" s="103"/>
      <c r="AI48" s="103"/>
      <c r="AJ48" s="103"/>
      <c r="AK48" s="103"/>
      <c r="AL48" s="103"/>
      <c r="AM48" s="103"/>
      <c r="AN48" s="103"/>
      <c r="AO48" s="103"/>
      <c r="AP48" s="103"/>
      <c r="AQ48" s="103"/>
      <c r="AR48" s="103"/>
      <c r="AS48" s="103"/>
      <c r="AT48" s="103"/>
      <c r="AU48" s="103"/>
      <c r="AV48" s="103"/>
      <c r="AW48" s="103"/>
      <c r="AX48" s="103"/>
    </row>
    <row r="49" ht="42.75" spans="1:50">
      <c r="A49" s="27">
        <v>44</v>
      </c>
      <c r="B49" s="121" t="str">
        <f>南岭项目采购合同台账!C46</f>
        <v>NLTZQQ-HT-034</v>
      </c>
      <c r="C49" s="27" t="str">
        <f>南岭项目采购合同台账!E46</f>
        <v>龙岗区南湾街道南岭村社区土地整备利益统筹项目前期服务项目指挥部物资搬运服务合同</v>
      </c>
      <c r="D49" s="27" t="str">
        <f>南岭项目采购合同台账!L46</f>
        <v>深圳市天健（集团）股份有限公司</v>
      </c>
      <c r="E49" s="27" t="str">
        <f>南岭项目采购合同台账!Q46</f>
        <v>深圳市福兴旺搬迁有限公司</v>
      </c>
      <c r="F49" s="27" t="str">
        <f>南岭项目采购合同台账!U46</f>
        <v>曾栋栋13725525737</v>
      </c>
      <c r="G49" s="31">
        <f>南岭项目采购合同台账!AD46</f>
        <v>45107</v>
      </c>
      <c r="H49" s="115" t="s">
        <v>136</v>
      </c>
      <c r="I49" s="115" t="s">
        <v>136</v>
      </c>
      <c r="J49" s="115" t="s">
        <v>971</v>
      </c>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3"/>
      <c r="AT49" s="103"/>
      <c r="AU49" s="103"/>
      <c r="AV49" s="103"/>
      <c r="AW49" s="103"/>
      <c r="AX49" s="103"/>
    </row>
    <row r="50" ht="42.75" spans="1:50">
      <c r="A50" s="27">
        <v>45</v>
      </c>
      <c r="B50" s="121" t="str">
        <f>南岭项目采购合同台账!C47</f>
        <v>NLTZQQ-HT-035-1</v>
      </c>
      <c r="C50" s="27" t="str">
        <f>南岭项目采购合同台账!E47</f>
        <v>龙岗区南湾街道南岭村社区土地整备利益统筹项目前期服务项目第三批次分户测绘服务采购Ⅰ标段合同</v>
      </c>
      <c r="D50" s="27" t="str">
        <f>南岭项目采购合同台账!L47</f>
        <v>深圳市天健（集团）股份有限公司</v>
      </c>
      <c r="E50" s="27" t="str">
        <f>南岭项目采购合同台账!Q47</f>
        <v>湖南省第一测绘院</v>
      </c>
      <c r="F50" s="27" t="str">
        <f>南岭项目采购合同台账!U47</f>
        <v>邹志平15889796122</v>
      </c>
      <c r="G50" s="31">
        <f>南岭项目采购合同台账!AD47</f>
        <v>45120</v>
      </c>
      <c r="H50" s="115" t="s">
        <v>136</v>
      </c>
      <c r="I50" s="115" t="s">
        <v>136</v>
      </c>
      <c r="J50" s="115" t="s">
        <v>971</v>
      </c>
      <c r="K50" s="103"/>
      <c r="L50" s="103"/>
      <c r="M50" s="103"/>
      <c r="N50" s="103"/>
      <c r="O50" s="103"/>
      <c r="P50" s="103"/>
      <c r="Q50" s="103"/>
      <c r="R50" s="103"/>
      <c r="S50" s="103"/>
      <c r="T50" s="103"/>
      <c r="U50" s="103"/>
      <c r="V50" s="103"/>
      <c r="W50" s="103"/>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row>
    <row r="51" ht="42.75" spans="1:50">
      <c r="A51" s="27">
        <v>46</v>
      </c>
      <c r="B51" s="121" t="str">
        <f>南岭项目采购合同台账!C48</f>
        <v>NLTZQQ-HT-035-2</v>
      </c>
      <c r="C51" s="27" t="str">
        <f>南岭项目采购合同台账!E48</f>
        <v>龙岗区南湾街道南岭村社区土地整备利益统筹项目前期服务项目第三批次分户测绘服务采购Ⅱ标段合同</v>
      </c>
      <c r="D51" s="27" t="str">
        <f>南岭项目采购合同台账!L48</f>
        <v>深圳市天健（集团）股份有限公司</v>
      </c>
      <c r="E51" s="27" t="str">
        <f>南岭项目采购合同台账!Q48</f>
        <v>深圳市中科科地勘测地理信息有限公司</v>
      </c>
      <c r="F51" s="27" t="str">
        <f>南岭项目采购合同台账!U48</f>
        <v>包爱民18002575635</v>
      </c>
      <c r="G51" s="31">
        <f>南岭项目采购合同台账!AD48</f>
        <v>45120</v>
      </c>
      <c r="H51" s="115" t="s">
        <v>136</v>
      </c>
      <c r="I51" s="115" t="s">
        <v>136</v>
      </c>
      <c r="J51" s="115" t="s">
        <v>971</v>
      </c>
      <c r="K51" s="103"/>
      <c r="L51" s="103"/>
      <c r="M51" s="103"/>
      <c r="N51" s="103"/>
      <c r="O51" s="103"/>
      <c r="P51" s="103"/>
      <c r="Q51" s="103"/>
      <c r="R51" s="103"/>
      <c r="S51" s="103"/>
      <c r="T51" s="103"/>
      <c r="U51" s="103"/>
      <c r="V51" s="103"/>
      <c r="W51" s="103"/>
      <c r="X51" s="103"/>
      <c r="Y51" s="103"/>
      <c r="Z51" s="103"/>
      <c r="AA51" s="103"/>
      <c r="AB51" s="103"/>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row>
    <row r="52" ht="42.75" spans="1:50">
      <c r="A52" s="27">
        <v>47</v>
      </c>
      <c r="B52" s="121" t="str">
        <f>南岭项目采购合同台账!C49</f>
        <v>NLTZQQ-HT-035-3</v>
      </c>
      <c r="C52" s="27" t="str">
        <f>南岭项目采购合同台账!E49</f>
        <v>龙岗区南湾街道南岭村社区土地整备利益统筹项目前期服务项目第三批次分户测绘服务采购Ⅲ标段合同</v>
      </c>
      <c r="D52" s="27" t="str">
        <f>南岭项目采购合同台账!L49</f>
        <v>深圳市天健（集团）股份有限公司</v>
      </c>
      <c r="E52" s="27" t="str">
        <f>南岭项目采购合同台账!Q49</f>
        <v>深圳市南湖勘测技术有限公司</v>
      </c>
      <c r="F52" s="27" t="str">
        <f>南岭项目采购合同台账!U49</f>
        <v>王斯飞，13798356239</v>
      </c>
      <c r="G52" s="31">
        <f>南岭项目采购合同台账!AD49</f>
        <v>45120</v>
      </c>
      <c r="H52" s="115" t="s">
        <v>136</v>
      </c>
      <c r="I52" s="115" t="s">
        <v>136</v>
      </c>
      <c r="J52" s="115" t="s">
        <v>971</v>
      </c>
      <c r="K52" s="103"/>
      <c r="L52" s="103"/>
      <c r="M52" s="103"/>
      <c r="N52" s="103"/>
      <c r="O52" s="103"/>
      <c r="P52" s="103"/>
      <c r="Q52" s="103"/>
      <c r="R52" s="103"/>
      <c r="S52" s="103"/>
      <c r="T52" s="103"/>
      <c r="U52" s="103"/>
      <c r="V52" s="103"/>
      <c r="W52" s="103"/>
      <c r="X52" s="103"/>
      <c r="Y52" s="103"/>
      <c r="Z52" s="103"/>
      <c r="AA52" s="103"/>
      <c r="AB52" s="103"/>
      <c r="AC52" s="103"/>
      <c r="AD52" s="103"/>
      <c r="AE52" s="103"/>
      <c r="AF52" s="103"/>
      <c r="AG52" s="103"/>
      <c r="AH52" s="103"/>
      <c r="AI52" s="103"/>
      <c r="AJ52" s="103"/>
      <c r="AK52" s="103"/>
      <c r="AL52" s="103"/>
      <c r="AM52" s="103"/>
      <c r="AN52" s="103"/>
      <c r="AO52" s="103"/>
      <c r="AP52" s="103"/>
      <c r="AQ52" s="103"/>
      <c r="AR52" s="103"/>
      <c r="AS52" s="103"/>
      <c r="AT52" s="103"/>
      <c r="AU52" s="103"/>
      <c r="AV52" s="103"/>
      <c r="AW52" s="103"/>
      <c r="AX52" s="103"/>
    </row>
    <row r="53" ht="57" spans="1:50">
      <c r="A53" s="27">
        <v>48</v>
      </c>
      <c r="B53" s="121" t="str">
        <f>南岭项目采购合同台账!C50</f>
        <v>NLTZQQ-HT-036-1</v>
      </c>
      <c r="C53" s="27" t="str">
        <f>南岭项目采购合同台账!E50</f>
        <v>龙岗区南湾街道南岭村社区土地整备利益统筹项目前期服务项目第三批次分户测绘及整栋测绘（集体资产）监理服务采购Ⅰ标段</v>
      </c>
      <c r="D53" s="27" t="str">
        <f>南岭项目采购合同台账!L50</f>
        <v>深圳市天健（集团）股份有限公司</v>
      </c>
      <c r="E53" s="27" t="str">
        <f>南岭项目采购合同台账!Q50</f>
        <v>深圳市勘察测绘院（集团）有限公司</v>
      </c>
      <c r="F53" s="27" t="str">
        <f>南岭项目采购合同台账!U50</f>
        <v>王志豪13823781706</v>
      </c>
      <c r="G53" s="31">
        <f>南岭项目采购合同台账!AD50</f>
        <v>45127</v>
      </c>
      <c r="H53" s="115" t="s">
        <v>136</v>
      </c>
      <c r="I53" s="115" t="s">
        <v>136</v>
      </c>
      <c r="J53" s="115" t="s">
        <v>971</v>
      </c>
      <c r="K53" s="103"/>
      <c r="L53" s="103"/>
      <c r="M53" s="103"/>
      <c r="N53" s="103"/>
      <c r="O53" s="103"/>
      <c r="P53" s="103"/>
      <c r="Q53" s="103"/>
      <c r="R53" s="103"/>
      <c r="S53" s="103"/>
      <c r="T53" s="103"/>
      <c r="U53" s="103"/>
      <c r="V53" s="103"/>
      <c r="W53" s="103"/>
      <c r="X53" s="103"/>
      <c r="Y53" s="103"/>
      <c r="Z53" s="103"/>
      <c r="AA53" s="103"/>
      <c r="AB53" s="103"/>
      <c r="AC53" s="103"/>
      <c r="AD53" s="103"/>
      <c r="AE53" s="103"/>
      <c r="AF53" s="103"/>
      <c r="AG53" s="103"/>
      <c r="AH53" s="103"/>
      <c r="AI53" s="103"/>
      <c r="AJ53" s="103"/>
      <c r="AK53" s="103"/>
      <c r="AL53" s="103"/>
      <c r="AM53" s="103"/>
      <c r="AN53" s="103"/>
      <c r="AO53" s="103"/>
      <c r="AP53" s="103"/>
      <c r="AQ53" s="103"/>
      <c r="AR53" s="103"/>
      <c r="AS53" s="103"/>
      <c r="AT53" s="103"/>
      <c r="AU53" s="103"/>
      <c r="AV53" s="103"/>
      <c r="AW53" s="103"/>
      <c r="AX53" s="103"/>
    </row>
    <row r="54" ht="57" spans="1:50">
      <c r="A54" s="27">
        <v>49</v>
      </c>
      <c r="B54" s="121" t="str">
        <f>南岭项目采购合同台账!C51</f>
        <v>NLTZQQ-HT-036-2</v>
      </c>
      <c r="C54" s="27" t="str">
        <f>南岭项目采购合同台账!E51</f>
        <v>龙岗区南湾街道南岭村社区土地整备利益统筹项目前期服务项目第三批次分户测绘及整栋测绘（集体资产）监理服务采购Ⅱ标段</v>
      </c>
      <c r="D54" s="27" t="str">
        <f>南岭项目采购合同台账!L51</f>
        <v>深圳市天健（集团）股份有限公司</v>
      </c>
      <c r="E54" s="27" t="str">
        <f>南岭项目采购合同台账!Q51</f>
        <v>深圳市好山水测绘科技有限公司</v>
      </c>
      <c r="F54" s="27" t="str">
        <f>南岭项目采购合同台账!U51</f>
        <v>吴万青13480686549</v>
      </c>
      <c r="G54" s="31">
        <f>南岭项目采购合同台账!AD51</f>
        <v>45127</v>
      </c>
      <c r="H54" s="115" t="s">
        <v>136</v>
      </c>
      <c r="I54" s="115" t="s">
        <v>136</v>
      </c>
      <c r="J54" s="115" t="s">
        <v>971</v>
      </c>
      <c r="K54" s="103"/>
      <c r="L54" s="103"/>
      <c r="M54" s="103"/>
      <c r="N54" s="103"/>
      <c r="O54" s="103"/>
      <c r="P54" s="103"/>
      <c r="Q54" s="103"/>
      <c r="R54" s="103"/>
      <c r="S54" s="103"/>
      <c r="T54" s="103"/>
      <c r="U54" s="103"/>
      <c r="V54" s="103"/>
      <c r="W54" s="103"/>
      <c r="X54" s="103"/>
      <c r="Y54" s="103"/>
      <c r="Z54" s="103"/>
      <c r="AA54" s="103"/>
      <c r="AB54" s="103"/>
      <c r="AC54" s="103"/>
      <c r="AD54" s="103"/>
      <c r="AE54" s="103"/>
      <c r="AF54" s="103"/>
      <c r="AG54" s="103"/>
      <c r="AH54" s="103"/>
      <c r="AI54" s="103"/>
      <c r="AJ54" s="103"/>
      <c r="AK54" s="103"/>
      <c r="AL54" s="103"/>
      <c r="AM54" s="103"/>
      <c r="AN54" s="103"/>
      <c r="AO54" s="103"/>
      <c r="AP54" s="103"/>
      <c r="AQ54" s="103"/>
      <c r="AR54" s="103"/>
      <c r="AS54" s="103"/>
      <c r="AT54" s="103"/>
      <c r="AU54" s="103"/>
      <c r="AV54" s="103"/>
      <c r="AW54" s="103"/>
      <c r="AX54" s="103"/>
    </row>
    <row r="55" ht="71.25" spans="1:50">
      <c r="A55" s="27">
        <v>50</v>
      </c>
      <c r="B55" s="121" t="str">
        <f>南岭项目采购合同台账!C52</f>
        <v>NLTZQQ-HT-037</v>
      </c>
      <c r="C55" s="27" t="str">
        <f>南岭项目采购合同台账!E52</f>
        <v>龙岗区南湾街道南岭村社区土地整备利益统筹项目前期服务项目大龙山物流园、马坑山、龙山工业区北区（兴龙路以北）工业地块土壤污染状况风险排查或初步调查服务合同</v>
      </c>
      <c r="D55" s="27" t="str">
        <f>南岭项目采购合同台账!L52</f>
        <v>深圳市天健（集团）股份有限公司</v>
      </c>
      <c r="E55" s="27" t="str">
        <f>南岭项目采购合同台账!Q52</f>
        <v>广东新泓环境科技有限公司</v>
      </c>
      <c r="F55" s="27" t="str">
        <f>南岭项目采购合同台账!U52</f>
        <v>唐建新13554866687</v>
      </c>
      <c r="G55" s="31">
        <f>南岭项目采购合同台账!AD52</f>
        <v>45118</v>
      </c>
      <c r="H55" s="115" t="s">
        <v>136</v>
      </c>
      <c r="I55" s="115" t="s">
        <v>136</v>
      </c>
      <c r="J55" s="115" t="s">
        <v>971</v>
      </c>
      <c r="K55" s="103"/>
      <c r="L55" s="103"/>
      <c r="M55" s="103"/>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3"/>
      <c r="AT55" s="103"/>
      <c r="AU55" s="103"/>
      <c r="AV55" s="103"/>
      <c r="AW55" s="103"/>
      <c r="AX55" s="103"/>
    </row>
    <row r="56" ht="42.75" spans="1:50">
      <c r="A56" s="27">
        <v>51</v>
      </c>
      <c r="B56" s="121" t="str">
        <f>南岭项目采购合同台账!C53</f>
        <v>NLTZQQ-HT-038</v>
      </c>
      <c r="C56" s="27" t="str">
        <f>南岭项目采购合同台账!E53</f>
        <v>龙岗区南湾街道南岭村社区土地整备利益统筹项目前期服务项目城市设计专项研究服务合同</v>
      </c>
      <c r="D56" s="27" t="str">
        <f>南岭项目采购合同台账!L53</f>
        <v>深圳市天健（集团）股份有限公司</v>
      </c>
      <c r="E56" s="27" t="str">
        <f>南岭项目采购合同台账!Q53</f>
        <v>深圳市库博建筑设计事务所有限公司</v>
      </c>
      <c r="F56" s="27" t="str">
        <f>南岭项目采购合同台账!U53</f>
        <v>邱慧康13509666019</v>
      </c>
      <c r="G56" s="31">
        <f>南岭项目采购合同台账!AD53</f>
        <v>45127</v>
      </c>
      <c r="H56" s="115" t="s">
        <v>136</v>
      </c>
      <c r="I56" s="115" t="s">
        <v>136</v>
      </c>
      <c r="J56" s="115" t="s">
        <v>971</v>
      </c>
      <c r="K56" s="103"/>
      <c r="L56" s="103"/>
      <c r="M56" s="103"/>
      <c r="N56" s="103"/>
      <c r="O56" s="103"/>
      <c r="P56" s="103"/>
      <c r="Q56" s="103"/>
      <c r="R56" s="103"/>
      <c r="S56" s="103"/>
      <c r="T56" s="103"/>
      <c r="U56" s="103"/>
      <c r="V56" s="103"/>
      <c r="W56" s="103"/>
      <c r="X56" s="103"/>
      <c r="Y56" s="103"/>
      <c r="Z56" s="103"/>
      <c r="AA56" s="103"/>
      <c r="AB56" s="103"/>
      <c r="AC56" s="103"/>
      <c r="AD56" s="103"/>
      <c r="AE56" s="103"/>
      <c r="AF56" s="103"/>
      <c r="AG56" s="103"/>
      <c r="AH56" s="103"/>
      <c r="AI56" s="103"/>
      <c r="AJ56" s="103"/>
      <c r="AK56" s="103"/>
      <c r="AL56" s="103"/>
      <c r="AM56" s="103"/>
      <c r="AN56" s="103"/>
      <c r="AO56" s="103"/>
      <c r="AP56" s="103"/>
      <c r="AQ56" s="103"/>
      <c r="AR56" s="103"/>
      <c r="AS56" s="103"/>
      <c r="AT56" s="103"/>
      <c r="AU56" s="103"/>
      <c r="AV56" s="103"/>
      <c r="AW56" s="103"/>
      <c r="AX56" s="103"/>
    </row>
    <row r="57" ht="42.75" spans="1:50">
      <c r="A57" s="27">
        <v>52</v>
      </c>
      <c r="B57" s="121" t="str">
        <f>南岭项目采购合同台账!C54</f>
        <v>NLTZQQ-HT-039</v>
      </c>
      <c r="C57" s="27" t="str">
        <f>南岭项目采购合同台账!E54</f>
        <v>龙岗区南湾街道南岭村社区土地整备利益统筹项目前期服务项目房地产市场情况分析报告编制服务合同</v>
      </c>
      <c r="D57" s="27" t="str">
        <f>南岭项目采购合同台账!L54</f>
        <v>深圳市天健（集团）股份有限公司</v>
      </c>
      <c r="E57" s="27" t="str">
        <f>南岭项目采购合同台账!Q54</f>
        <v>深圳市同致诚资产评估土地房地产估价顾问有限公司</v>
      </c>
      <c r="F57" s="27" t="str">
        <f>南岭项目采购合同台账!U54</f>
        <v>陈平13603022870</v>
      </c>
      <c r="G57" s="31">
        <f>南岭项目采购合同台账!AD54</f>
        <v>45147</v>
      </c>
      <c r="H57" s="115" t="s">
        <v>136</v>
      </c>
      <c r="I57" s="115" t="s">
        <v>136</v>
      </c>
      <c r="J57" s="115" t="s">
        <v>971</v>
      </c>
      <c r="K57" s="103"/>
      <c r="L57" s="103"/>
      <c r="M57" s="103"/>
      <c r="N57" s="103"/>
      <c r="O57" s="103"/>
      <c r="P57" s="103"/>
      <c r="Q57" s="103"/>
      <c r="R57" s="103"/>
      <c r="S57" s="103"/>
      <c r="T57" s="103"/>
      <c r="U57" s="103"/>
      <c r="V57" s="103"/>
      <c r="W57" s="103"/>
      <c r="X57" s="103"/>
      <c r="Y57" s="103"/>
      <c r="Z57" s="103"/>
      <c r="AA57" s="103"/>
      <c r="AB57" s="103"/>
      <c r="AC57" s="103"/>
      <c r="AD57" s="103"/>
      <c r="AE57" s="103"/>
      <c r="AF57" s="103"/>
      <c r="AG57" s="103"/>
      <c r="AH57" s="103"/>
      <c r="AI57" s="103"/>
      <c r="AJ57" s="103"/>
      <c r="AK57" s="103"/>
      <c r="AL57" s="103"/>
      <c r="AM57" s="103"/>
      <c r="AN57" s="103"/>
      <c r="AO57" s="103"/>
      <c r="AP57" s="103"/>
      <c r="AQ57" s="103"/>
      <c r="AR57" s="103"/>
      <c r="AS57" s="103"/>
      <c r="AT57" s="103"/>
      <c r="AU57" s="103"/>
      <c r="AV57" s="103"/>
      <c r="AW57" s="103"/>
      <c r="AX57" s="103"/>
    </row>
    <row r="58" ht="42.75" spans="1:50">
      <c r="A58" s="27">
        <v>53</v>
      </c>
      <c r="B58" s="121" t="str">
        <f>南岭项目采购合同台账!C55</f>
        <v>NLTZQQ-HT-040</v>
      </c>
      <c r="C58" s="27" t="str">
        <f>南岭项目采购合同台账!E55</f>
        <v>龙岗区南湾街道南岭村社区土地整备利益统筹项目前期服务项目指挥部花卉租摆、绿化养护、消杀除四害服务合同</v>
      </c>
      <c r="D58" s="27" t="str">
        <f>南岭项目采购合同台账!L55</f>
        <v>深圳市天健（集团）股份有限公司</v>
      </c>
      <c r="E58" s="27" t="str">
        <f>南岭项目采购合同台账!Q55</f>
        <v>深圳市天健环境技术有限公司</v>
      </c>
      <c r="F58" s="27" t="str">
        <f>南岭项目采购合同台账!U55</f>
        <v>敖和恩13828797039</v>
      </c>
      <c r="G58" s="31">
        <f>南岭项目采购合同台账!AD55</f>
        <v>45176</v>
      </c>
      <c r="H58" s="115" t="s">
        <v>136</v>
      </c>
      <c r="I58" s="115" t="s">
        <v>136</v>
      </c>
      <c r="J58" s="115" t="s">
        <v>971</v>
      </c>
      <c r="K58" s="103"/>
      <c r="L58" s="103"/>
      <c r="M58" s="103"/>
      <c r="N58" s="103"/>
      <c r="O58" s="103"/>
      <c r="P58" s="103"/>
      <c r="Q58" s="103"/>
      <c r="R58" s="103"/>
      <c r="S58" s="103"/>
      <c r="T58" s="103"/>
      <c r="U58" s="103"/>
      <c r="V58" s="103"/>
      <c r="W58" s="103"/>
      <c r="X58" s="103"/>
      <c r="Y58" s="103"/>
      <c r="Z58" s="103"/>
      <c r="AA58" s="103"/>
      <c r="AB58" s="103"/>
      <c r="AC58" s="103"/>
      <c r="AD58" s="103"/>
      <c r="AE58" s="103"/>
      <c r="AF58" s="103"/>
      <c r="AG58" s="103"/>
      <c r="AH58" s="103"/>
      <c r="AI58" s="103"/>
      <c r="AJ58" s="103"/>
      <c r="AK58" s="103"/>
      <c r="AL58" s="103"/>
      <c r="AM58" s="103"/>
      <c r="AN58" s="103"/>
      <c r="AO58" s="103"/>
      <c r="AP58" s="103"/>
      <c r="AQ58" s="103"/>
      <c r="AR58" s="103"/>
      <c r="AS58" s="103"/>
      <c r="AT58" s="103"/>
      <c r="AU58" s="103"/>
      <c r="AV58" s="103"/>
      <c r="AW58" s="103"/>
      <c r="AX58" s="103"/>
    </row>
    <row r="59" ht="42.75" spans="1:50">
      <c r="A59" s="27">
        <v>54</v>
      </c>
      <c r="B59" s="121" t="str">
        <f>南岭项目采购合同台账!C56</f>
        <v>NLTZQQ-HT-041</v>
      </c>
      <c r="C59" s="27" t="str">
        <f>南岭项目采购合同台账!E56</f>
        <v>龙岗区南湾街道南岭村社区土地整备利益统筹项目前期服务项目指挥部A栋二楼办公场地网络综合布线服务合同</v>
      </c>
      <c r="D59" s="27" t="str">
        <f>南岭项目采购合同台账!L56</f>
        <v>深圳市天健（集团）股份有限公司</v>
      </c>
      <c r="E59" s="27" t="str">
        <f>南岭项目采购合同台账!Q56</f>
        <v>深圳市中网盛鼎科技有限公司</v>
      </c>
      <c r="F59" s="27" t="str">
        <f>南岭项目采购合同台账!U56</f>
        <v>张志鹏 13927490568</v>
      </c>
      <c r="G59" s="31">
        <f>南岭项目采购合同台账!AD56</f>
        <v>45189</v>
      </c>
      <c r="H59" s="115" t="s">
        <v>136</v>
      </c>
      <c r="I59" s="115" t="s">
        <v>136</v>
      </c>
      <c r="J59" s="115" t="s">
        <v>971</v>
      </c>
      <c r="K59" s="103"/>
      <c r="L59" s="103"/>
      <c r="M59" s="103"/>
      <c r="N59" s="103"/>
      <c r="O59" s="103"/>
      <c r="P59" s="103"/>
      <c r="Q59" s="103"/>
      <c r="R59" s="103"/>
      <c r="S59" s="103"/>
      <c r="T59" s="103"/>
      <c r="U59" s="103"/>
      <c r="V59" s="103"/>
      <c r="W59" s="103"/>
      <c r="X59" s="103"/>
      <c r="Y59" s="103"/>
      <c r="Z59" s="103"/>
      <c r="AA59" s="103"/>
      <c r="AB59" s="103"/>
      <c r="AC59" s="103"/>
      <c r="AD59" s="103"/>
      <c r="AE59" s="103"/>
      <c r="AF59" s="103"/>
      <c r="AG59" s="103"/>
      <c r="AH59" s="103"/>
      <c r="AI59" s="103"/>
      <c r="AJ59" s="103"/>
      <c r="AK59" s="103"/>
      <c r="AL59" s="103"/>
      <c r="AM59" s="103"/>
      <c r="AN59" s="103"/>
      <c r="AO59" s="103"/>
      <c r="AP59" s="103"/>
      <c r="AQ59" s="103"/>
      <c r="AR59" s="103"/>
      <c r="AS59" s="103"/>
      <c r="AT59" s="103"/>
      <c r="AU59" s="103"/>
      <c r="AV59" s="103"/>
      <c r="AW59" s="103"/>
      <c r="AX59" s="103"/>
    </row>
    <row r="60" ht="42.75" spans="1:50">
      <c r="A60" s="27">
        <v>55</v>
      </c>
      <c r="B60" s="121" t="str">
        <f>南岭项目采购合同台账!C57</f>
        <v>NLTZQQ-HT-042</v>
      </c>
      <c r="C60" s="27" t="str">
        <f>南岭项目采购合同台账!E57</f>
        <v>龙岗区南湾街道南岭村社区土地整备利益统筹项目前期服务项目指挥部物业服务合同</v>
      </c>
      <c r="D60" s="27" t="str">
        <f>南岭项目采购合同台账!L57</f>
        <v>深圳市天健（集团）股份有限公司</v>
      </c>
      <c r="E60" s="27" t="str">
        <f>南岭项目采购合同台账!Q57</f>
        <v>深圳市天健城市服务有限公司</v>
      </c>
      <c r="F60" s="27" t="str">
        <f>南岭项目采购合同台账!U57</f>
        <v>谭华平13510232201</v>
      </c>
      <c r="G60" s="31">
        <f>南岭项目采购合同台账!AD57</f>
        <v>45223</v>
      </c>
      <c r="H60" s="115" t="s">
        <v>136</v>
      </c>
      <c r="I60" s="115" t="s">
        <v>136</v>
      </c>
      <c r="J60" s="115" t="s">
        <v>971</v>
      </c>
      <c r="K60" s="103"/>
      <c r="L60" s="103"/>
      <c r="M60" s="103"/>
      <c r="N60" s="103"/>
      <c r="O60" s="103"/>
      <c r="P60" s="103"/>
      <c r="Q60" s="103"/>
      <c r="R60" s="103"/>
      <c r="S60" s="103"/>
      <c r="T60" s="103"/>
      <c r="U60" s="103"/>
      <c r="V60" s="103"/>
      <c r="W60" s="103"/>
      <c r="X60" s="103"/>
      <c r="Y60" s="103"/>
      <c r="Z60" s="103"/>
      <c r="AA60" s="103"/>
      <c r="AB60" s="103"/>
      <c r="AC60" s="103"/>
      <c r="AD60" s="103"/>
      <c r="AE60" s="103"/>
      <c r="AF60" s="103"/>
      <c r="AG60" s="103"/>
      <c r="AH60" s="103"/>
      <c r="AI60" s="103"/>
      <c r="AJ60" s="103"/>
      <c r="AK60" s="103"/>
      <c r="AL60" s="103"/>
      <c r="AM60" s="103"/>
      <c r="AN60" s="103"/>
      <c r="AO60" s="103"/>
      <c r="AP60" s="103"/>
      <c r="AQ60" s="103"/>
      <c r="AR60" s="103"/>
      <c r="AS60" s="103"/>
      <c r="AT60" s="103"/>
      <c r="AU60" s="103"/>
      <c r="AV60" s="103"/>
      <c r="AW60" s="103"/>
      <c r="AX60" s="103"/>
    </row>
    <row r="61" ht="28.5" spans="1:50">
      <c r="A61" s="27">
        <v>56</v>
      </c>
      <c r="B61" s="121" t="str">
        <f>南岭项目采购合同台账!C58</f>
        <v>NLTZQQ-HT-043
NLTZQQ-HT-043-B01</v>
      </c>
      <c r="C61" s="27" t="str">
        <f>南岭项目采购合同台账!E58</f>
        <v>南岭村龙山工业区安保服务合同</v>
      </c>
      <c r="D61" s="27" t="str">
        <f>南岭项目采购合同台账!L58</f>
        <v>深圳市天健（集团）股份有限公司</v>
      </c>
      <c r="E61" s="27" t="str">
        <f>南岭项目采购合同台账!Q58</f>
        <v>深圳市天健城市服务有限公司</v>
      </c>
      <c r="F61" s="27" t="str">
        <f>南岭项目采购合同台账!U58</f>
        <v>葛元海13612856062</v>
      </c>
      <c r="G61" s="31">
        <f>南岭项目采购合同台账!AD58</f>
        <v>45378</v>
      </c>
      <c r="H61" s="115" t="s">
        <v>136</v>
      </c>
      <c r="I61" s="115" t="s">
        <v>136</v>
      </c>
      <c r="J61" s="115" t="s">
        <v>971</v>
      </c>
      <c r="K61" s="103"/>
      <c r="L61" s="103"/>
      <c r="M61" s="103"/>
      <c r="N61" s="103"/>
      <c r="O61" s="103"/>
      <c r="P61" s="103"/>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c r="AU61" s="103"/>
      <c r="AV61" s="103"/>
      <c r="AW61" s="103"/>
      <c r="AX61" s="103"/>
    </row>
    <row r="62" ht="42.75" spans="1:50">
      <c r="A62" s="27">
        <v>57</v>
      </c>
      <c r="B62" s="121" t="s">
        <v>886</v>
      </c>
      <c r="C62" s="27" t="s">
        <v>888</v>
      </c>
      <c r="D62" s="27" t="str">
        <f>南岭项目采购合同台账!L59</f>
        <v>深圳市天健（集团）股份有限公司</v>
      </c>
      <c r="E62" s="27" t="s">
        <v>406</v>
      </c>
      <c r="F62" s="27" t="s">
        <v>1025</v>
      </c>
      <c r="G62" s="31">
        <v>45848</v>
      </c>
      <c r="H62" s="115" t="s">
        <v>156</v>
      </c>
      <c r="I62" s="115" t="s">
        <v>156</v>
      </c>
      <c r="J62" s="115" t="s">
        <v>971</v>
      </c>
      <c r="K62" s="103"/>
      <c r="L62" s="103"/>
      <c r="M62" s="103"/>
      <c r="N62" s="103"/>
      <c r="O62" s="103"/>
      <c r="P62" s="103"/>
      <c r="Q62" s="103"/>
      <c r="R62" s="103"/>
      <c r="S62" s="103"/>
      <c r="T62" s="103"/>
      <c r="U62" s="103"/>
      <c r="V62" s="103"/>
      <c r="W62" s="103"/>
      <c r="X62" s="103"/>
      <c r="Y62" s="103"/>
      <c r="Z62" s="103"/>
      <c r="AA62" s="103"/>
      <c r="AB62" s="103"/>
      <c r="AC62" s="103"/>
      <c r="AD62" s="103"/>
      <c r="AE62" s="103"/>
      <c r="AF62" s="103"/>
      <c r="AG62" s="103"/>
      <c r="AH62" s="103"/>
      <c r="AI62" s="103"/>
      <c r="AJ62" s="103"/>
      <c r="AK62" s="103"/>
      <c r="AL62" s="103"/>
      <c r="AM62" s="103"/>
      <c r="AN62" s="103"/>
      <c r="AO62" s="103"/>
      <c r="AP62" s="103"/>
      <c r="AQ62" s="103"/>
      <c r="AR62" s="103"/>
      <c r="AS62" s="103"/>
      <c r="AT62" s="103"/>
      <c r="AU62" s="103"/>
      <c r="AV62" s="103"/>
      <c r="AW62" s="103"/>
      <c r="AX62" s="103"/>
    </row>
    <row r="63" ht="14.25" spans="1:50">
      <c r="A63" s="27"/>
      <c r="B63" s="121"/>
      <c r="C63" s="27"/>
      <c r="D63" s="27"/>
      <c r="E63" s="27"/>
      <c r="F63" s="27"/>
      <c r="G63" s="31"/>
      <c r="H63" s="115"/>
      <c r="I63" s="115"/>
      <c r="J63" s="115"/>
      <c r="K63" s="103"/>
      <c r="L63" s="103"/>
      <c r="M63" s="103"/>
      <c r="N63" s="103"/>
      <c r="O63" s="103"/>
      <c r="P63" s="103"/>
      <c r="Q63" s="103"/>
      <c r="R63" s="103"/>
      <c r="S63" s="103"/>
      <c r="T63" s="103"/>
      <c r="U63" s="103"/>
      <c r="V63" s="103"/>
      <c r="W63" s="103"/>
      <c r="X63" s="103"/>
      <c r="Y63" s="103"/>
      <c r="Z63" s="103"/>
      <c r="AA63" s="103"/>
      <c r="AB63" s="103"/>
      <c r="AC63" s="103"/>
      <c r="AD63" s="103"/>
      <c r="AE63" s="103"/>
      <c r="AF63" s="103"/>
      <c r="AG63" s="103"/>
      <c r="AH63" s="103"/>
      <c r="AI63" s="103"/>
      <c r="AJ63" s="103"/>
      <c r="AK63" s="103"/>
      <c r="AL63" s="103"/>
      <c r="AM63" s="103"/>
      <c r="AN63" s="103"/>
      <c r="AO63" s="103"/>
      <c r="AP63" s="103"/>
      <c r="AQ63" s="103"/>
      <c r="AR63" s="103"/>
      <c r="AS63" s="103"/>
      <c r="AT63" s="103"/>
      <c r="AU63" s="103"/>
      <c r="AV63" s="103"/>
      <c r="AW63" s="103"/>
      <c r="AX63" s="103"/>
    </row>
    <row r="64" ht="46" customHeight="1" spans="1:50">
      <c r="A64" s="27">
        <v>57</v>
      </c>
      <c r="B64" s="121" t="str">
        <f>南岭项目采购合同台账!C61</f>
        <v>NLTZQQ-HT-040-X01</v>
      </c>
      <c r="C64" s="27" t="str">
        <f>南岭项目采购合同台账!E61</f>
        <v>龙岗区南湾街道南岭村社区土地整备利益统筹项目前期服务项目2024-2026年度指挥部花卉租摆、绿化养护、消杀除四害服务合同</v>
      </c>
      <c r="D64" s="27" t="str">
        <f>南岭项目采购合同台账!L61</f>
        <v>深圳市天健（集团）股份有限公司</v>
      </c>
      <c r="E64" s="27" t="str">
        <f>南岭项目采购合同台账!Q61</f>
        <v>深圳市天健环境技术有限公司</v>
      </c>
      <c r="F64" s="27" t="str">
        <f>南岭项目采购合同台账!U61</f>
        <v>敖和恩13828797039</v>
      </c>
      <c r="G64" s="31">
        <f>南岭项目采购合同台账!AD61</f>
        <v>45594</v>
      </c>
      <c r="H64" s="115" t="s">
        <v>136</v>
      </c>
      <c r="I64" s="115" t="s">
        <v>136</v>
      </c>
      <c r="J64" s="115" t="s">
        <v>971</v>
      </c>
      <c r="K64" s="103"/>
      <c r="L64" s="103"/>
      <c r="M64" s="103"/>
      <c r="N64" s="103"/>
      <c r="O64" s="103"/>
      <c r="P64" s="103"/>
      <c r="Q64" s="103"/>
      <c r="R64" s="103"/>
      <c r="S64" s="103"/>
      <c r="T64" s="103"/>
      <c r="U64" s="103"/>
      <c r="V64" s="103"/>
      <c r="W64" s="103"/>
      <c r="X64" s="103"/>
      <c r="Y64" s="103"/>
      <c r="Z64" s="103"/>
      <c r="AA64" s="103"/>
      <c r="AB64" s="103"/>
      <c r="AC64" s="103"/>
      <c r="AD64" s="103"/>
      <c r="AE64" s="103"/>
      <c r="AF64" s="103"/>
      <c r="AG64" s="103"/>
      <c r="AH64" s="103"/>
      <c r="AI64" s="103"/>
      <c r="AJ64" s="103"/>
      <c r="AK64" s="103"/>
      <c r="AL64" s="103"/>
      <c r="AM64" s="103"/>
      <c r="AN64" s="103"/>
      <c r="AO64" s="103"/>
      <c r="AP64" s="103"/>
      <c r="AQ64" s="103"/>
      <c r="AR64" s="103"/>
      <c r="AS64" s="103"/>
      <c r="AT64" s="103"/>
      <c r="AU64" s="103"/>
      <c r="AV64" s="103"/>
      <c r="AW64" s="103"/>
      <c r="AX64" s="103"/>
    </row>
    <row r="65" ht="43" customHeight="1" spans="1:50">
      <c r="A65" s="27">
        <v>58</v>
      </c>
      <c r="B65" s="121" t="str">
        <f>南岭项目采购合同台账!C62</f>
        <v>NLTZQQ-HT-042-X01</v>
      </c>
      <c r="C65" s="27" t="str">
        <f>南岭项目采购合同台账!E62</f>
        <v>龙岗区南湾街道南岭村社区土地整备利益统筹项目前期服务项目2024-2026年度指挥部物业服务合同</v>
      </c>
      <c r="D65" s="27" t="str">
        <f>南岭项目采购合同台账!L62</f>
        <v>深圳市天健（集团）股份有限公司</v>
      </c>
      <c r="E65" s="27" t="str">
        <f>南岭项目采购合同台账!Q62</f>
        <v>深圳市天健城市服务有限公司</v>
      </c>
      <c r="F65" s="27" t="str">
        <f>南岭项目采购合同台账!U62</f>
        <v>谭华平13510232201</v>
      </c>
      <c r="G65" s="31">
        <f>南岭项目采购合同台账!AD62</f>
        <v>45597</v>
      </c>
      <c r="H65" s="115" t="s">
        <v>136</v>
      </c>
      <c r="I65" s="115" t="s">
        <v>136</v>
      </c>
      <c r="J65" s="115" t="s">
        <v>971</v>
      </c>
      <c r="K65" s="103"/>
      <c r="L65" s="103"/>
      <c r="M65" s="103"/>
      <c r="N65" s="103"/>
      <c r="O65" s="103"/>
      <c r="P65" s="103"/>
      <c r="Q65" s="103"/>
      <c r="R65" s="103"/>
      <c r="S65" s="103"/>
      <c r="T65" s="103"/>
      <c r="U65" s="103"/>
      <c r="V65" s="103"/>
      <c r="W65" s="103"/>
      <c r="X65" s="103"/>
      <c r="Y65" s="103"/>
      <c r="Z65" s="103"/>
      <c r="AA65" s="103"/>
      <c r="AB65" s="103"/>
      <c r="AC65" s="103"/>
      <c r="AD65" s="103"/>
      <c r="AE65" s="103"/>
      <c r="AF65" s="103"/>
      <c r="AG65" s="103"/>
      <c r="AH65" s="103"/>
      <c r="AI65" s="103"/>
      <c r="AJ65" s="103"/>
      <c r="AK65" s="103"/>
      <c r="AL65" s="103"/>
      <c r="AM65" s="103"/>
      <c r="AN65" s="103"/>
      <c r="AO65" s="103"/>
      <c r="AP65" s="103"/>
      <c r="AQ65" s="103"/>
      <c r="AR65" s="103"/>
      <c r="AS65" s="103"/>
      <c r="AT65" s="103"/>
      <c r="AU65" s="103"/>
      <c r="AV65" s="103"/>
      <c r="AW65" s="103"/>
      <c r="AX65" s="103"/>
    </row>
    <row r="66" spans="1:50">
      <c r="A66" s="103"/>
      <c r="B66" s="103"/>
      <c r="C66" s="137"/>
      <c r="D66" s="103"/>
      <c r="E66" s="103"/>
      <c r="F66" s="103"/>
      <c r="G66" s="103"/>
      <c r="H66" s="103"/>
      <c r="I66" s="103"/>
      <c r="J66" s="103"/>
      <c r="K66" s="103"/>
      <c r="L66" s="103"/>
      <c r="M66" s="103"/>
      <c r="N66" s="103"/>
      <c r="O66" s="103"/>
      <c r="P66" s="103"/>
      <c r="Q66" s="103"/>
      <c r="R66" s="103"/>
      <c r="S66" s="103"/>
      <c r="T66" s="103"/>
      <c r="U66" s="103"/>
      <c r="V66" s="103"/>
      <c r="W66" s="103"/>
      <c r="X66" s="103"/>
      <c r="Y66" s="103"/>
      <c r="Z66" s="103"/>
      <c r="AA66" s="103"/>
      <c r="AB66" s="103"/>
      <c r="AC66" s="103"/>
      <c r="AD66" s="103"/>
      <c r="AE66" s="103"/>
      <c r="AF66" s="103"/>
      <c r="AG66" s="103"/>
      <c r="AH66" s="103"/>
      <c r="AI66" s="103"/>
      <c r="AJ66" s="103"/>
      <c r="AK66" s="103"/>
      <c r="AL66" s="103"/>
      <c r="AM66" s="103"/>
      <c r="AN66" s="103"/>
      <c r="AO66" s="103"/>
      <c r="AP66" s="103"/>
      <c r="AQ66" s="103"/>
      <c r="AR66" s="103"/>
      <c r="AS66" s="103"/>
      <c r="AT66" s="103"/>
      <c r="AU66" s="103"/>
      <c r="AV66" s="103"/>
      <c r="AW66" s="103"/>
      <c r="AX66" s="103"/>
    </row>
    <row r="67" spans="1:50">
      <c r="A67" s="103"/>
      <c r="B67" s="103"/>
      <c r="C67" s="137"/>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c r="AB67" s="103"/>
      <c r="AC67" s="103"/>
      <c r="AD67" s="103"/>
      <c r="AE67" s="103"/>
      <c r="AF67" s="103"/>
      <c r="AG67" s="103"/>
      <c r="AH67" s="103"/>
      <c r="AI67" s="103"/>
      <c r="AJ67" s="103"/>
      <c r="AK67" s="103"/>
      <c r="AL67" s="103"/>
      <c r="AM67" s="103"/>
      <c r="AN67" s="103"/>
      <c r="AO67" s="103"/>
      <c r="AP67" s="103"/>
      <c r="AQ67" s="103"/>
      <c r="AR67" s="103"/>
      <c r="AS67" s="103"/>
      <c r="AT67" s="103"/>
      <c r="AU67" s="103"/>
      <c r="AV67" s="103"/>
      <c r="AW67" s="103"/>
      <c r="AX67" s="103"/>
    </row>
    <row r="68" spans="1:50">
      <c r="A68" s="103"/>
      <c r="B68" s="103"/>
      <c r="C68" s="137"/>
      <c r="D68" s="103"/>
      <c r="E68" s="103"/>
      <c r="F68" s="103"/>
      <c r="G68" s="103"/>
      <c r="H68" s="103"/>
      <c r="I68" s="103"/>
      <c r="J68" s="103"/>
      <c r="K68" s="103"/>
      <c r="L68" s="103"/>
      <c r="M68" s="103"/>
      <c r="N68" s="103"/>
      <c r="O68" s="103"/>
      <c r="P68" s="103"/>
      <c r="Q68" s="103"/>
      <c r="R68" s="103"/>
      <c r="S68" s="103"/>
      <c r="T68" s="103"/>
      <c r="U68" s="103"/>
      <c r="V68" s="103"/>
      <c r="W68" s="103"/>
      <c r="X68" s="103"/>
      <c r="Y68" s="103"/>
      <c r="Z68" s="103"/>
      <c r="AA68" s="103"/>
      <c r="AB68" s="103"/>
      <c r="AC68" s="103"/>
      <c r="AD68" s="103"/>
      <c r="AE68" s="103"/>
      <c r="AF68" s="103"/>
      <c r="AG68" s="103"/>
      <c r="AH68" s="103"/>
      <c r="AI68" s="103"/>
      <c r="AJ68" s="103"/>
      <c r="AK68" s="103"/>
      <c r="AL68" s="103"/>
      <c r="AM68" s="103"/>
      <c r="AN68" s="103"/>
      <c r="AO68" s="103"/>
      <c r="AP68" s="103"/>
      <c r="AQ68" s="103"/>
      <c r="AR68" s="103"/>
      <c r="AS68" s="103"/>
      <c r="AT68" s="103"/>
      <c r="AU68" s="103"/>
      <c r="AV68" s="103"/>
      <c r="AW68" s="103"/>
      <c r="AX68" s="103"/>
    </row>
    <row r="69" spans="1:50">
      <c r="A69" s="103"/>
      <c r="B69" s="103"/>
      <c r="C69" s="137"/>
      <c r="D69" s="103"/>
      <c r="E69" s="103"/>
      <c r="F69" s="103"/>
      <c r="G69" s="103"/>
      <c r="H69" s="103"/>
      <c r="I69" s="103"/>
      <c r="J69" s="103"/>
      <c r="K69" s="103"/>
      <c r="L69" s="103"/>
      <c r="M69" s="103"/>
      <c r="N69" s="103"/>
      <c r="O69" s="103"/>
      <c r="P69" s="103"/>
      <c r="Q69" s="103"/>
      <c r="R69" s="103"/>
      <c r="S69" s="103"/>
      <c r="T69" s="103"/>
      <c r="U69" s="103"/>
      <c r="V69" s="103"/>
      <c r="W69" s="103"/>
      <c r="X69" s="103"/>
      <c r="Y69" s="103"/>
      <c r="Z69" s="103"/>
      <c r="AA69" s="103"/>
      <c r="AB69" s="103"/>
      <c r="AC69" s="103"/>
      <c r="AD69" s="103"/>
      <c r="AE69" s="103"/>
      <c r="AF69" s="103"/>
      <c r="AG69" s="103"/>
      <c r="AH69" s="103"/>
      <c r="AI69" s="103"/>
      <c r="AJ69" s="103"/>
      <c r="AK69" s="103"/>
      <c r="AL69" s="103"/>
      <c r="AM69" s="103"/>
      <c r="AN69" s="103"/>
      <c r="AO69" s="103"/>
      <c r="AP69" s="103"/>
      <c r="AQ69" s="103"/>
      <c r="AR69" s="103"/>
      <c r="AS69" s="103"/>
      <c r="AT69" s="103"/>
      <c r="AU69" s="103"/>
      <c r="AV69" s="103"/>
      <c r="AW69" s="103"/>
      <c r="AX69" s="103"/>
    </row>
    <row r="70" spans="1:50">
      <c r="A70" s="103"/>
      <c r="B70" s="103"/>
      <c r="C70" s="137"/>
      <c r="D70" s="103"/>
      <c r="E70" s="103"/>
      <c r="F70" s="103"/>
      <c r="G70" s="103"/>
      <c r="H70" s="103"/>
      <c r="I70" s="103"/>
      <c r="J70" s="103"/>
      <c r="K70" s="103"/>
      <c r="L70" s="103"/>
      <c r="M70" s="103"/>
      <c r="N70" s="103"/>
      <c r="O70" s="103"/>
      <c r="P70" s="103"/>
      <c r="Q70" s="103"/>
      <c r="R70" s="103"/>
      <c r="S70" s="103"/>
      <c r="T70" s="103"/>
      <c r="U70" s="103"/>
      <c r="V70" s="103"/>
      <c r="W70" s="103"/>
      <c r="X70" s="103"/>
      <c r="Y70" s="103"/>
      <c r="Z70" s="103"/>
      <c r="AA70" s="103"/>
      <c r="AB70" s="103"/>
      <c r="AC70" s="103"/>
      <c r="AD70" s="103"/>
      <c r="AE70" s="103"/>
      <c r="AF70" s="103"/>
      <c r="AG70" s="103"/>
      <c r="AH70" s="103"/>
      <c r="AI70" s="103"/>
      <c r="AJ70" s="103"/>
      <c r="AK70" s="103"/>
      <c r="AL70" s="103"/>
      <c r="AM70" s="103"/>
      <c r="AN70" s="103"/>
      <c r="AO70" s="103"/>
      <c r="AP70" s="103"/>
      <c r="AQ70" s="103"/>
      <c r="AR70" s="103"/>
      <c r="AS70" s="103"/>
      <c r="AT70" s="103"/>
      <c r="AU70" s="103"/>
      <c r="AV70" s="103"/>
      <c r="AW70" s="103"/>
      <c r="AX70" s="103"/>
    </row>
    <row r="71" spans="1:50">
      <c r="A71" s="103"/>
      <c r="B71" s="103"/>
      <c r="C71" s="137"/>
      <c r="D71" s="103"/>
      <c r="E71" s="103"/>
      <c r="F71" s="103"/>
      <c r="G71" s="103"/>
      <c r="H71" s="103"/>
      <c r="I71" s="103"/>
      <c r="J71" s="103"/>
      <c r="K71" s="103"/>
      <c r="L71" s="103"/>
      <c r="M71" s="103"/>
      <c r="N71" s="103"/>
      <c r="O71" s="103"/>
      <c r="P71" s="103"/>
      <c r="Q71" s="103"/>
      <c r="R71" s="103"/>
      <c r="S71" s="103"/>
      <c r="T71" s="103"/>
      <c r="U71" s="103"/>
      <c r="V71" s="103"/>
      <c r="W71" s="103"/>
      <c r="X71" s="103"/>
      <c r="Y71" s="103"/>
      <c r="Z71" s="103"/>
      <c r="AA71" s="103"/>
      <c r="AB71" s="103"/>
      <c r="AC71" s="103"/>
      <c r="AD71" s="103"/>
      <c r="AE71" s="103"/>
      <c r="AF71" s="103"/>
      <c r="AG71" s="103"/>
      <c r="AH71" s="103"/>
      <c r="AI71" s="103"/>
      <c r="AJ71" s="103"/>
      <c r="AK71" s="103"/>
      <c r="AL71" s="103"/>
      <c r="AM71" s="103"/>
      <c r="AN71" s="103"/>
      <c r="AO71" s="103"/>
      <c r="AP71" s="103"/>
      <c r="AQ71" s="103"/>
      <c r="AR71" s="103"/>
      <c r="AS71" s="103"/>
      <c r="AT71" s="103"/>
      <c r="AU71" s="103"/>
      <c r="AV71" s="103"/>
      <c r="AW71" s="103"/>
      <c r="AX71" s="103"/>
    </row>
    <row r="72" spans="1:50">
      <c r="A72" s="103"/>
      <c r="B72" s="103"/>
      <c r="C72" s="137"/>
      <c r="D72" s="103"/>
      <c r="E72" s="103"/>
      <c r="F72" s="103"/>
      <c r="G72" s="103"/>
      <c r="H72" s="103"/>
      <c r="I72" s="103"/>
      <c r="J72" s="103"/>
      <c r="K72" s="103"/>
      <c r="L72" s="103"/>
      <c r="M72" s="103"/>
      <c r="N72" s="103"/>
      <c r="O72" s="103"/>
      <c r="P72" s="103"/>
      <c r="Q72" s="103"/>
      <c r="R72" s="103"/>
      <c r="S72" s="103"/>
      <c r="T72" s="103"/>
      <c r="U72" s="103"/>
      <c r="V72" s="103"/>
      <c r="W72" s="103"/>
      <c r="X72" s="103"/>
      <c r="Y72" s="103"/>
      <c r="Z72" s="103"/>
      <c r="AA72" s="103"/>
      <c r="AB72" s="103"/>
      <c r="AC72" s="103"/>
      <c r="AD72" s="103"/>
      <c r="AE72" s="103"/>
      <c r="AF72" s="103"/>
      <c r="AG72" s="103"/>
      <c r="AH72" s="103"/>
      <c r="AI72" s="103"/>
      <c r="AJ72" s="103"/>
      <c r="AK72" s="103"/>
      <c r="AL72" s="103"/>
      <c r="AM72" s="103"/>
      <c r="AN72" s="103"/>
      <c r="AO72" s="103"/>
      <c r="AP72" s="103"/>
      <c r="AQ72" s="103"/>
      <c r="AR72" s="103"/>
      <c r="AS72" s="103"/>
      <c r="AT72" s="103"/>
      <c r="AU72" s="103"/>
      <c r="AV72" s="103"/>
      <c r="AW72" s="103"/>
      <c r="AX72" s="103"/>
    </row>
    <row r="73" spans="1:50">
      <c r="A73" s="103"/>
      <c r="B73" s="103"/>
      <c r="C73" s="137"/>
      <c r="D73" s="103"/>
      <c r="E73" s="103"/>
      <c r="F73" s="103"/>
      <c r="G73" s="103"/>
      <c r="H73" s="103"/>
      <c r="I73" s="103"/>
      <c r="J73" s="103"/>
      <c r="K73" s="103"/>
      <c r="L73" s="103"/>
      <c r="M73" s="103"/>
      <c r="N73" s="103"/>
      <c r="O73" s="103"/>
      <c r="P73" s="103"/>
      <c r="Q73" s="103"/>
      <c r="R73" s="103"/>
      <c r="S73" s="103"/>
      <c r="T73" s="103"/>
      <c r="U73" s="103"/>
      <c r="V73" s="103"/>
      <c r="W73" s="103"/>
      <c r="X73" s="103"/>
      <c r="Y73" s="103"/>
      <c r="Z73" s="103"/>
      <c r="AA73" s="103"/>
      <c r="AB73" s="103"/>
      <c r="AC73" s="103"/>
      <c r="AD73" s="103"/>
      <c r="AE73" s="103"/>
      <c r="AF73" s="103"/>
      <c r="AG73" s="103"/>
      <c r="AH73" s="103"/>
      <c r="AI73" s="103"/>
      <c r="AJ73" s="103"/>
      <c r="AK73" s="103"/>
      <c r="AL73" s="103"/>
      <c r="AM73" s="103"/>
      <c r="AN73" s="103"/>
      <c r="AO73" s="103"/>
      <c r="AP73" s="103"/>
      <c r="AQ73" s="103"/>
      <c r="AR73" s="103"/>
      <c r="AS73" s="103"/>
      <c r="AT73" s="103"/>
      <c r="AU73" s="103"/>
      <c r="AV73" s="103"/>
      <c r="AW73" s="103"/>
      <c r="AX73" s="103"/>
    </row>
    <row r="74" spans="1:50">
      <c r="A74" s="103"/>
      <c r="B74" s="103"/>
      <c r="C74" s="137"/>
      <c r="D74" s="103"/>
      <c r="E74" s="103"/>
      <c r="F74" s="103"/>
      <c r="G74" s="103"/>
      <c r="H74" s="103"/>
      <c r="I74" s="103"/>
      <c r="J74" s="103"/>
      <c r="K74" s="103"/>
      <c r="L74" s="103"/>
      <c r="M74" s="103"/>
      <c r="N74" s="103"/>
      <c r="O74" s="103"/>
      <c r="P74" s="103"/>
      <c r="Q74" s="103"/>
      <c r="R74" s="103"/>
      <c r="S74" s="103"/>
      <c r="T74" s="103"/>
      <c r="U74" s="103"/>
      <c r="V74" s="103"/>
      <c r="W74" s="103"/>
      <c r="X74" s="103"/>
      <c r="Y74" s="103"/>
      <c r="Z74" s="103"/>
      <c r="AA74" s="103"/>
      <c r="AB74" s="103"/>
      <c r="AC74" s="103"/>
      <c r="AD74" s="103"/>
      <c r="AE74" s="103"/>
      <c r="AF74" s="103"/>
      <c r="AG74" s="103"/>
      <c r="AH74" s="103"/>
      <c r="AI74" s="103"/>
      <c r="AJ74" s="103"/>
      <c r="AK74" s="103"/>
      <c r="AL74" s="103"/>
      <c r="AM74" s="103"/>
      <c r="AN74" s="103"/>
      <c r="AO74" s="103"/>
      <c r="AP74" s="103"/>
      <c r="AQ74" s="103"/>
      <c r="AR74" s="103"/>
      <c r="AS74" s="103"/>
      <c r="AT74" s="103"/>
      <c r="AU74" s="103"/>
      <c r="AV74" s="103"/>
      <c r="AW74" s="103"/>
      <c r="AX74" s="103"/>
    </row>
    <row r="75" spans="1:50">
      <c r="A75" s="103"/>
      <c r="B75" s="103"/>
      <c r="C75" s="137"/>
      <c r="D75" s="103"/>
      <c r="E75" s="103"/>
      <c r="F75" s="103"/>
      <c r="G75" s="103"/>
      <c r="H75" s="103"/>
      <c r="I75" s="103"/>
      <c r="J75" s="103"/>
      <c r="K75" s="103"/>
      <c r="L75" s="103"/>
      <c r="M75" s="103"/>
      <c r="N75" s="103"/>
      <c r="O75" s="103"/>
      <c r="P75" s="103"/>
      <c r="Q75" s="103"/>
      <c r="R75" s="103"/>
      <c r="S75" s="103"/>
      <c r="T75" s="103"/>
      <c r="U75" s="103"/>
      <c r="V75" s="103"/>
      <c r="W75" s="103"/>
      <c r="X75" s="103"/>
      <c r="Y75" s="103"/>
      <c r="Z75" s="103"/>
      <c r="AA75" s="103"/>
      <c r="AB75" s="103"/>
      <c r="AC75" s="103"/>
      <c r="AD75" s="103"/>
      <c r="AE75" s="103"/>
      <c r="AF75" s="103"/>
      <c r="AG75" s="103"/>
      <c r="AH75" s="103"/>
      <c r="AI75" s="103"/>
      <c r="AJ75" s="103"/>
      <c r="AK75" s="103"/>
      <c r="AL75" s="103"/>
      <c r="AM75" s="103"/>
      <c r="AN75" s="103"/>
      <c r="AO75" s="103"/>
      <c r="AP75" s="103"/>
      <c r="AQ75" s="103"/>
      <c r="AR75" s="103"/>
      <c r="AS75" s="103"/>
      <c r="AT75" s="103"/>
      <c r="AU75" s="103"/>
      <c r="AV75" s="103"/>
      <c r="AW75" s="103"/>
      <c r="AX75" s="103"/>
    </row>
    <row r="76" spans="1:50">
      <c r="A76" s="103"/>
      <c r="B76" s="103"/>
      <c r="C76" s="137"/>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c r="AB76" s="103"/>
      <c r="AC76" s="103"/>
      <c r="AD76" s="103"/>
      <c r="AE76" s="103"/>
      <c r="AF76" s="103"/>
      <c r="AG76" s="103"/>
      <c r="AH76" s="103"/>
      <c r="AI76" s="103"/>
      <c r="AJ76" s="103"/>
      <c r="AK76" s="103"/>
      <c r="AL76" s="103"/>
      <c r="AM76" s="103"/>
      <c r="AN76" s="103"/>
      <c r="AO76" s="103"/>
      <c r="AP76" s="103"/>
      <c r="AQ76" s="103"/>
      <c r="AR76" s="103"/>
      <c r="AS76" s="103"/>
      <c r="AT76" s="103"/>
      <c r="AU76" s="103"/>
      <c r="AV76" s="103"/>
      <c r="AW76" s="103"/>
      <c r="AX76" s="103"/>
    </row>
    <row r="77" spans="1:50">
      <c r="A77" s="103"/>
      <c r="B77" s="103"/>
      <c r="C77" s="137"/>
      <c r="D77" s="103"/>
      <c r="E77" s="103"/>
      <c r="F77" s="103"/>
      <c r="G77" s="103"/>
      <c r="H77" s="103"/>
      <c r="I77" s="103"/>
      <c r="J77" s="103"/>
      <c r="K77" s="103"/>
      <c r="L77" s="103"/>
      <c r="M77" s="103"/>
      <c r="N77" s="103"/>
      <c r="O77" s="103"/>
      <c r="P77" s="103"/>
      <c r="Q77" s="103"/>
      <c r="R77" s="103"/>
      <c r="S77" s="103"/>
      <c r="T77" s="103"/>
      <c r="U77" s="103"/>
      <c r="V77" s="103"/>
      <c r="W77" s="103"/>
      <c r="X77" s="103"/>
      <c r="Y77" s="103"/>
      <c r="Z77" s="103"/>
      <c r="AA77" s="103"/>
      <c r="AB77" s="103"/>
      <c r="AC77" s="103"/>
      <c r="AD77" s="103"/>
      <c r="AE77" s="103"/>
      <c r="AF77" s="103"/>
      <c r="AG77" s="103"/>
      <c r="AH77" s="103"/>
      <c r="AI77" s="103"/>
      <c r="AJ77" s="103"/>
      <c r="AK77" s="103"/>
      <c r="AL77" s="103"/>
      <c r="AM77" s="103"/>
      <c r="AN77" s="103"/>
      <c r="AO77" s="103"/>
      <c r="AP77" s="103"/>
      <c r="AQ77" s="103"/>
      <c r="AR77" s="103"/>
      <c r="AS77" s="103"/>
      <c r="AT77" s="103"/>
      <c r="AU77" s="103"/>
      <c r="AV77" s="103"/>
      <c r="AW77" s="103"/>
      <c r="AX77" s="103"/>
    </row>
    <row r="78" spans="1:50">
      <c r="A78" s="103"/>
      <c r="B78" s="103"/>
      <c r="C78" s="137"/>
      <c r="D78" s="103"/>
      <c r="E78" s="103"/>
      <c r="F78" s="103"/>
      <c r="G78" s="103"/>
      <c r="H78" s="103"/>
      <c r="I78" s="103"/>
      <c r="J78" s="103"/>
      <c r="K78" s="103"/>
      <c r="L78" s="103"/>
      <c r="M78" s="103"/>
      <c r="N78" s="103"/>
      <c r="O78" s="103"/>
      <c r="P78" s="103"/>
      <c r="Q78" s="103"/>
      <c r="R78" s="103"/>
      <c r="S78" s="103"/>
      <c r="T78" s="103"/>
      <c r="U78" s="103"/>
      <c r="V78" s="103"/>
      <c r="W78" s="103"/>
      <c r="X78" s="103"/>
      <c r="Y78" s="103"/>
      <c r="Z78" s="103"/>
      <c r="AA78" s="103"/>
      <c r="AB78" s="103"/>
      <c r="AC78" s="103"/>
      <c r="AD78" s="103"/>
      <c r="AE78" s="103"/>
      <c r="AF78" s="103"/>
      <c r="AG78" s="103"/>
      <c r="AH78" s="103"/>
      <c r="AI78" s="103"/>
      <c r="AJ78" s="103"/>
      <c r="AK78" s="103"/>
      <c r="AL78" s="103"/>
      <c r="AM78" s="103"/>
      <c r="AN78" s="103"/>
      <c r="AO78" s="103"/>
      <c r="AP78" s="103"/>
      <c r="AQ78" s="103"/>
      <c r="AR78" s="103"/>
      <c r="AS78" s="103"/>
      <c r="AT78" s="103"/>
      <c r="AU78" s="103"/>
      <c r="AV78" s="103"/>
      <c r="AW78" s="103"/>
      <c r="AX78" s="103"/>
    </row>
  </sheetData>
  <sheetProtection formatCells="0" insertHyperlinks="0" autoFilter="0"/>
  <autoFilter xmlns:etc="http://www.wps.cn/officeDocument/2017/etCustomData" ref="A5:BC65" etc:filterBottomFollowUsedRange="0">
    <extLst/>
  </autoFilter>
  <mergeCells count="40">
    <mergeCell ref="A1:AX1"/>
    <mergeCell ref="N2:T2"/>
    <mergeCell ref="U2:AK2"/>
    <mergeCell ref="AL2:AS2"/>
    <mergeCell ref="R3:T3"/>
    <mergeCell ref="U3:AD3"/>
    <mergeCell ref="AE3:AK3"/>
    <mergeCell ref="U4:V4"/>
    <mergeCell ref="W4:X4"/>
    <mergeCell ref="Y4:Z4"/>
    <mergeCell ref="AA4:AB4"/>
    <mergeCell ref="AC4:AD4"/>
    <mergeCell ref="AF4:AH4"/>
    <mergeCell ref="AI4:AK4"/>
    <mergeCell ref="A2:A5"/>
    <mergeCell ref="B2:B5"/>
    <mergeCell ref="C2:C5"/>
    <mergeCell ref="D2:D5"/>
    <mergeCell ref="E2:E5"/>
    <mergeCell ref="F2:F5"/>
    <mergeCell ref="G2:G5"/>
    <mergeCell ref="H2:H5"/>
    <mergeCell ref="I2:I5"/>
    <mergeCell ref="J2:J5"/>
    <mergeCell ref="K2:K5"/>
    <mergeCell ref="L2:L5"/>
    <mergeCell ref="M2:M5"/>
    <mergeCell ref="N3:N5"/>
    <mergeCell ref="O3:O5"/>
    <mergeCell ref="P3:P5"/>
    <mergeCell ref="Q4:Q5"/>
    <mergeCell ref="R4:R5"/>
    <mergeCell ref="S4:S5"/>
    <mergeCell ref="T4:T5"/>
    <mergeCell ref="AE4:AE5"/>
    <mergeCell ref="AT2:AT5"/>
    <mergeCell ref="AU2:AU5"/>
    <mergeCell ref="AV2:AV5"/>
    <mergeCell ref="AW2:AW5"/>
    <mergeCell ref="AX2:AX5"/>
  </mergeCells>
  <printOptions horizontalCentered="1"/>
  <pageMargins left="0" right="0" top="0.409027777777778" bottom="0.802777777777778" header="0" footer="0"/>
  <pageSetup paperSize="8" scale="30" fitToHeight="0" orientation="landscape" horizontalDpi="6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outlinePr summaryBelow="0" summaryRight="0"/>
  </sheetPr>
  <dimension ref="A1:FK72"/>
  <sheetViews>
    <sheetView view="pageBreakPreview" zoomScale="70" zoomScaleNormal="70" workbookViewId="0">
      <pane xSplit="4" ySplit="5" topLeftCell="J57" activePane="bottomRight" state="frozen"/>
      <selection/>
      <selection pane="topRight"/>
      <selection pane="bottomLeft"/>
      <selection pane="bottomRight" activeCell="M64" sqref="M64"/>
    </sheetView>
  </sheetViews>
  <sheetFormatPr defaultColWidth="9" defaultRowHeight="14.25"/>
  <cols>
    <col min="1" max="1" width="6.63333333333333" style="7" customWidth="1"/>
    <col min="2" max="2" width="17.0416666666667" style="8" customWidth="1"/>
    <col min="3" max="3" width="19.3083333333333" style="8" customWidth="1"/>
    <col min="4" max="4" width="54.0833333333333" style="8" customWidth="1" collapsed="1"/>
    <col min="5" max="5" width="16.8166666666667" style="8" hidden="1" customWidth="1" outlineLevel="1"/>
    <col min="6" max="6" width="31.35" style="8" hidden="1" customWidth="1" outlineLevel="1"/>
    <col min="7" max="7" width="27.7166666666667" style="8" customWidth="1"/>
    <col min="8" max="8" width="17.95" style="8" customWidth="1" outlineLevel="1"/>
    <col min="9" max="9" width="21.125" style="8" customWidth="1" outlineLevel="1"/>
    <col min="10" max="10" width="24.3166666666667" style="8" customWidth="1" outlineLevel="1"/>
    <col min="11" max="11" width="18.575" style="8" customWidth="1" outlineLevel="1"/>
    <col min="12" max="12" width="25.6833333333333" style="2" customWidth="1" outlineLevel="1"/>
    <col min="13" max="13" width="18.575" style="2" customWidth="1"/>
    <col min="14" max="14" width="23.1833333333333" style="2" customWidth="1" collapsed="1"/>
    <col min="15" max="16" width="16.7916666666667" style="2" hidden="1" customWidth="1" outlineLevel="1"/>
    <col min="17" max="17" width="9.81666666666667" style="2" customWidth="1"/>
    <col min="18" max="18" width="9.81666666666667" style="2" customWidth="1" collapsed="1"/>
    <col min="19" max="19" width="9.81666666666667" style="2" hidden="1" customWidth="1" outlineLevel="1"/>
    <col min="20" max="20" width="23.3916666666667" style="2" hidden="1" customWidth="1" outlineLevel="1"/>
    <col min="21" max="21" width="20.5916666666667" style="2" hidden="1" customWidth="1" outlineLevel="1"/>
    <col min="22" max="22" width="15.45" style="9" hidden="1" customWidth="1" outlineLevel="1"/>
    <col min="23" max="23" width="17.9666666666667" style="8" hidden="1" customWidth="1" outlineLevel="1"/>
    <col min="24" max="24" width="15.8833333333333" style="2" hidden="1" customWidth="1" outlineLevel="1"/>
    <col min="25" max="27" width="11.175" style="2" hidden="1" customWidth="1" outlineLevel="1"/>
    <col min="28" max="30" width="15.5333333333333" style="2" hidden="1" customWidth="1" outlineLevel="1"/>
    <col min="31" max="31" width="11.175" style="2" hidden="1" customWidth="1" outlineLevel="1"/>
    <col min="32" max="32" width="14.3833333333333" style="8" hidden="1" customWidth="1" outlineLevel="1"/>
    <col min="33" max="44" width="15.775" style="10" hidden="1" customWidth="1" outlineLevel="1"/>
    <col min="45" max="46" width="8.38333333333333" style="8" hidden="1" customWidth="1" outlineLevel="1"/>
    <col min="47" max="47" width="8.76666666666667" style="8" hidden="1" customWidth="1" outlineLevel="1"/>
    <col min="48" max="48" width="10.7" style="8" hidden="1" customWidth="1" outlineLevel="1"/>
    <col min="49" max="49" width="8.86666666666667" style="8" hidden="1" customWidth="1" outlineLevel="1"/>
    <col min="50" max="50" width="14.325" style="8" hidden="1" customWidth="1" outlineLevel="1"/>
    <col min="51" max="51" width="9.39166666666667" style="11" customWidth="1"/>
    <col min="52" max="52" width="19.7916666666667" style="11" customWidth="1"/>
    <col min="53" max="53" width="19.7916666666667" style="2" customWidth="1"/>
    <col min="54" max="54" width="19.7916666666667" style="12" customWidth="1"/>
    <col min="55" max="55" width="19.7916666666667" style="11" customWidth="1" collapsed="1"/>
    <col min="56" max="67" width="15.775" style="11" hidden="1" customWidth="1" outlineLevel="1"/>
    <col min="68" max="68" width="18.4" style="11" customWidth="1" collapsed="1"/>
    <col min="69" max="70" width="15.775" style="11" hidden="1" customWidth="1" outlineLevel="1"/>
    <col min="71" max="71" width="15.775" style="2" hidden="1" customWidth="1" outlineLevel="1"/>
    <col min="72" max="72" width="15.775" style="13" hidden="1" customWidth="1" outlineLevel="1"/>
    <col min="73" max="74" width="15.775" style="2" hidden="1" customWidth="1" outlineLevel="1"/>
    <col min="75" max="80" width="15.775" style="1" hidden="1" customWidth="1" outlineLevel="1"/>
    <col min="81" max="81" width="19.9916666666667" style="1" customWidth="1" collapsed="1"/>
    <col min="82" max="93" width="18.775" style="1" hidden="1" customWidth="1" outlineLevel="1"/>
    <col min="94" max="94" width="19.9916666666667" style="1" customWidth="1" collapsed="1"/>
    <col min="95" max="106" width="18.775" style="1" hidden="1" customWidth="1" outlineLevel="1"/>
    <col min="107" max="107" width="19.9916666666667" style="1" customWidth="1"/>
    <col min="108" max="119" width="18.775" style="1" customWidth="1" outlineLevel="1"/>
    <col min="120" max="120" width="9.26666666666667" style="14" customWidth="1"/>
    <col min="121" max="121" width="14.7" style="1" customWidth="1"/>
    <col min="122" max="122" width="13.6333333333333" style="1" customWidth="1" collapsed="1"/>
    <col min="123" max="123" width="12.5083333333333" style="1" hidden="1" customWidth="1" outlineLevel="1"/>
    <col min="124" max="124" width="12.7166666666667" style="1" hidden="1" customWidth="1" outlineLevel="1"/>
    <col min="125" max="125" width="12.275" style="1" hidden="1" customWidth="1" outlineLevel="1"/>
    <col min="126" max="128" width="11.2" style="1" hidden="1" customWidth="1" outlineLevel="1"/>
    <col min="129" max="139" width="9.26666666666667" style="1" hidden="1" customWidth="1" outlineLevel="1"/>
    <col min="140" max="140" width="19.1333333333333" style="1" customWidth="1"/>
    <col min="141" max="143" width="9.26666666666667" style="1" customWidth="1"/>
    <col min="144" max="144" width="11.6166666666667" style="15" customWidth="1"/>
    <col min="145" max="147" width="11.6166666666667" style="1" customWidth="1"/>
    <col min="148" max="149" width="12.65" style="1" customWidth="1"/>
    <col min="150" max="150" width="15.4" style="1" customWidth="1"/>
    <col min="151" max="151" width="13.3333333333333" style="1" customWidth="1"/>
    <col min="152" max="152" width="14.8166666666667" style="1" customWidth="1"/>
    <col min="153" max="153" width="12.05" style="1" customWidth="1"/>
    <col min="154" max="154" width="13.675" style="1" customWidth="1"/>
    <col min="155" max="155" width="20.35" style="1" customWidth="1"/>
    <col min="156" max="156" width="12.05" style="1" customWidth="1"/>
    <col min="157" max="157" width="22.3166666666667" style="1" customWidth="1"/>
    <col min="158" max="158" width="9.85833333333333" style="1" customWidth="1"/>
    <col min="159" max="159" width="9.11666666666667" style="1" customWidth="1"/>
    <col min="160" max="160" width="13.0333333333333" style="16" customWidth="1"/>
    <col min="161" max="163" width="8.06666666666667" style="1" customWidth="1"/>
    <col min="164" max="164" width="10.45" style="1" customWidth="1"/>
    <col min="165" max="165" width="7.65833333333333" style="1" customWidth="1"/>
    <col min="166" max="166" width="16.0666666666667" style="1" customWidth="1"/>
    <col min="167" max="167" width="22.5" style="1" customWidth="1"/>
    <col min="168" max="16384" width="9" style="6"/>
  </cols>
  <sheetData>
    <row r="1" s="1" customFormat="1" ht="36" customHeight="1" spans="1:165">
      <c r="A1" s="17" t="s">
        <v>1026</v>
      </c>
      <c r="B1" s="17"/>
      <c r="C1" s="17"/>
      <c r="D1" s="17"/>
      <c r="E1" s="17"/>
      <c r="F1" s="17"/>
      <c r="G1" s="17"/>
      <c r="H1" s="17"/>
      <c r="I1" s="17"/>
      <c r="J1" s="17"/>
      <c r="K1" s="17"/>
      <c r="L1" s="17"/>
      <c r="M1" s="17"/>
      <c r="N1" s="17"/>
      <c r="O1" s="17"/>
      <c r="P1" s="17"/>
      <c r="Q1" s="17"/>
      <c r="R1" s="17"/>
      <c r="S1" s="17"/>
      <c r="T1" s="17"/>
      <c r="U1" s="17"/>
      <c r="V1" s="34"/>
      <c r="W1" s="17"/>
      <c r="X1" s="17"/>
      <c r="Y1" s="17"/>
      <c r="Z1" s="17"/>
      <c r="AA1" s="17"/>
      <c r="AB1" s="17"/>
      <c r="AC1" s="17"/>
      <c r="AD1" s="17"/>
      <c r="AE1" s="17"/>
      <c r="AF1" s="17"/>
      <c r="AG1" s="49"/>
      <c r="AH1" s="49"/>
      <c r="AI1" s="49"/>
      <c r="AJ1" s="49"/>
      <c r="AK1" s="49"/>
      <c r="AL1" s="49"/>
      <c r="AM1" s="49"/>
      <c r="AN1" s="49"/>
      <c r="AO1" s="49"/>
      <c r="AP1" s="49"/>
      <c r="AQ1" s="49"/>
      <c r="AR1" s="49"/>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98"/>
      <c r="FE1" s="17"/>
      <c r="FF1" s="17"/>
      <c r="FG1" s="17"/>
      <c r="FH1" s="17"/>
      <c r="FI1" s="17"/>
    </row>
    <row r="2" s="2" customFormat="1" ht="61" customHeight="1" outlineLevel="1" spans="1:165">
      <c r="A2" s="18" t="s">
        <v>1027</v>
      </c>
      <c r="B2" s="19" t="s">
        <v>1028</v>
      </c>
      <c r="C2" s="19"/>
      <c r="D2" s="20" t="s">
        <v>1029</v>
      </c>
      <c r="E2" s="19" t="s">
        <v>1030</v>
      </c>
      <c r="F2" s="21" t="s">
        <v>1031</v>
      </c>
      <c r="G2" s="21" t="s">
        <v>1032</v>
      </c>
      <c r="H2" s="22" t="s">
        <v>1033</v>
      </c>
      <c r="I2" s="29" t="s">
        <v>1034</v>
      </c>
      <c r="J2" s="19" t="s">
        <v>1035</v>
      </c>
      <c r="K2" s="19" t="s">
        <v>1036</v>
      </c>
      <c r="L2" s="19" t="s">
        <v>1037</v>
      </c>
      <c r="M2" s="19" t="s">
        <v>1038</v>
      </c>
      <c r="N2" s="19"/>
      <c r="O2" s="19" t="s">
        <v>1039</v>
      </c>
      <c r="P2" s="19" t="s">
        <v>1040</v>
      </c>
      <c r="Q2" s="19"/>
      <c r="R2" s="19"/>
      <c r="S2" s="35" t="s">
        <v>1041</v>
      </c>
      <c r="T2" s="35" t="s">
        <v>1041</v>
      </c>
      <c r="U2" s="35" t="s">
        <v>1041</v>
      </c>
      <c r="V2" s="36"/>
      <c r="W2" s="35" t="s">
        <v>1041</v>
      </c>
      <c r="X2" s="37" t="s">
        <v>1042</v>
      </c>
      <c r="Y2" s="19"/>
      <c r="Z2" s="19"/>
      <c r="AA2" s="45"/>
      <c r="AB2" s="37" t="s">
        <v>1042</v>
      </c>
      <c r="AC2" s="37" t="s">
        <v>1042</v>
      </c>
      <c r="AD2" s="37" t="s">
        <v>1042</v>
      </c>
      <c r="AE2" s="19"/>
      <c r="AF2" s="19"/>
      <c r="AG2" s="50"/>
      <c r="AH2" s="50"/>
      <c r="AI2" s="50"/>
      <c r="AJ2" s="50"/>
      <c r="AK2" s="50"/>
      <c r="AL2" s="50"/>
      <c r="AM2" s="50"/>
      <c r="AN2" s="50"/>
      <c r="AO2" s="50"/>
      <c r="AP2" s="50"/>
      <c r="AQ2" s="50"/>
      <c r="AR2" s="50"/>
      <c r="AS2" s="45"/>
      <c r="AT2" s="45"/>
      <c r="AU2" s="45"/>
      <c r="AV2" s="45"/>
      <c r="AW2" s="45"/>
      <c r="AX2" s="45" t="s">
        <v>1043</v>
      </c>
      <c r="AY2" s="22"/>
      <c r="AZ2" s="22"/>
      <c r="BA2" s="37" t="s">
        <v>1042</v>
      </c>
      <c r="BB2" s="37" t="s">
        <v>1042</v>
      </c>
      <c r="BC2" s="37" t="s">
        <v>1042</v>
      </c>
      <c r="BD2" s="50"/>
      <c r="BE2" s="50"/>
      <c r="BF2" s="50"/>
      <c r="BG2" s="50"/>
      <c r="BH2" s="50"/>
      <c r="BI2" s="50"/>
      <c r="BJ2" s="50"/>
      <c r="BK2" s="50"/>
      <c r="BL2" s="50"/>
      <c r="BM2" s="50"/>
      <c r="BN2" s="50"/>
      <c r="BO2" s="50"/>
      <c r="BP2" s="37" t="s">
        <v>1042</v>
      </c>
      <c r="BQ2" s="50"/>
      <c r="BR2" s="50"/>
      <c r="BS2" s="50"/>
      <c r="BT2" s="50"/>
      <c r="BU2" s="50"/>
      <c r="BV2" s="50"/>
      <c r="BW2" s="50"/>
      <c r="BX2" s="50"/>
      <c r="BY2" s="50"/>
      <c r="BZ2" s="50"/>
      <c r="CA2" s="50"/>
      <c r="CB2" s="50"/>
      <c r="CC2" s="37" t="s">
        <v>1042</v>
      </c>
      <c r="CD2" s="50"/>
      <c r="CE2" s="50"/>
      <c r="CF2" s="50"/>
      <c r="CG2" s="50"/>
      <c r="CH2" s="50"/>
      <c r="CI2" s="50"/>
      <c r="CJ2" s="50"/>
      <c r="CK2" s="50"/>
      <c r="CL2" s="50"/>
      <c r="CM2" s="50"/>
      <c r="CN2" s="50"/>
      <c r="CO2" s="50"/>
      <c r="CP2" s="37" t="s">
        <v>1042</v>
      </c>
      <c r="CQ2" s="50"/>
      <c r="CR2" s="50"/>
      <c r="CS2" s="50"/>
      <c r="CT2" s="50"/>
      <c r="CU2" s="50"/>
      <c r="CV2" s="50"/>
      <c r="CW2" s="50"/>
      <c r="CX2" s="50"/>
      <c r="CY2" s="50"/>
      <c r="CZ2" s="50"/>
      <c r="DA2" s="50"/>
      <c r="DB2" s="50"/>
      <c r="DC2" s="37" t="s">
        <v>1042</v>
      </c>
      <c r="DD2" s="50"/>
      <c r="DE2" s="50"/>
      <c r="DF2" s="50"/>
      <c r="DG2" s="50"/>
      <c r="DH2" s="50"/>
      <c r="DI2" s="50"/>
      <c r="DJ2" s="50"/>
      <c r="DK2" s="50"/>
      <c r="DL2" s="50"/>
      <c r="DM2" s="50"/>
      <c r="DN2" s="50"/>
      <c r="DO2" s="50"/>
      <c r="DP2" s="18"/>
      <c r="DQ2" s="81"/>
      <c r="DR2" s="37" t="s">
        <v>1042</v>
      </c>
      <c r="DS2" s="50"/>
      <c r="DT2" s="50"/>
      <c r="DU2" s="50"/>
      <c r="DV2" s="50"/>
      <c r="DW2" s="50"/>
      <c r="DX2" s="50"/>
      <c r="DY2" s="50"/>
      <c r="DZ2" s="50"/>
      <c r="EA2" s="50"/>
      <c r="EB2" s="50"/>
      <c r="EC2" s="50"/>
      <c r="ED2" s="50"/>
      <c r="EE2" s="50"/>
      <c r="EF2" s="50"/>
      <c r="EG2" s="50"/>
      <c r="EH2" s="50"/>
      <c r="EI2" s="50"/>
      <c r="EJ2" s="22" t="s">
        <v>1044</v>
      </c>
      <c r="EK2" s="22" t="s">
        <v>1045</v>
      </c>
      <c r="EL2" s="22" t="s">
        <v>1046</v>
      </c>
      <c r="EM2" s="22" t="s">
        <v>1047</v>
      </c>
      <c r="EN2" s="22"/>
      <c r="EO2" s="22"/>
      <c r="EP2" s="22"/>
      <c r="EQ2" s="92"/>
      <c r="ER2" s="37" t="s">
        <v>1042</v>
      </c>
      <c r="ES2" s="92"/>
      <c r="ET2" s="93"/>
      <c r="EU2" s="93"/>
      <c r="EV2" s="37" t="s">
        <v>1042</v>
      </c>
      <c r="EW2" s="37" t="s">
        <v>1042</v>
      </c>
      <c r="EX2" s="93"/>
      <c r="EY2" s="37" t="s">
        <v>1042</v>
      </c>
      <c r="EZ2" s="37" t="s">
        <v>1042</v>
      </c>
      <c r="FA2" s="37" t="s">
        <v>1042</v>
      </c>
      <c r="FB2" s="37" t="s">
        <v>1042</v>
      </c>
      <c r="FC2" s="93"/>
      <c r="FD2" s="92"/>
      <c r="FE2" s="22"/>
      <c r="FF2" s="22"/>
      <c r="FG2" s="22"/>
      <c r="FH2" s="22"/>
      <c r="FI2" s="22"/>
    </row>
    <row r="3" s="3" customFormat="1" ht="23" customHeight="1" spans="1:167">
      <c r="A3" s="23" t="s">
        <v>1048</v>
      </c>
      <c r="B3" s="24" t="s">
        <v>411</v>
      </c>
      <c r="C3" s="24" t="s">
        <v>1049</v>
      </c>
      <c r="D3" s="24" t="s">
        <v>412</v>
      </c>
      <c r="E3" s="24" t="s">
        <v>417</v>
      </c>
      <c r="F3" s="25" t="s">
        <v>418</v>
      </c>
      <c r="G3" s="25" t="s">
        <v>423</v>
      </c>
      <c r="H3" s="26" t="s">
        <v>1050</v>
      </c>
      <c r="I3" s="30" t="s">
        <v>1051</v>
      </c>
      <c r="J3" s="24" t="s">
        <v>1052</v>
      </c>
      <c r="K3" s="24" t="s">
        <v>1053</v>
      </c>
      <c r="L3" s="24" t="s">
        <v>1054</v>
      </c>
      <c r="M3" s="24" t="s">
        <v>433</v>
      </c>
      <c r="N3" s="24" t="s">
        <v>1055</v>
      </c>
      <c r="O3" s="24" t="s">
        <v>13</v>
      </c>
      <c r="P3" s="24" t="s">
        <v>1056</v>
      </c>
      <c r="Q3" s="24" t="s">
        <v>1057</v>
      </c>
      <c r="R3" s="24" t="s">
        <v>1058</v>
      </c>
      <c r="S3" s="38" t="s">
        <v>1059</v>
      </c>
      <c r="T3" s="38"/>
      <c r="U3" s="38"/>
      <c r="V3" s="39"/>
      <c r="W3" s="38"/>
      <c r="X3" s="38"/>
      <c r="Y3" s="38"/>
      <c r="Z3" s="38"/>
      <c r="AA3" s="38"/>
      <c r="AB3" s="38"/>
      <c r="AC3" s="38"/>
      <c r="AD3" s="38"/>
      <c r="AE3" s="38"/>
      <c r="AF3" s="38"/>
      <c r="AG3" s="51"/>
      <c r="AH3" s="51"/>
      <c r="AI3" s="51"/>
      <c r="AJ3" s="51"/>
      <c r="AK3" s="51"/>
      <c r="AL3" s="51"/>
      <c r="AM3" s="51"/>
      <c r="AN3" s="51"/>
      <c r="AO3" s="51"/>
      <c r="AP3" s="51"/>
      <c r="AQ3" s="51"/>
      <c r="AR3" s="51"/>
      <c r="AS3" s="38"/>
      <c r="AT3" s="38"/>
      <c r="AU3" s="38"/>
      <c r="AV3" s="38"/>
      <c r="AW3" s="38"/>
      <c r="AX3" s="38"/>
      <c r="AY3" s="54"/>
      <c r="AZ3" s="54"/>
      <c r="BA3" s="54"/>
      <c r="BB3" s="54"/>
      <c r="BC3" s="55" t="s">
        <v>1060</v>
      </c>
      <c r="BD3" s="55"/>
      <c r="BE3" s="55"/>
      <c r="BF3" s="55"/>
      <c r="BG3" s="55"/>
      <c r="BH3" s="55"/>
      <c r="BI3" s="55"/>
      <c r="BJ3" s="55"/>
      <c r="BK3" s="55"/>
      <c r="BL3" s="55"/>
      <c r="BM3" s="55"/>
      <c r="BN3" s="55"/>
      <c r="BO3" s="55"/>
      <c r="BP3" s="63" t="s">
        <v>1061</v>
      </c>
      <c r="BQ3" s="63"/>
      <c r="BR3" s="63"/>
      <c r="BS3" s="63"/>
      <c r="BT3" s="63"/>
      <c r="BU3" s="63"/>
      <c r="BV3" s="63"/>
      <c r="BW3" s="63"/>
      <c r="BX3" s="63"/>
      <c r="BY3" s="63"/>
      <c r="BZ3" s="63"/>
      <c r="CA3" s="63"/>
      <c r="CB3" s="63"/>
      <c r="CC3" s="69" t="s">
        <v>1062</v>
      </c>
      <c r="CD3" s="69"/>
      <c r="CE3" s="69"/>
      <c r="CF3" s="69"/>
      <c r="CG3" s="69"/>
      <c r="CH3" s="69"/>
      <c r="CI3" s="69"/>
      <c r="CJ3" s="69"/>
      <c r="CK3" s="69"/>
      <c r="CL3" s="69"/>
      <c r="CM3" s="69"/>
      <c r="CN3" s="69"/>
      <c r="CO3" s="69"/>
      <c r="CP3" s="72" t="s">
        <v>1063</v>
      </c>
      <c r="CQ3" s="72"/>
      <c r="CR3" s="72"/>
      <c r="CS3" s="72"/>
      <c r="CT3" s="72"/>
      <c r="CU3" s="72"/>
      <c r="CV3" s="72"/>
      <c r="CW3" s="72"/>
      <c r="CX3" s="72"/>
      <c r="CY3" s="72"/>
      <c r="CZ3" s="72"/>
      <c r="DA3" s="72"/>
      <c r="DB3" s="72"/>
      <c r="DC3" s="75" t="s">
        <v>1064</v>
      </c>
      <c r="DD3" s="75"/>
      <c r="DE3" s="75"/>
      <c r="DF3" s="75"/>
      <c r="DG3" s="75"/>
      <c r="DH3" s="75"/>
      <c r="DI3" s="75"/>
      <c r="DJ3" s="75"/>
      <c r="DK3" s="75"/>
      <c r="DL3" s="75"/>
      <c r="DM3" s="75"/>
      <c r="DN3" s="75"/>
      <c r="DO3" s="75"/>
      <c r="DP3" s="78" t="s">
        <v>1065</v>
      </c>
      <c r="DQ3" s="78"/>
      <c r="DR3" s="78"/>
      <c r="DS3" s="78"/>
      <c r="DT3" s="78"/>
      <c r="DU3" s="78"/>
      <c r="DV3" s="78"/>
      <c r="DW3" s="78"/>
      <c r="DX3" s="78"/>
      <c r="DY3" s="78"/>
      <c r="DZ3" s="78"/>
      <c r="EA3" s="78"/>
      <c r="EB3" s="78"/>
      <c r="EC3" s="78"/>
      <c r="ED3" s="78"/>
      <c r="EE3" s="78"/>
      <c r="EF3" s="78"/>
      <c r="EG3" s="78"/>
      <c r="EH3" s="78"/>
      <c r="EI3" s="78"/>
      <c r="EJ3" s="85" t="s">
        <v>1066</v>
      </c>
      <c r="EK3" s="85"/>
      <c r="EL3" s="85"/>
      <c r="EM3" s="85"/>
      <c r="EN3" s="86"/>
      <c r="EO3" s="85"/>
      <c r="EP3" s="85"/>
      <c r="EQ3" s="85"/>
      <c r="ER3" s="85"/>
      <c r="ES3" s="85"/>
      <c r="ET3" s="85"/>
      <c r="EU3" s="85"/>
      <c r="EV3" s="85"/>
      <c r="EW3" s="85"/>
      <c r="EX3" s="85"/>
      <c r="EY3" s="85"/>
      <c r="EZ3" s="85"/>
      <c r="FA3" s="85"/>
      <c r="FB3" s="85"/>
      <c r="FC3" s="85"/>
      <c r="FD3" s="99"/>
      <c r="FE3" s="85"/>
      <c r="FF3" s="85"/>
      <c r="FG3" s="85"/>
      <c r="FH3" s="85"/>
      <c r="FI3" s="85"/>
      <c r="FJ3" s="100" t="s">
        <v>1067</v>
      </c>
      <c r="FK3" s="100"/>
    </row>
    <row r="4" s="4" customFormat="1" ht="23" customHeight="1" spans="1:167">
      <c r="A4" s="23"/>
      <c r="B4" s="24"/>
      <c r="C4" s="24"/>
      <c r="D4" s="24"/>
      <c r="E4" s="24"/>
      <c r="F4" s="25"/>
      <c r="G4" s="25"/>
      <c r="H4" s="26"/>
      <c r="I4" s="30"/>
      <c r="J4" s="24"/>
      <c r="K4" s="24"/>
      <c r="L4" s="24"/>
      <c r="M4" s="24"/>
      <c r="N4" s="24"/>
      <c r="O4" s="24"/>
      <c r="P4" s="24"/>
      <c r="Q4" s="24"/>
      <c r="R4" s="24"/>
      <c r="S4" s="38" t="s">
        <v>1068</v>
      </c>
      <c r="T4" s="38"/>
      <c r="U4" s="38"/>
      <c r="V4" s="39"/>
      <c r="W4" s="38"/>
      <c r="X4" s="38"/>
      <c r="Y4" s="38"/>
      <c r="Z4" s="38"/>
      <c r="AA4" s="38"/>
      <c r="AB4" s="38"/>
      <c r="AC4" s="38"/>
      <c r="AD4" s="38"/>
      <c r="AE4" s="38"/>
      <c r="AF4" s="38" t="s">
        <v>1069</v>
      </c>
      <c r="AG4" s="51"/>
      <c r="AH4" s="51"/>
      <c r="AI4" s="51"/>
      <c r="AJ4" s="51"/>
      <c r="AK4" s="51"/>
      <c r="AL4" s="51"/>
      <c r="AM4" s="51"/>
      <c r="AN4" s="51"/>
      <c r="AO4" s="51"/>
      <c r="AP4" s="51"/>
      <c r="AQ4" s="51"/>
      <c r="AR4" s="51"/>
      <c r="AS4" s="38" t="s">
        <v>1070</v>
      </c>
      <c r="AT4" s="38" t="s">
        <v>1071</v>
      </c>
      <c r="AU4" s="38" t="s">
        <v>1072</v>
      </c>
      <c r="AV4" s="38" t="s">
        <v>1073</v>
      </c>
      <c r="AW4" s="38" t="s">
        <v>1074</v>
      </c>
      <c r="AX4" s="38" t="s">
        <v>45</v>
      </c>
      <c r="AY4" s="56" t="s">
        <v>1075</v>
      </c>
      <c r="AZ4" s="57" t="s">
        <v>1076</v>
      </c>
      <c r="BA4" s="57" t="s">
        <v>1077</v>
      </c>
      <c r="BB4" s="58" t="s">
        <v>1078</v>
      </c>
      <c r="BC4" s="59" t="s">
        <v>1079</v>
      </c>
      <c r="BD4" s="59" t="s">
        <v>1080</v>
      </c>
      <c r="BE4" s="59" t="s">
        <v>1081</v>
      </c>
      <c r="BF4" s="59" t="s">
        <v>1082</v>
      </c>
      <c r="BG4" s="59" t="s">
        <v>1083</v>
      </c>
      <c r="BH4" s="59" t="s">
        <v>1084</v>
      </c>
      <c r="BI4" s="59" t="s">
        <v>1085</v>
      </c>
      <c r="BJ4" s="59" t="s">
        <v>1086</v>
      </c>
      <c r="BK4" s="59" t="s">
        <v>1087</v>
      </c>
      <c r="BL4" s="59" t="s">
        <v>1088</v>
      </c>
      <c r="BM4" s="59" t="s">
        <v>1089</v>
      </c>
      <c r="BN4" s="59" t="s">
        <v>1090</v>
      </c>
      <c r="BO4" s="59" t="s">
        <v>1091</v>
      </c>
      <c r="BP4" s="64" t="s">
        <v>1092</v>
      </c>
      <c r="BQ4" s="64" t="s">
        <v>1080</v>
      </c>
      <c r="BR4" s="64" t="s">
        <v>1081</v>
      </c>
      <c r="BS4" s="64" t="s">
        <v>1082</v>
      </c>
      <c r="BT4" s="64" t="s">
        <v>1083</v>
      </c>
      <c r="BU4" s="64" t="s">
        <v>1084</v>
      </c>
      <c r="BV4" s="64" t="s">
        <v>1085</v>
      </c>
      <c r="BW4" s="64" t="s">
        <v>1086</v>
      </c>
      <c r="BX4" s="64" t="s">
        <v>1087</v>
      </c>
      <c r="BY4" s="64" t="s">
        <v>1088</v>
      </c>
      <c r="BZ4" s="64" t="s">
        <v>1089</v>
      </c>
      <c r="CA4" s="64" t="s">
        <v>1090</v>
      </c>
      <c r="CB4" s="64" t="s">
        <v>1091</v>
      </c>
      <c r="CC4" s="70" t="s">
        <v>1093</v>
      </c>
      <c r="CD4" s="70" t="s">
        <v>1080</v>
      </c>
      <c r="CE4" s="70" t="s">
        <v>1081</v>
      </c>
      <c r="CF4" s="70" t="s">
        <v>1082</v>
      </c>
      <c r="CG4" s="70" t="s">
        <v>1083</v>
      </c>
      <c r="CH4" s="70" t="s">
        <v>1084</v>
      </c>
      <c r="CI4" s="70" t="s">
        <v>1085</v>
      </c>
      <c r="CJ4" s="70" t="s">
        <v>1086</v>
      </c>
      <c r="CK4" s="70" t="s">
        <v>1087</v>
      </c>
      <c r="CL4" s="70" t="s">
        <v>1088</v>
      </c>
      <c r="CM4" s="70" t="s">
        <v>1089</v>
      </c>
      <c r="CN4" s="70" t="s">
        <v>1090</v>
      </c>
      <c r="CO4" s="70" t="s">
        <v>1091</v>
      </c>
      <c r="CP4" s="73" t="s">
        <v>1094</v>
      </c>
      <c r="CQ4" s="73" t="s">
        <v>1080</v>
      </c>
      <c r="CR4" s="73" t="s">
        <v>1081</v>
      </c>
      <c r="CS4" s="73" t="s">
        <v>1082</v>
      </c>
      <c r="CT4" s="73" t="s">
        <v>1083</v>
      </c>
      <c r="CU4" s="73" t="s">
        <v>1084</v>
      </c>
      <c r="CV4" s="73" t="s">
        <v>1085</v>
      </c>
      <c r="CW4" s="73" t="s">
        <v>1086</v>
      </c>
      <c r="CX4" s="73" t="s">
        <v>1087</v>
      </c>
      <c r="CY4" s="73" t="s">
        <v>1088</v>
      </c>
      <c r="CZ4" s="73" t="s">
        <v>1089</v>
      </c>
      <c r="DA4" s="73" t="s">
        <v>1090</v>
      </c>
      <c r="DB4" s="73" t="s">
        <v>1091</v>
      </c>
      <c r="DC4" s="76" t="s">
        <v>1095</v>
      </c>
      <c r="DD4" s="76" t="s">
        <v>1080</v>
      </c>
      <c r="DE4" s="76" t="s">
        <v>1081</v>
      </c>
      <c r="DF4" s="76" t="s">
        <v>1082</v>
      </c>
      <c r="DG4" s="76" t="s">
        <v>1083</v>
      </c>
      <c r="DH4" s="76" t="s">
        <v>1084</v>
      </c>
      <c r="DI4" s="76" t="s">
        <v>1085</v>
      </c>
      <c r="DJ4" s="76" t="s">
        <v>1086</v>
      </c>
      <c r="DK4" s="76" t="s">
        <v>1087</v>
      </c>
      <c r="DL4" s="76" t="s">
        <v>1088</v>
      </c>
      <c r="DM4" s="76" t="s">
        <v>1089</v>
      </c>
      <c r="DN4" s="76" t="s">
        <v>1090</v>
      </c>
      <c r="DO4" s="76" t="s">
        <v>1091</v>
      </c>
      <c r="DP4" s="79" t="s">
        <v>1096</v>
      </c>
      <c r="DQ4" s="82"/>
      <c r="DR4" s="82"/>
      <c r="DS4" s="82"/>
      <c r="DT4" s="82"/>
      <c r="DU4" s="82"/>
      <c r="DV4" s="82"/>
      <c r="DW4" s="82"/>
      <c r="DX4" s="82"/>
      <c r="DY4" s="82"/>
      <c r="DZ4" s="79" t="s">
        <v>1097</v>
      </c>
      <c r="EA4" s="82"/>
      <c r="EB4" s="82"/>
      <c r="EC4" s="82"/>
      <c r="ED4" s="82"/>
      <c r="EE4" s="82"/>
      <c r="EF4" s="82"/>
      <c r="EG4" s="82"/>
      <c r="EH4" s="82"/>
      <c r="EI4" s="82"/>
      <c r="EJ4" s="87" t="s">
        <v>1098</v>
      </c>
      <c r="EK4" s="87" t="s">
        <v>1099</v>
      </c>
      <c r="EL4" s="87" t="s">
        <v>449</v>
      </c>
      <c r="EM4" s="87" t="s">
        <v>1100</v>
      </c>
      <c r="EN4" s="87" t="s">
        <v>1101</v>
      </c>
      <c r="EO4" s="87" t="s">
        <v>1102</v>
      </c>
      <c r="EP4" s="87" t="s">
        <v>1103</v>
      </c>
      <c r="EQ4" s="94" t="s">
        <v>1104</v>
      </c>
      <c r="ER4" s="94" t="s">
        <v>1105</v>
      </c>
      <c r="ES4" s="94" t="s">
        <v>1106</v>
      </c>
      <c r="ET4" s="95" t="s">
        <v>1107</v>
      </c>
      <c r="EU4" s="95" t="s">
        <v>1108</v>
      </c>
      <c r="EV4" s="95" t="s">
        <v>1109</v>
      </c>
      <c r="EW4" s="95" t="s">
        <v>1110</v>
      </c>
      <c r="EX4" s="95" t="s">
        <v>1111</v>
      </c>
      <c r="EY4" s="95" t="s">
        <v>1112</v>
      </c>
      <c r="EZ4" s="95" t="s">
        <v>1113</v>
      </c>
      <c r="FA4" s="95" t="s">
        <v>1114</v>
      </c>
      <c r="FB4" s="95" t="s">
        <v>1115</v>
      </c>
      <c r="FC4" s="95" t="s">
        <v>1116</v>
      </c>
      <c r="FD4" s="94" t="s">
        <v>1117</v>
      </c>
      <c r="FE4" s="87" t="s">
        <v>1118</v>
      </c>
      <c r="FF4" s="87" t="s">
        <v>1119</v>
      </c>
      <c r="FG4" s="87" t="s">
        <v>1120</v>
      </c>
      <c r="FH4" s="87" t="s">
        <v>1121</v>
      </c>
      <c r="FI4" s="87" t="s">
        <v>1122</v>
      </c>
      <c r="FJ4" s="100" t="s">
        <v>1123</v>
      </c>
      <c r="FK4" s="100" t="s">
        <v>1124</v>
      </c>
    </row>
    <row r="5" s="4" customFormat="1" ht="38.25" customHeight="1" spans="1:167">
      <c r="A5" s="23"/>
      <c r="B5" s="24"/>
      <c r="C5" s="24"/>
      <c r="D5" s="24"/>
      <c r="E5" s="24"/>
      <c r="F5" s="25"/>
      <c r="G5" s="25"/>
      <c r="H5" s="26"/>
      <c r="I5" s="30"/>
      <c r="J5" s="24"/>
      <c r="K5" s="24"/>
      <c r="L5" s="24"/>
      <c r="M5" s="24"/>
      <c r="N5" s="24"/>
      <c r="O5" s="24"/>
      <c r="P5" s="24"/>
      <c r="Q5" s="24"/>
      <c r="R5" s="24"/>
      <c r="S5" s="40" t="s">
        <v>1125</v>
      </c>
      <c r="T5" s="40" t="s">
        <v>1126</v>
      </c>
      <c r="U5" s="40" t="s">
        <v>1127</v>
      </c>
      <c r="V5" s="39" t="s">
        <v>1128</v>
      </c>
      <c r="W5" s="38" t="s">
        <v>1129</v>
      </c>
      <c r="X5" s="38" t="s">
        <v>1130</v>
      </c>
      <c r="Y5" s="38" t="s">
        <v>1131</v>
      </c>
      <c r="Z5" s="38" t="s">
        <v>1132</v>
      </c>
      <c r="AA5" s="40" t="s">
        <v>1133</v>
      </c>
      <c r="AB5" s="40" t="s">
        <v>1134</v>
      </c>
      <c r="AC5" s="40" t="s">
        <v>1135</v>
      </c>
      <c r="AD5" s="40" t="s">
        <v>1136</v>
      </c>
      <c r="AE5" s="38" t="s">
        <v>1137</v>
      </c>
      <c r="AF5" s="38" t="s">
        <v>1138</v>
      </c>
      <c r="AG5" s="51" t="s">
        <v>1080</v>
      </c>
      <c r="AH5" s="51" t="s">
        <v>1081</v>
      </c>
      <c r="AI5" s="51" t="s">
        <v>1082</v>
      </c>
      <c r="AJ5" s="51" t="s">
        <v>1083</v>
      </c>
      <c r="AK5" s="51" t="s">
        <v>1084</v>
      </c>
      <c r="AL5" s="51" t="s">
        <v>1085</v>
      </c>
      <c r="AM5" s="51" t="s">
        <v>1086</v>
      </c>
      <c r="AN5" s="51" t="s">
        <v>1087</v>
      </c>
      <c r="AO5" s="51" t="s">
        <v>1088</v>
      </c>
      <c r="AP5" s="51" t="s">
        <v>1089</v>
      </c>
      <c r="AQ5" s="51" t="s">
        <v>1090</v>
      </c>
      <c r="AR5" s="51" t="s">
        <v>1091</v>
      </c>
      <c r="AS5" s="40"/>
      <c r="AT5" s="40"/>
      <c r="AU5" s="40"/>
      <c r="AV5" s="40"/>
      <c r="AW5" s="40"/>
      <c r="AX5" s="40"/>
      <c r="AY5" s="56"/>
      <c r="AZ5" s="57"/>
      <c r="BA5" s="57"/>
      <c r="BB5" s="58"/>
      <c r="BC5" s="59"/>
      <c r="BD5" s="59"/>
      <c r="BE5" s="59"/>
      <c r="BF5" s="59"/>
      <c r="BG5" s="59"/>
      <c r="BH5" s="59"/>
      <c r="BI5" s="59"/>
      <c r="BJ5" s="59"/>
      <c r="BK5" s="59"/>
      <c r="BL5" s="59"/>
      <c r="BM5" s="59"/>
      <c r="BN5" s="59"/>
      <c r="BO5" s="59"/>
      <c r="BP5" s="64"/>
      <c r="BQ5" s="64"/>
      <c r="BR5" s="64"/>
      <c r="BS5" s="64"/>
      <c r="BT5" s="64"/>
      <c r="BU5" s="64"/>
      <c r="BV5" s="64"/>
      <c r="BW5" s="64"/>
      <c r="BX5" s="64"/>
      <c r="BY5" s="64"/>
      <c r="BZ5" s="64"/>
      <c r="CA5" s="64"/>
      <c r="CB5" s="64"/>
      <c r="CC5" s="70"/>
      <c r="CD5" s="70"/>
      <c r="CE5" s="70"/>
      <c r="CF5" s="70"/>
      <c r="CG5" s="70"/>
      <c r="CH5" s="70"/>
      <c r="CI5" s="70"/>
      <c r="CJ5" s="70"/>
      <c r="CK5" s="70"/>
      <c r="CL5" s="70"/>
      <c r="CM5" s="70"/>
      <c r="CN5" s="70"/>
      <c r="CO5" s="70"/>
      <c r="CP5" s="73"/>
      <c r="CQ5" s="73"/>
      <c r="CR5" s="73"/>
      <c r="CS5" s="73"/>
      <c r="CT5" s="73"/>
      <c r="CU5" s="73"/>
      <c r="CV5" s="73"/>
      <c r="CW5" s="73"/>
      <c r="CX5" s="73"/>
      <c r="CY5" s="73"/>
      <c r="CZ5" s="73"/>
      <c r="DA5" s="73"/>
      <c r="DB5" s="73"/>
      <c r="DC5" s="76"/>
      <c r="DD5" s="76"/>
      <c r="DE5" s="76"/>
      <c r="DF5" s="76"/>
      <c r="DG5" s="76"/>
      <c r="DH5" s="76"/>
      <c r="DI5" s="76"/>
      <c r="DJ5" s="76"/>
      <c r="DK5" s="76"/>
      <c r="DL5" s="76"/>
      <c r="DM5" s="76"/>
      <c r="DN5" s="76"/>
      <c r="DO5" s="76"/>
      <c r="DP5" s="79" t="s">
        <v>1139</v>
      </c>
      <c r="DQ5" s="83" t="s">
        <v>1140</v>
      </c>
      <c r="DR5" s="83" t="s">
        <v>1141</v>
      </c>
      <c r="DS5" s="82" t="s">
        <v>1142</v>
      </c>
      <c r="DT5" s="82" t="s">
        <v>1143</v>
      </c>
      <c r="DU5" s="82" t="s">
        <v>1144</v>
      </c>
      <c r="DV5" s="82" t="s">
        <v>1145</v>
      </c>
      <c r="DW5" s="82" t="s">
        <v>1146</v>
      </c>
      <c r="DX5" s="82" t="s">
        <v>1147</v>
      </c>
      <c r="DY5" s="82" t="s">
        <v>1148</v>
      </c>
      <c r="DZ5" s="79" t="s">
        <v>1139</v>
      </c>
      <c r="EA5" s="83" t="s">
        <v>1140</v>
      </c>
      <c r="EB5" s="83" t="s">
        <v>1141</v>
      </c>
      <c r="EC5" s="82" t="s">
        <v>1142</v>
      </c>
      <c r="ED5" s="82" t="s">
        <v>1143</v>
      </c>
      <c r="EE5" s="82" t="s">
        <v>1144</v>
      </c>
      <c r="EF5" s="82" t="s">
        <v>1145</v>
      </c>
      <c r="EG5" s="82" t="s">
        <v>1146</v>
      </c>
      <c r="EH5" s="82" t="s">
        <v>1147</v>
      </c>
      <c r="EI5" s="82" t="s">
        <v>1148</v>
      </c>
      <c r="EJ5" s="87"/>
      <c r="EK5" s="87"/>
      <c r="EL5" s="87"/>
      <c r="EM5" s="87"/>
      <c r="EN5" s="87"/>
      <c r="EO5" s="87"/>
      <c r="EP5" s="87"/>
      <c r="EQ5" s="94"/>
      <c r="ER5" s="94"/>
      <c r="ES5" s="94"/>
      <c r="ET5" s="95"/>
      <c r="EU5" s="95"/>
      <c r="EV5" s="95"/>
      <c r="EW5" s="95"/>
      <c r="EX5" s="95"/>
      <c r="EY5" s="95"/>
      <c r="EZ5" s="95"/>
      <c r="FA5" s="95"/>
      <c r="FB5" s="95"/>
      <c r="FC5" s="95"/>
      <c r="FD5" s="94"/>
      <c r="FE5" s="87"/>
      <c r="FF5" s="87"/>
      <c r="FG5" s="87"/>
      <c r="FH5" s="87"/>
      <c r="FI5" s="87"/>
      <c r="FJ5" s="100"/>
      <c r="FK5" s="100"/>
    </row>
    <row r="6" s="2" customFormat="1" ht="60" customHeight="1" spans="1:167">
      <c r="A6" s="27">
        <f>南岭项目采购合同台账!A3</f>
        <v>1</v>
      </c>
      <c r="B6" s="27" t="str">
        <f>南岭项目采购合同台账!C3</f>
        <v>NLTZQQ-HT-001</v>
      </c>
      <c r="C6" s="27" t="str">
        <f>南岭项目采购合同台账!D3</f>
        <v>TJ-JTBB20210923218</v>
      </c>
      <c r="D6" s="28" t="str">
        <f>南岭项目采购合同台账!E3</f>
        <v>龙岗区南湾街道南岭村社区土地整备利益统筹前期服务项目房屋及权利人信息核查咨询服务</v>
      </c>
      <c r="E6" s="27" t="str">
        <f>南岭项目采购合同台账!K3</f>
        <v>非工程服务类</v>
      </c>
      <c r="F6" s="27" t="str">
        <f>南岭项目采购合同台账!L3</f>
        <v>深圳市天健（集团）股份有限公司</v>
      </c>
      <c r="G6" s="27" t="str">
        <f>南岭项目采购合同台账!Q3</f>
        <v>深圳市天健棚改投资发展有限公司</v>
      </c>
      <c r="H6" s="27" t="str">
        <f>南岭项目采购合同台账!U3</f>
        <v>黄工，0755-83635171，876033814@qq.com</v>
      </c>
      <c r="I6" s="31">
        <f>南岭项目采购合同台账!AC3</f>
        <v>44466</v>
      </c>
      <c r="J6" s="32">
        <f>南岭项目招采台账!O3</f>
        <v>23000000</v>
      </c>
      <c r="K6" s="32">
        <f>南岭项目招采台账!P3</f>
        <v>22550000</v>
      </c>
      <c r="L6" s="32">
        <f>南岭项目采购合同台账!Y3</f>
        <v>22539000</v>
      </c>
      <c r="M6" s="32">
        <f>南岭项目采购合同台账!AA3</f>
        <v>22539000</v>
      </c>
      <c r="N6" s="33"/>
      <c r="O6" s="32" t="str">
        <f>南岭项目招采台账!M3</f>
        <v>信息核查组</v>
      </c>
      <c r="P6" s="32" t="str">
        <f>南岭项目招采台账!N3</f>
        <v>黄进辉
13544031851</v>
      </c>
      <c r="Q6" s="41" t="s">
        <v>1149</v>
      </c>
      <c r="R6" s="41" t="s">
        <v>1150</v>
      </c>
      <c r="S6" s="32" t="str">
        <f>南岭项目采购合同台账!BD3</f>
        <v>否</v>
      </c>
      <c r="T6" s="32">
        <f>南岭项目采购合同台账!AA3</f>
        <v>22539000</v>
      </c>
      <c r="U6" s="32">
        <f>N6</f>
        <v>0</v>
      </c>
      <c r="V6" s="42">
        <f>AF6</f>
        <v>11269500</v>
      </c>
      <c r="W6" s="32">
        <f>AZ6</f>
        <v>11269500</v>
      </c>
      <c r="X6" s="43">
        <f t="shared" ref="X6:X25" si="0">V6-W6</f>
        <v>0</v>
      </c>
      <c r="Y6" s="41"/>
      <c r="Z6" s="41"/>
      <c r="AA6" s="41"/>
      <c r="AB6" s="46">
        <f t="shared" ref="AB6:AB26" si="1">V6/M6</f>
        <v>0.5</v>
      </c>
      <c r="AC6" s="46">
        <f t="shared" ref="AC6:AC26" si="2">W6/M6</f>
        <v>0.5</v>
      </c>
      <c r="AD6" s="46" t="e">
        <f t="shared" ref="AD6:AD26" si="3">W6/U6</f>
        <v>#DIV/0!</v>
      </c>
      <c r="AE6" s="47"/>
      <c r="AF6" s="48">
        <f>SUM(AG6:AR6)</f>
        <v>11269500</v>
      </c>
      <c r="AG6" s="52">
        <v>4507800</v>
      </c>
      <c r="AH6" s="53"/>
      <c r="AI6" s="53"/>
      <c r="AJ6" s="53"/>
      <c r="AK6" s="53"/>
      <c r="AL6" s="53"/>
      <c r="AM6" s="53">
        <v>6761700</v>
      </c>
      <c r="AN6" s="53"/>
      <c r="AO6" s="53"/>
      <c r="AP6" s="53"/>
      <c r="AQ6" s="53"/>
      <c r="AR6" s="53"/>
      <c r="AS6" s="20"/>
      <c r="AT6" s="20"/>
      <c r="AU6" s="20"/>
      <c r="AV6" s="20"/>
      <c r="AW6" s="20"/>
      <c r="AX6" s="27"/>
      <c r="AY6" s="60" t="s">
        <v>1151</v>
      </c>
      <c r="AZ6" s="36">
        <f>+BC6+BP6+CC6+CP6+DC6</f>
        <v>11269500</v>
      </c>
      <c r="BA6" s="46">
        <f>IF(N6="",AZ6/M6,AZ6/N6)</f>
        <v>0.5</v>
      </c>
      <c r="BB6" s="43">
        <f>+BC6+BP6+CC6+CP6+DC6</f>
        <v>11269500</v>
      </c>
      <c r="BC6" s="43">
        <f t="shared" ref="BC6:BC41" si="4">SUM(BD6:BO6)</f>
        <v>0</v>
      </c>
      <c r="BD6" s="61"/>
      <c r="BE6" s="61"/>
      <c r="BF6" s="61"/>
      <c r="BG6" s="61"/>
      <c r="BH6" s="61"/>
      <c r="BI6" s="61"/>
      <c r="BJ6" s="61"/>
      <c r="BK6" s="61"/>
      <c r="BL6" s="61"/>
      <c r="BM6" s="61"/>
      <c r="BN6" s="61"/>
      <c r="BO6" s="61"/>
      <c r="BP6" s="43">
        <f>SUM(BQ6:CB6)</f>
        <v>11269500</v>
      </c>
      <c r="BQ6" s="65">
        <v>4507800</v>
      </c>
      <c r="BR6" s="66"/>
      <c r="BS6" s="66"/>
      <c r="BT6" s="67"/>
      <c r="BU6" s="66"/>
      <c r="BV6" s="66"/>
      <c r="BW6" s="66">
        <v>6761700</v>
      </c>
      <c r="BX6" s="68"/>
      <c r="BY6" s="68"/>
      <c r="BZ6" s="68"/>
      <c r="CA6" s="68"/>
      <c r="CB6" s="68"/>
      <c r="CC6" s="43">
        <f>SUM(CD6:CO6)</f>
        <v>0</v>
      </c>
      <c r="CD6" s="71"/>
      <c r="CE6" s="71"/>
      <c r="CF6" s="71"/>
      <c r="CG6" s="71"/>
      <c r="CH6" s="71"/>
      <c r="CI6" s="71"/>
      <c r="CJ6" s="71"/>
      <c r="CK6" s="71"/>
      <c r="CL6" s="71"/>
      <c r="CM6" s="71"/>
      <c r="CN6" s="71"/>
      <c r="CO6" s="71"/>
      <c r="CP6" s="43">
        <f>SUM(CQ6:DB6)</f>
        <v>0</v>
      </c>
      <c r="CQ6" s="74"/>
      <c r="CR6" s="74"/>
      <c r="CS6" s="74"/>
      <c r="CT6" s="74"/>
      <c r="CU6" s="74"/>
      <c r="CV6" s="74"/>
      <c r="CW6" s="74"/>
      <c r="CX6" s="74"/>
      <c r="CY6" s="74"/>
      <c r="CZ6" s="74"/>
      <c r="DA6" s="74"/>
      <c r="DB6" s="74"/>
      <c r="DC6" s="43">
        <f>SUM(DD6:DO6)</f>
        <v>0</v>
      </c>
      <c r="DD6" s="77"/>
      <c r="DE6" s="77"/>
      <c r="DF6" s="77"/>
      <c r="DG6" s="77"/>
      <c r="DH6" s="77"/>
      <c r="DI6" s="77"/>
      <c r="DJ6" s="77"/>
      <c r="DK6" s="77"/>
      <c r="DL6" s="77"/>
      <c r="DM6" s="77"/>
      <c r="DN6" s="77"/>
      <c r="DO6" s="77"/>
      <c r="DP6" s="80"/>
      <c r="DQ6" s="84"/>
      <c r="DR6" s="43">
        <f t="shared" ref="DR6:DR21" si="5">SUM(DS6:DY6)</f>
        <v>0</v>
      </c>
      <c r="DS6" s="84"/>
      <c r="DT6" s="84"/>
      <c r="DU6" s="84"/>
      <c r="DV6" s="84"/>
      <c r="DW6" s="84"/>
      <c r="DX6" s="84"/>
      <c r="DY6" s="84"/>
      <c r="DZ6" s="84"/>
      <c r="EA6" s="84"/>
      <c r="EB6" s="84"/>
      <c r="EC6" s="84"/>
      <c r="ED6" s="84"/>
      <c r="EE6" s="84"/>
      <c r="EF6" s="84"/>
      <c r="EG6" s="84"/>
      <c r="EH6" s="84"/>
      <c r="EI6" s="84"/>
      <c r="EJ6" s="88" t="str">
        <f>南岭项目供应商台账!N6</f>
        <v>/</v>
      </c>
      <c r="EK6" s="89" t="str">
        <f>南岭项目供应商台账!Q6</f>
        <v>2023-6-25履行中</v>
      </c>
      <c r="EL6" s="89" t="str">
        <f>南岭项目采购合同台账!AQ3</f>
        <v>否</v>
      </c>
      <c r="EM6" s="90">
        <f>南岭项目采购合同台账!AN3</f>
        <v>0</v>
      </c>
      <c r="EN6" s="91"/>
      <c r="EO6" s="44"/>
      <c r="EP6" s="41"/>
      <c r="EQ6" s="96"/>
      <c r="ER6" s="97"/>
      <c r="ES6" s="96"/>
      <c r="ET6" s="48"/>
      <c r="EU6" s="48"/>
      <c r="EV6" s="43"/>
      <c r="EW6" s="46"/>
      <c r="EX6" s="48"/>
      <c r="EY6" s="43"/>
      <c r="EZ6" s="46"/>
      <c r="FA6" s="43"/>
      <c r="FB6" s="46"/>
      <c r="FC6" s="41"/>
      <c r="FD6" s="91"/>
      <c r="FE6" s="41"/>
      <c r="FF6" s="41"/>
      <c r="FG6" s="101"/>
      <c r="FH6" s="101"/>
      <c r="FI6" s="41"/>
      <c r="FJ6" s="41">
        <v>37999717.39</v>
      </c>
      <c r="FK6" s="44" t="s">
        <v>1152</v>
      </c>
    </row>
    <row r="7" s="2" customFormat="1" ht="60" customHeight="1" spans="1:167">
      <c r="A7" s="27">
        <f>南岭项目采购合同台账!A4</f>
        <v>2</v>
      </c>
      <c r="B7" s="27" t="str">
        <f>南岭项目采购合同台账!C4</f>
        <v>NLTZQQ-HT-002</v>
      </c>
      <c r="C7" s="27" t="str">
        <f>南岭项目采购合同台账!D4</f>
        <v>SFHT-2021-10-13-0000007301</v>
      </c>
      <c r="D7" s="28" t="str">
        <f>南岭项目采购合同台账!E4</f>
        <v>龙岗区南湾街道南岭村社区土地整备利益统筹项目前期服务项目土地信息核查服务</v>
      </c>
      <c r="E7" s="27" t="str">
        <f>南岭项目采购合同台账!K4</f>
        <v>非工程服务类</v>
      </c>
      <c r="F7" s="27" t="str">
        <f>南岭项目采购合同台账!L4</f>
        <v>深圳市天健（集团）股份有限公司</v>
      </c>
      <c r="G7" s="27" t="str">
        <f>南岭项目采购合同台账!Q4</f>
        <v>深圳市龙房地土地房地产评估咨询有限公司</v>
      </c>
      <c r="H7" s="27" t="str">
        <f>南岭项目采购合同台账!U4</f>
        <v>刘婷婷，13760280412，51780820@qq.com</v>
      </c>
      <c r="I7" s="31">
        <f>南岭项目采购合同台账!AC4</f>
        <v>44494</v>
      </c>
      <c r="J7" s="32">
        <f>南岭项目招采台账!O4</f>
        <v>4000000</v>
      </c>
      <c r="K7" s="32">
        <f>南岭项目招采台账!P4</f>
        <v>3677924.5</v>
      </c>
      <c r="L7" s="32">
        <f>南岭项目采购合同台账!Y4</f>
        <v>3106260</v>
      </c>
      <c r="M7" s="32">
        <f>南岭项目采购合同台账!AA4</f>
        <v>3106260</v>
      </c>
      <c r="N7" s="33"/>
      <c r="O7" s="32" t="str">
        <f>南岭项目招采台账!M4</f>
        <v>综合事务组</v>
      </c>
      <c r="P7" s="32" t="str">
        <f>南岭项目招采台账!N4</f>
        <v>张斌
13652425153</v>
      </c>
      <c r="Q7" s="41" t="s">
        <v>1149</v>
      </c>
      <c r="R7" s="41" t="s">
        <v>1150</v>
      </c>
      <c r="S7" s="32" t="str">
        <f>南岭项目采购合同台账!BD4</f>
        <v>否</v>
      </c>
      <c r="T7" s="32">
        <f>南岭项目采购合同台账!AA4</f>
        <v>3106260</v>
      </c>
      <c r="U7" s="32">
        <f t="shared" ref="U7:U62" si="6">N7</f>
        <v>0</v>
      </c>
      <c r="V7" s="42">
        <f t="shared" ref="V7:V36" si="7">AF7</f>
        <v>600126</v>
      </c>
      <c r="W7" s="32">
        <f t="shared" ref="W7:W36" si="8">AZ7</f>
        <v>1400294</v>
      </c>
      <c r="X7" s="43">
        <f t="shared" si="0"/>
        <v>-800168</v>
      </c>
      <c r="Y7" s="41"/>
      <c r="Z7" s="41"/>
      <c r="AA7" s="41"/>
      <c r="AB7" s="46">
        <f t="shared" si="1"/>
        <v>0.193198895134342</v>
      </c>
      <c r="AC7" s="46">
        <f t="shared" si="2"/>
        <v>0.45079742198013</v>
      </c>
      <c r="AD7" s="46" t="e">
        <f t="shared" si="3"/>
        <v>#DIV/0!</v>
      </c>
      <c r="AE7" s="47"/>
      <c r="AF7" s="48">
        <f t="shared" ref="AF7:AF36" si="9">SUM(AG7:AR7)</f>
        <v>600126</v>
      </c>
      <c r="AG7" s="52">
        <v>600126</v>
      </c>
      <c r="AH7" s="53"/>
      <c r="AI7" s="53"/>
      <c r="AJ7" s="53"/>
      <c r="AK7" s="53"/>
      <c r="AL7" s="53"/>
      <c r="AM7" s="53"/>
      <c r="AN7" s="53"/>
      <c r="AO7" s="53"/>
      <c r="AP7" s="53"/>
      <c r="AQ7" s="53"/>
      <c r="AR7" s="53"/>
      <c r="AS7" s="20"/>
      <c r="AT7" s="20"/>
      <c r="AU7" s="20"/>
      <c r="AV7" s="20"/>
      <c r="AW7" s="20"/>
      <c r="AX7" s="27"/>
      <c r="AY7" s="60" t="s">
        <v>1151</v>
      </c>
      <c r="AZ7" s="36">
        <f t="shared" ref="AZ7:AZ38" si="10">+BC7+BP7+CC7+CP7+DC7</f>
        <v>1400294</v>
      </c>
      <c r="BA7" s="46">
        <f t="shared" ref="BA6:BA40" si="11">IF(N7="",AZ7/M7,AZ7/N7)</f>
        <v>0.45079742198013</v>
      </c>
      <c r="BB7" s="43">
        <f t="shared" ref="BB7:BB38" si="12">+BC7+BP7+CC7+CP7+DC7</f>
        <v>1400294</v>
      </c>
      <c r="BC7" s="43">
        <f t="shared" si="4"/>
        <v>0</v>
      </c>
      <c r="BD7" s="61"/>
      <c r="BE7" s="61"/>
      <c r="BF7" s="61"/>
      <c r="BG7" s="61"/>
      <c r="BH7" s="61"/>
      <c r="BI7" s="61"/>
      <c r="BJ7" s="61"/>
      <c r="BK7" s="61"/>
      <c r="BL7" s="61"/>
      <c r="BM7" s="61"/>
      <c r="BN7" s="61"/>
      <c r="BO7" s="61"/>
      <c r="BP7" s="43">
        <f t="shared" ref="BP7:BP40" si="13">SUM(BQ7:CB7)</f>
        <v>600126</v>
      </c>
      <c r="BQ7" s="65">
        <v>600126</v>
      </c>
      <c r="BR7" s="66"/>
      <c r="BS7" s="66"/>
      <c r="BT7" s="67"/>
      <c r="BU7" s="66"/>
      <c r="BV7" s="66"/>
      <c r="BW7" s="66"/>
      <c r="BX7" s="68"/>
      <c r="BY7" s="68"/>
      <c r="BZ7" s="68"/>
      <c r="CA7" s="68"/>
      <c r="CB7" s="68"/>
      <c r="CC7" s="43">
        <f t="shared" ref="CC7:CC38" si="14">SUM(CD7:CO7)</f>
        <v>0</v>
      </c>
      <c r="CD7" s="71"/>
      <c r="CE7" s="71"/>
      <c r="CF7" s="71"/>
      <c r="CG7" s="71"/>
      <c r="CH7" s="71"/>
      <c r="CI7" s="71"/>
      <c r="CJ7" s="71"/>
      <c r="CK7" s="71"/>
      <c r="CL7" s="71"/>
      <c r="CM7" s="71"/>
      <c r="CN7" s="71"/>
      <c r="CO7" s="71"/>
      <c r="CP7" s="43">
        <f t="shared" ref="CP6:CP62" si="15">SUM(CQ7:DB7)</f>
        <v>800168</v>
      </c>
      <c r="CQ7" s="74"/>
      <c r="CR7" s="74"/>
      <c r="CS7" s="74"/>
      <c r="CT7" s="74"/>
      <c r="CU7" s="74"/>
      <c r="CV7" s="74"/>
      <c r="CW7" s="74"/>
      <c r="CX7" s="74"/>
      <c r="CY7" s="74"/>
      <c r="CZ7" s="74"/>
      <c r="DA7" s="74">
        <v>800168</v>
      </c>
      <c r="DB7" s="74"/>
      <c r="DC7" s="43">
        <f t="shared" ref="DC6:DC62" si="16">SUM(DD7:DO7)</f>
        <v>0</v>
      </c>
      <c r="DD7" s="77"/>
      <c r="DE7" s="77"/>
      <c r="DF7" s="77"/>
      <c r="DG7" s="77"/>
      <c r="DH7" s="77"/>
      <c r="DI7" s="77"/>
      <c r="DJ7" s="77"/>
      <c r="DK7" s="77"/>
      <c r="DL7" s="77"/>
      <c r="DM7" s="77"/>
      <c r="DN7" s="77"/>
      <c r="DO7" s="77"/>
      <c r="DP7" s="80"/>
      <c r="DQ7" s="84"/>
      <c r="DR7" s="43">
        <f t="shared" si="5"/>
        <v>0</v>
      </c>
      <c r="DS7" s="84"/>
      <c r="DT7" s="84"/>
      <c r="DU7" s="84"/>
      <c r="DV7" s="84"/>
      <c r="DW7" s="84"/>
      <c r="DX7" s="84"/>
      <c r="DY7" s="84"/>
      <c r="DZ7" s="84"/>
      <c r="EA7" s="84"/>
      <c r="EB7" s="84"/>
      <c r="EC7" s="84"/>
      <c r="ED7" s="84"/>
      <c r="EE7" s="84"/>
      <c r="EF7" s="84"/>
      <c r="EG7" s="84"/>
      <c r="EH7" s="84"/>
      <c r="EI7" s="84"/>
      <c r="EJ7" s="88" t="str">
        <f>南岭项目供应商台账!N7</f>
        <v>/</v>
      </c>
      <c r="EK7" s="89" t="str">
        <f>南岭项目供应商台账!Q7</f>
        <v>2023-6-25履行中</v>
      </c>
      <c r="EL7" s="89" t="str">
        <f>南岭项目采购合同台账!AQ4</f>
        <v>否</v>
      </c>
      <c r="EM7" s="90">
        <f>南岭项目采购合同台账!AN4</f>
        <v>0</v>
      </c>
      <c r="EN7" s="91"/>
      <c r="EO7" s="44"/>
      <c r="EP7" s="41"/>
      <c r="EQ7" s="96"/>
      <c r="ER7" s="97"/>
      <c r="ES7" s="96"/>
      <c r="ET7" s="48"/>
      <c r="EU7" s="48"/>
      <c r="EV7" s="43"/>
      <c r="EW7" s="46"/>
      <c r="EX7" s="48"/>
      <c r="EY7" s="43"/>
      <c r="EZ7" s="46"/>
      <c r="FA7" s="43"/>
      <c r="FB7" s="46"/>
      <c r="FC7" s="41"/>
      <c r="FD7" s="91"/>
      <c r="FE7" s="41"/>
      <c r="FF7" s="41"/>
      <c r="FG7" s="101"/>
      <c r="FH7" s="101"/>
      <c r="FI7" s="41"/>
      <c r="FJ7" s="41">
        <f>M7</f>
        <v>3106260</v>
      </c>
      <c r="FK7" s="41"/>
    </row>
    <row r="8" s="2" customFormat="1" ht="60" customHeight="1" spans="1:167">
      <c r="A8" s="27">
        <f>南岭项目采购合同台账!A5</f>
        <v>3</v>
      </c>
      <c r="B8" s="27" t="str">
        <f>南岭项目采购合同台账!C5</f>
        <v>NLTZQQ-HT-003</v>
      </c>
      <c r="C8" s="27" t="str">
        <f>南岭项目采购合同台账!D5</f>
        <v>SFHT-2021-11-02-0000007410</v>
      </c>
      <c r="D8" s="28" t="str">
        <f>南岭项目采购合同台账!E5</f>
        <v>龙岗区南湾街道南岭村社区土地整备利益统筹项目前期服务项目现场指挥部挂牌服务</v>
      </c>
      <c r="E8" s="27" t="str">
        <f>南岭项目采购合同台账!K5</f>
        <v>非工程服务类</v>
      </c>
      <c r="F8" s="27" t="str">
        <f>南岭项目采购合同台账!L5</f>
        <v>深圳市天健（集团）股份有限公司</v>
      </c>
      <c r="G8" s="27" t="str">
        <f>南岭项目采购合同台账!Q5</f>
        <v>深圳市精雕广告有限公司</v>
      </c>
      <c r="H8" s="27" t="str">
        <f>南岭项目采购合同台账!U5</f>
        <v>廖茂辉，13600434768，1341967724@.com</v>
      </c>
      <c r="I8" s="31">
        <f>南岭项目采购合同台账!AC5</f>
        <v>44508</v>
      </c>
      <c r="J8" s="32">
        <f>南岭项目招采台账!O5</f>
        <v>95000</v>
      </c>
      <c r="K8" s="32">
        <f>南岭项目招采台账!P5</f>
        <v>95000</v>
      </c>
      <c r="L8" s="32">
        <f>南岭项目采购合同台账!Y5</f>
        <v>53345</v>
      </c>
      <c r="M8" s="32">
        <f>南岭项目采购合同台账!AA5</f>
        <v>53345</v>
      </c>
      <c r="N8" s="33">
        <v>46097.97</v>
      </c>
      <c r="O8" s="32" t="str">
        <f>南岭项目招采台账!M5</f>
        <v>技术管理部</v>
      </c>
      <c r="P8" s="32" t="str">
        <f>南岭项目招采台账!N5</f>
        <v>黎正
18666028936</v>
      </c>
      <c r="Q8" s="41" t="s">
        <v>1149</v>
      </c>
      <c r="R8" s="41" t="s">
        <v>1150</v>
      </c>
      <c r="S8" s="32" t="str">
        <f>南岭项目采购合同台账!BD5</f>
        <v>是</v>
      </c>
      <c r="T8" s="32">
        <f>南岭项目采购合同台账!AA5</f>
        <v>53345</v>
      </c>
      <c r="U8" s="32">
        <f t="shared" si="6"/>
        <v>46097.97</v>
      </c>
      <c r="V8" s="42">
        <f t="shared" si="7"/>
        <v>45176.01</v>
      </c>
      <c r="W8" s="32">
        <f t="shared" si="8"/>
        <v>45176.01</v>
      </c>
      <c r="X8" s="43">
        <f t="shared" si="0"/>
        <v>0</v>
      </c>
      <c r="Y8" s="41"/>
      <c r="Z8" s="41"/>
      <c r="AA8" s="41"/>
      <c r="AB8" s="46">
        <f t="shared" si="1"/>
        <v>0.846864935795295</v>
      </c>
      <c r="AC8" s="46">
        <f t="shared" si="2"/>
        <v>0.846864935795295</v>
      </c>
      <c r="AD8" s="46">
        <f t="shared" si="3"/>
        <v>0.979999986984243</v>
      </c>
      <c r="AE8" s="47"/>
      <c r="AF8" s="48">
        <f t="shared" si="9"/>
        <v>45176.01</v>
      </c>
      <c r="AG8" s="52"/>
      <c r="AH8" s="53"/>
      <c r="AI8" s="53"/>
      <c r="AJ8" s="53"/>
      <c r="AK8" s="53">
        <v>45176.01</v>
      </c>
      <c r="AL8" s="53"/>
      <c r="AM8" s="53"/>
      <c r="AN8" s="53"/>
      <c r="AO8" s="53"/>
      <c r="AP8" s="53"/>
      <c r="AQ8" s="53"/>
      <c r="AR8" s="53"/>
      <c r="AS8" s="20"/>
      <c r="AT8" s="20"/>
      <c r="AU8" s="20"/>
      <c r="AV8" s="20"/>
      <c r="AW8" s="20"/>
      <c r="AX8" s="27"/>
      <c r="AY8" s="60" t="s">
        <v>1153</v>
      </c>
      <c r="AZ8" s="36">
        <f t="shared" si="10"/>
        <v>45176.01</v>
      </c>
      <c r="BA8" s="46">
        <f t="shared" si="11"/>
        <v>0.979999986984243</v>
      </c>
      <c r="BB8" s="43">
        <f t="shared" si="12"/>
        <v>45176.01</v>
      </c>
      <c r="BC8" s="43">
        <f t="shared" si="4"/>
        <v>0</v>
      </c>
      <c r="BD8" s="61"/>
      <c r="BE8" s="61"/>
      <c r="BF8" s="61"/>
      <c r="BG8" s="61"/>
      <c r="BH8" s="61"/>
      <c r="BI8" s="61"/>
      <c r="BJ8" s="61"/>
      <c r="BK8" s="61"/>
      <c r="BL8" s="61"/>
      <c r="BM8" s="61"/>
      <c r="BN8" s="61"/>
      <c r="BO8" s="61"/>
      <c r="BP8" s="43">
        <f t="shared" si="13"/>
        <v>45176.01</v>
      </c>
      <c r="BQ8" s="65"/>
      <c r="BR8" s="66"/>
      <c r="BS8" s="66"/>
      <c r="BT8" s="67"/>
      <c r="BU8" s="66">
        <v>45176.01</v>
      </c>
      <c r="BV8" s="66"/>
      <c r="BW8" s="66"/>
      <c r="BX8" s="68"/>
      <c r="BY8" s="68"/>
      <c r="BZ8" s="68"/>
      <c r="CA8" s="68"/>
      <c r="CB8" s="68"/>
      <c r="CC8" s="43">
        <f t="shared" si="14"/>
        <v>0</v>
      </c>
      <c r="CD8" s="71"/>
      <c r="CE8" s="71"/>
      <c r="CF8" s="71"/>
      <c r="CG8" s="71"/>
      <c r="CH8" s="71"/>
      <c r="CI8" s="71"/>
      <c r="CJ8" s="71"/>
      <c r="CK8" s="71"/>
      <c r="CL8" s="71"/>
      <c r="CM8" s="71"/>
      <c r="CN8" s="71"/>
      <c r="CO8" s="71"/>
      <c r="CP8" s="43">
        <f t="shared" si="15"/>
        <v>0</v>
      </c>
      <c r="CQ8" s="74"/>
      <c r="CR8" s="74"/>
      <c r="CS8" s="74"/>
      <c r="CT8" s="74"/>
      <c r="CU8" s="74"/>
      <c r="CV8" s="74"/>
      <c r="CW8" s="74"/>
      <c r="CX8" s="74"/>
      <c r="CY8" s="74"/>
      <c r="CZ8" s="74"/>
      <c r="DA8" s="74"/>
      <c r="DB8" s="74"/>
      <c r="DC8" s="43">
        <f t="shared" si="16"/>
        <v>0</v>
      </c>
      <c r="DD8" s="77"/>
      <c r="DE8" s="77"/>
      <c r="DF8" s="77"/>
      <c r="DG8" s="77"/>
      <c r="DH8" s="77"/>
      <c r="DI8" s="77"/>
      <c r="DJ8" s="77"/>
      <c r="DK8" s="77"/>
      <c r="DL8" s="77"/>
      <c r="DM8" s="77"/>
      <c r="DN8" s="77"/>
      <c r="DO8" s="77"/>
      <c r="DP8" s="80">
        <v>1</v>
      </c>
      <c r="DQ8" s="84" t="s">
        <v>1154</v>
      </c>
      <c r="DR8" s="43">
        <f t="shared" si="5"/>
        <v>-7246.69</v>
      </c>
      <c r="DS8" s="84">
        <v>-7246.69</v>
      </c>
      <c r="DT8" s="84"/>
      <c r="DU8" s="84"/>
      <c r="DV8" s="84"/>
      <c r="DW8" s="84"/>
      <c r="DX8" s="84"/>
      <c r="DY8" s="84"/>
      <c r="DZ8" s="84"/>
      <c r="EA8" s="84"/>
      <c r="EB8" s="84"/>
      <c r="EC8" s="84"/>
      <c r="ED8" s="84"/>
      <c r="EE8" s="84"/>
      <c r="EF8" s="84"/>
      <c r="EG8" s="84"/>
      <c r="EH8" s="84"/>
      <c r="EI8" s="84"/>
      <c r="EJ8" s="88">
        <f>南岭项目供应商台账!N8</f>
        <v>44692</v>
      </c>
      <c r="EK8" s="89">
        <f>南岭项目供应商台账!Q8</f>
        <v>86.2</v>
      </c>
      <c r="EL8" s="89" t="str">
        <f>南岭项目采购合同台账!AQ5</f>
        <v>否</v>
      </c>
      <c r="EM8" s="90">
        <f>南岭项目采购合同台账!AN5</f>
        <v>0</v>
      </c>
      <c r="EN8" s="91" t="s">
        <v>1155</v>
      </c>
      <c r="EO8" s="44" t="s">
        <v>64</v>
      </c>
      <c r="EP8" s="41" t="s">
        <v>65</v>
      </c>
      <c r="EQ8" s="96">
        <v>44679</v>
      </c>
      <c r="ER8" s="97">
        <v>44680</v>
      </c>
      <c r="ES8" s="96"/>
      <c r="ET8" s="48">
        <v>46097.97</v>
      </c>
      <c r="EU8" s="48">
        <v>46097.97</v>
      </c>
      <c r="EV8" s="43">
        <f t="shared" ref="EV8:EV12" si="17">ET8-EU8</f>
        <v>0</v>
      </c>
      <c r="EW8" s="46">
        <f t="shared" ref="EW8:EW12" si="18">EV8/ET8</f>
        <v>0</v>
      </c>
      <c r="EX8" s="48">
        <v>46097.97</v>
      </c>
      <c r="EY8" s="43">
        <f>EX8-L8</f>
        <v>-7247.03</v>
      </c>
      <c r="EZ8" s="46">
        <f t="shared" ref="EZ8:EZ12" si="19">EY8/L8</f>
        <v>-0.135852094854251</v>
      </c>
      <c r="FA8" s="43">
        <f t="shared" ref="FA8:FA12" si="20">EX8-K8</f>
        <v>-48902.03</v>
      </c>
      <c r="FB8" s="46">
        <f t="shared" ref="FB8:FB12" si="21">FA8/K8</f>
        <v>-0.514758210526316</v>
      </c>
      <c r="FC8" s="41" t="s">
        <v>481</v>
      </c>
      <c r="FD8" s="91" t="s">
        <v>1156</v>
      </c>
      <c r="FE8" s="41"/>
      <c r="FF8" s="41"/>
      <c r="FG8" s="101"/>
      <c r="FH8" s="101"/>
      <c r="FI8" s="41" t="s">
        <v>481</v>
      </c>
      <c r="FJ8" s="41">
        <f t="shared" ref="FJ7:FJ38" si="22">N8</f>
        <v>46097.97</v>
      </c>
      <c r="FK8" s="41"/>
    </row>
    <row r="9" s="2" customFormat="1" ht="60" customHeight="1" spans="1:167">
      <c r="A9" s="27">
        <f>南岭项目采购合同台账!A6</f>
        <v>4</v>
      </c>
      <c r="B9" s="27" t="str">
        <f>南岭项目采购合同台账!C6</f>
        <v>NLTZQQ-HT-004-1</v>
      </c>
      <c r="C9" s="27" t="str">
        <f>南岭项目采购合同台账!D6</f>
        <v>SFHT-2021-11-19-0000007514</v>
      </c>
      <c r="D9" s="28" t="str">
        <f>南岭项目采购合同台账!E6</f>
        <v>龙岗区南湾街道南岭村社区土地整备利益统筹项目前期服务项目专项法律咨询服务</v>
      </c>
      <c r="E9" s="27" t="str">
        <f>南岭项目采购合同台账!K6</f>
        <v>非工程服务类</v>
      </c>
      <c r="F9" s="27" t="str">
        <f>南岭项目采购合同台账!L6</f>
        <v>深圳市天健（集团）股份有限公司</v>
      </c>
      <c r="G9" s="27" t="str">
        <f>南岭项目采购合同台账!Q6</f>
        <v>广东晟典律师事务所</v>
      </c>
      <c r="H9" s="27" t="str">
        <f>南岭项目采购合同台账!U6</f>
        <v>钟刚强，13802285368，zhonggangqiang@shengdian.com.cn</v>
      </c>
      <c r="I9" s="31">
        <f>南岭项目采购合同台账!AC6</f>
        <v>44528</v>
      </c>
      <c r="J9" s="32">
        <f>南岭项目招采台账!O6</f>
        <v>3000000</v>
      </c>
      <c r="K9" s="32">
        <f>南岭项目招采台账!P6</f>
        <v>2918560</v>
      </c>
      <c r="L9" s="32">
        <f>南岭项目采购合同台账!Y6</f>
        <v>661500</v>
      </c>
      <c r="M9" s="32">
        <f>南岭项目采购合同台账!AA6</f>
        <v>661500</v>
      </c>
      <c r="N9" s="33">
        <v>749541</v>
      </c>
      <c r="O9" s="32" t="str">
        <f>南岭项目招采台账!M6</f>
        <v>风险管理部</v>
      </c>
      <c r="P9" s="32" t="str">
        <f>南岭项目招采台账!N6</f>
        <v>高梵哲
15879133752</v>
      </c>
      <c r="Q9" s="41" t="s">
        <v>1149</v>
      </c>
      <c r="R9" s="41" t="s">
        <v>1150</v>
      </c>
      <c r="S9" s="32" t="str">
        <f>南岭项目采购合同台账!BD6</f>
        <v>是</v>
      </c>
      <c r="T9" s="32">
        <f>南岭项目采购合同台账!AA6</f>
        <v>661500</v>
      </c>
      <c r="U9" s="32">
        <f t="shared" si="6"/>
        <v>749541</v>
      </c>
      <c r="V9" s="42">
        <f t="shared" si="7"/>
        <v>503592.8</v>
      </c>
      <c r="W9" s="32">
        <f t="shared" si="8"/>
        <v>749541</v>
      </c>
      <c r="X9" s="43">
        <f t="shared" si="0"/>
        <v>-245948.2</v>
      </c>
      <c r="Y9" s="41"/>
      <c r="Z9" s="41"/>
      <c r="AA9" s="41"/>
      <c r="AB9" s="46">
        <f t="shared" si="1"/>
        <v>0.761289191232048</v>
      </c>
      <c r="AC9" s="46">
        <f t="shared" si="2"/>
        <v>1.13309297052154</v>
      </c>
      <c r="AD9" s="46">
        <f t="shared" si="3"/>
        <v>1</v>
      </c>
      <c r="AE9" s="47"/>
      <c r="AF9" s="48">
        <f t="shared" si="9"/>
        <v>503592.8</v>
      </c>
      <c r="AG9" s="52"/>
      <c r="AH9" s="53"/>
      <c r="AI9" s="53"/>
      <c r="AJ9" s="53"/>
      <c r="AK9" s="53"/>
      <c r="AL9" s="53"/>
      <c r="AM9" s="53"/>
      <c r="AN9" s="53">
        <v>503592.8</v>
      </c>
      <c r="AO9" s="53"/>
      <c r="AP9" s="53"/>
      <c r="AQ9" s="53"/>
      <c r="AR9" s="53"/>
      <c r="AS9" s="20"/>
      <c r="AT9" s="20"/>
      <c r="AU9" s="20"/>
      <c r="AV9" s="20"/>
      <c r="AW9" s="20"/>
      <c r="AX9" s="27"/>
      <c r="AY9" s="60" t="s">
        <v>1153</v>
      </c>
      <c r="AZ9" s="36">
        <f t="shared" si="10"/>
        <v>749541</v>
      </c>
      <c r="BA9" s="46">
        <f t="shared" si="11"/>
        <v>1</v>
      </c>
      <c r="BB9" s="43">
        <f t="shared" si="12"/>
        <v>749541</v>
      </c>
      <c r="BC9" s="43">
        <f t="shared" si="4"/>
        <v>0</v>
      </c>
      <c r="BD9" s="61"/>
      <c r="BE9" s="61"/>
      <c r="BF9" s="61"/>
      <c r="BG9" s="61"/>
      <c r="BH9" s="61"/>
      <c r="BI9" s="61"/>
      <c r="BJ9" s="61"/>
      <c r="BK9" s="61"/>
      <c r="BL9" s="61"/>
      <c r="BM9" s="61"/>
      <c r="BN9" s="61"/>
      <c r="BO9" s="61"/>
      <c r="BP9" s="43">
        <f t="shared" si="13"/>
        <v>503592.8</v>
      </c>
      <c r="BQ9" s="65"/>
      <c r="BR9" s="66"/>
      <c r="BS9" s="66"/>
      <c r="BT9" s="67"/>
      <c r="BU9" s="66"/>
      <c r="BV9" s="66"/>
      <c r="BW9" s="66"/>
      <c r="BX9" s="68">
        <v>503592.8</v>
      </c>
      <c r="BY9" s="68"/>
      <c r="BZ9" s="68"/>
      <c r="CA9" s="68"/>
      <c r="CB9" s="68"/>
      <c r="CC9" s="43">
        <f t="shared" si="14"/>
        <v>0</v>
      </c>
      <c r="CD9" s="71"/>
      <c r="CE9" s="71"/>
      <c r="CF9" s="71"/>
      <c r="CG9" s="71"/>
      <c r="CH9" s="71"/>
      <c r="CI9" s="71"/>
      <c r="CJ9" s="71"/>
      <c r="CK9" s="71"/>
      <c r="CL9" s="71"/>
      <c r="CM9" s="71"/>
      <c r="CN9" s="71"/>
      <c r="CO9" s="71"/>
      <c r="CP9" s="43">
        <f t="shared" si="15"/>
        <v>0</v>
      </c>
      <c r="CQ9" s="74"/>
      <c r="CR9" s="74"/>
      <c r="CS9" s="74"/>
      <c r="CT9" s="74"/>
      <c r="CU9" s="74"/>
      <c r="CV9" s="74"/>
      <c r="CW9" s="74"/>
      <c r="CX9" s="74"/>
      <c r="CY9" s="74"/>
      <c r="CZ9" s="74"/>
      <c r="DA9" s="74"/>
      <c r="DB9" s="74"/>
      <c r="DC9" s="43">
        <f t="shared" si="16"/>
        <v>245948.2</v>
      </c>
      <c r="DD9" s="77">
        <v>245948.2</v>
      </c>
      <c r="DE9" s="77"/>
      <c r="DF9" s="77"/>
      <c r="DG9" s="77"/>
      <c r="DH9" s="77"/>
      <c r="DI9" s="77"/>
      <c r="DJ9" s="77"/>
      <c r="DK9" s="77"/>
      <c r="DL9" s="77"/>
      <c r="DM9" s="77"/>
      <c r="DN9" s="77"/>
      <c r="DO9" s="77"/>
      <c r="DP9" s="80">
        <v>1</v>
      </c>
      <c r="DQ9" s="84" t="s">
        <v>1157</v>
      </c>
      <c r="DR9" s="43">
        <f t="shared" si="5"/>
        <v>0</v>
      </c>
      <c r="DS9" s="84">
        <v>0</v>
      </c>
      <c r="DT9" s="84"/>
      <c r="DU9" s="84"/>
      <c r="DV9" s="84"/>
      <c r="DW9" s="84"/>
      <c r="DX9" s="84"/>
      <c r="DY9" s="84"/>
      <c r="DZ9" s="84"/>
      <c r="EA9" s="84"/>
      <c r="EB9" s="84"/>
      <c r="EC9" s="84"/>
      <c r="ED9" s="84"/>
      <c r="EE9" s="84"/>
      <c r="EF9" s="84"/>
      <c r="EG9" s="84"/>
      <c r="EH9" s="84"/>
      <c r="EI9" s="84"/>
      <c r="EJ9" s="88" t="str">
        <f>南岭项目供应商台账!N9</f>
        <v>/</v>
      </c>
      <c r="EK9" s="89" t="str">
        <f>南岭项目供应商台账!Q9</f>
        <v>2023-6-25履行中</v>
      </c>
      <c r="EL9" s="89" t="str">
        <f>南岭项目采购合同台账!AQ6</f>
        <v>否</v>
      </c>
      <c r="EM9" s="90">
        <f>南岭项目采购合同台账!AN6</f>
        <v>0</v>
      </c>
      <c r="EN9" s="91" t="s">
        <v>1158</v>
      </c>
      <c r="EO9" s="44" t="s">
        <v>156</v>
      </c>
      <c r="EP9" s="41" t="s">
        <v>1159</v>
      </c>
      <c r="EQ9" s="96">
        <v>45651</v>
      </c>
      <c r="ER9" s="96">
        <v>45652</v>
      </c>
      <c r="ES9" s="96"/>
      <c r="ET9" s="48">
        <v>749541</v>
      </c>
      <c r="EU9" s="48">
        <v>749541</v>
      </c>
      <c r="EV9" s="43">
        <f t="shared" si="17"/>
        <v>0</v>
      </c>
      <c r="EW9" s="46">
        <f t="shared" si="18"/>
        <v>0</v>
      </c>
      <c r="EX9" s="48">
        <v>749541</v>
      </c>
      <c r="EY9" s="43">
        <f>EX9-L9</f>
        <v>88041</v>
      </c>
      <c r="EZ9" s="46">
        <f t="shared" si="19"/>
        <v>0.133092970521542</v>
      </c>
      <c r="FA9" s="43">
        <f t="shared" si="20"/>
        <v>-2169019</v>
      </c>
      <c r="FB9" s="46">
        <f t="shared" si="21"/>
        <v>-0.743181226358204</v>
      </c>
      <c r="FC9" s="41"/>
      <c r="FD9" s="91"/>
      <c r="FE9" s="41"/>
      <c r="FF9" s="41"/>
      <c r="FG9" s="101"/>
      <c r="FH9" s="101"/>
      <c r="FI9" s="41" t="s">
        <v>481</v>
      </c>
      <c r="FJ9" s="41">
        <f t="shared" si="22"/>
        <v>749541</v>
      </c>
      <c r="FK9" s="41"/>
    </row>
    <row r="10" s="2" customFormat="1" ht="60" customHeight="1" spans="1:167">
      <c r="A10" s="27">
        <f>南岭项目采购合同台账!A7</f>
        <v>5</v>
      </c>
      <c r="B10" s="27" t="str">
        <f>南岭项目采购合同台账!C7</f>
        <v>NLTZQQ-HT-004-2</v>
      </c>
      <c r="C10" s="27" t="str">
        <f>南岭项目采购合同台账!D7</f>
        <v>SFHT-2021-11-19-0000007515</v>
      </c>
      <c r="D10" s="28" t="str">
        <f>南岭项目采购合同台账!E7</f>
        <v>龙岗区南湾街道南岭村社区土地整备利益统筹项目前期服务项目专项法律咨询服务</v>
      </c>
      <c r="E10" s="27" t="str">
        <f>南岭项目采购合同台账!K7</f>
        <v>非工程服务类</v>
      </c>
      <c r="F10" s="27" t="str">
        <f>南岭项目采购合同台账!L7</f>
        <v>深圳市天健（集团）股份有限公司</v>
      </c>
      <c r="G10" s="27" t="str">
        <f>南岭项目采购合同台账!Q7</f>
        <v>广东联建律师事务所</v>
      </c>
      <c r="H10" s="27" t="str">
        <f>南岭项目采购合同台账!U7</f>
        <v>廖信凯，13480980103，liaoxinkailaw@163.com</v>
      </c>
      <c r="I10" s="31">
        <f>南岭项目采购合同台账!AC7</f>
        <v>44528</v>
      </c>
      <c r="J10" s="32">
        <f>南岭项目招采台账!O7</f>
        <v>0</v>
      </c>
      <c r="K10" s="32">
        <f>南岭项目招采台账!P7</f>
        <v>2918560</v>
      </c>
      <c r="L10" s="32">
        <f>南岭项目采购合同台账!Y7</f>
        <v>661500</v>
      </c>
      <c r="M10" s="32">
        <f>南岭项目采购合同台账!AA7</f>
        <v>661500</v>
      </c>
      <c r="N10" s="33">
        <v>655202</v>
      </c>
      <c r="O10" s="32" t="str">
        <f>南岭项目招采台账!M7</f>
        <v>风险管理部</v>
      </c>
      <c r="P10" s="32" t="str">
        <f>南岭项目招采台账!N7</f>
        <v>高梵哲
15879133752</v>
      </c>
      <c r="Q10" s="41" t="s">
        <v>1149</v>
      </c>
      <c r="R10" s="41" t="s">
        <v>1150</v>
      </c>
      <c r="S10" s="32" t="str">
        <f>南岭项目采购合同台账!BD7</f>
        <v>是</v>
      </c>
      <c r="T10" s="32">
        <f>南岭项目采购合同台账!AA7</f>
        <v>661500</v>
      </c>
      <c r="U10" s="32">
        <f t="shared" si="6"/>
        <v>655202</v>
      </c>
      <c r="V10" s="42">
        <f t="shared" si="7"/>
        <v>0</v>
      </c>
      <c r="W10" s="32">
        <f t="shared" si="8"/>
        <v>655202</v>
      </c>
      <c r="X10" s="43">
        <f t="shared" si="0"/>
        <v>-655202</v>
      </c>
      <c r="Y10" s="41"/>
      <c r="Z10" s="41"/>
      <c r="AA10" s="41"/>
      <c r="AB10" s="46">
        <f t="shared" si="1"/>
        <v>0</v>
      </c>
      <c r="AC10" s="46">
        <f t="shared" si="2"/>
        <v>0.990479213907785</v>
      </c>
      <c r="AD10" s="46">
        <f t="shared" si="3"/>
        <v>1</v>
      </c>
      <c r="AE10" s="47"/>
      <c r="AF10" s="48">
        <f t="shared" si="9"/>
        <v>0</v>
      </c>
      <c r="AG10" s="52"/>
      <c r="AH10" s="53"/>
      <c r="AI10" s="53"/>
      <c r="AJ10" s="53"/>
      <c r="AK10" s="53"/>
      <c r="AL10" s="53"/>
      <c r="AM10" s="53"/>
      <c r="AN10" s="53"/>
      <c r="AO10" s="53"/>
      <c r="AP10" s="53"/>
      <c r="AQ10" s="53"/>
      <c r="AR10" s="53"/>
      <c r="AS10" s="20"/>
      <c r="AT10" s="20"/>
      <c r="AU10" s="20"/>
      <c r="AV10" s="20"/>
      <c r="AW10" s="20"/>
      <c r="AX10" s="27"/>
      <c r="AY10" s="60" t="s">
        <v>1153</v>
      </c>
      <c r="AZ10" s="36">
        <f t="shared" si="10"/>
        <v>655202</v>
      </c>
      <c r="BA10" s="46">
        <f t="shared" si="11"/>
        <v>1</v>
      </c>
      <c r="BB10" s="43">
        <f t="shared" si="12"/>
        <v>655202</v>
      </c>
      <c r="BC10" s="43">
        <f t="shared" si="4"/>
        <v>0</v>
      </c>
      <c r="BD10" s="61"/>
      <c r="BE10" s="61"/>
      <c r="BF10" s="61"/>
      <c r="BG10" s="61"/>
      <c r="BH10" s="61"/>
      <c r="BI10" s="61"/>
      <c r="BJ10" s="61"/>
      <c r="BK10" s="61"/>
      <c r="BL10" s="61"/>
      <c r="BM10" s="61"/>
      <c r="BN10" s="61"/>
      <c r="BO10" s="61"/>
      <c r="BP10" s="43">
        <f t="shared" si="13"/>
        <v>298518.4</v>
      </c>
      <c r="BQ10" s="65"/>
      <c r="BR10" s="66"/>
      <c r="BS10" s="66"/>
      <c r="BT10" s="67"/>
      <c r="BU10" s="66"/>
      <c r="BV10" s="66"/>
      <c r="BW10" s="66"/>
      <c r="BX10" s="68"/>
      <c r="BY10" s="68"/>
      <c r="BZ10" s="68"/>
      <c r="CA10" s="68">
        <v>298518.4</v>
      </c>
      <c r="CB10" s="68"/>
      <c r="CC10" s="43">
        <f t="shared" si="14"/>
        <v>0</v>
      </c>
      <c r="CD10" s="71"/>
      <c r="CE10" s="71"/>
      <c r="CF10" s="71"/>
      <c r="CG10" s="71"/>
      <c r="CH10" s="71"/>
      <c r="CI10" s="71"/>
      <c r="CJ10" s="71"/>
      <c r="CK10" s="71"/>
      <c r="CL10" s="71"/>
      <c r="CM10" s="71"/>
      <c r="CN10" s="71"/>
      <c r="CO10" s="71"/>
      <c r="CP10" s="43">
        <f t="shared" si="15"/>
        <v>0</v>
      </c>
      <c r="CQ10" s="74"/>
      <c r="CR10" s="74"/>
      <c r="CS10" s="74"/>
      <c r="CT10" s="74"/>
      <c r="CU10" s="74"/>
      <c r="CV10" s="74"/>
      <c r="CW10" s="74"/>
      <c r="CX10" s="74"/>
      <c r="CY10" s="74"/>
      <c r="CZ10" s="74"/>
      <c r="DA10" s="74"/>
      <c r="DB10" s="74"/>
      <c r="DC10" s="43">
        <f t="shared" si="16"/>
        <v>356683.6</v>
      </c>
      <c r="DD10" s="77">
        <v>356683.6</v>
      </c>
      <c r="DE10" s="77"/>
      <c r="DF10" s="77"/>
      <c r="DG10" s="77"/>
      <c r="DH10" s="77"/>
      <c r="DI10" s="77"/>
      <c r="DJ10" s="77"/>
      <c r="DK10" s="77"/>
      <c r="DL10" s="77"/>
      <c r="DM10" s="77"/>
      <c r="DN10" s="77"/>
      <c r="DO10" s="77"/>
      <c r="DP10" s="80">
        <v>1</v>
      </c>
      <c r="DQ10" s="84" t="s">
        <v>1157</v>
      </c>
      <c r="DR10" s="43">
        <f t="shared" si="5"/>
        <v>0</v>
      </c>
      <c r="DS10" s="84">
        <v>0</v>
      </c>
      <c r="DT10" s="84"/>
      <c r="DU10" s="84"/>
      <c r="DV10" s="84"/>
      <c r="DW10" s="84"/>
      <c r="DX10" s="84"/>
      <c r="DY10" s="84"/>
      <c r="DZ10" s="84"/>
      <c r="EA10" s="84"/>
      <c r="EB10" s="84"/>
      <c r="EC10" s="84"/>
      <c r="ED10" s="84"/>
      <c r="EE10" s="84"/>
      <c r="EF10" s="84"/>
      <c r="EG10" s="84"/>
      <c r="EH10" s="84"/>
      <c r="EI10" s="84"/>
      <c r="EJ10" s="88" t="str">
        <f>南岭项目供应商台账!N10</f>
        <v>/</v>
      </c>
      <c r="EK10" s="89" t="str">
        <f>南岭项目供应商台账!Q10</f>
        <v>2023-6-25履行中</v>
      </c>
      <c r="EL10" s="89" t="str">
        <f>南岭项目采购合同台账!AQ7</f>
        <v>否</v>
      </c>
      <c r="EM10" s="90">
        <f>南岭项目采购合同台账!AN7</f>
        <v>0</v>
      </c>
      <c r="EN10" s="91" t="s">
        <v>1160</v>
      </c>
      <c r="EO10" s="44" t="s">
        <v>156</v>
      </c>
      <c r="EP10" s="41" t="s">
        <v>1159</v>
      </c>
      <c r="EQ10" s="96">
        <v>45651</v>
      </c>
      <c r="ER10" s="96">
        <v>45652</v>
      </c>
      <c r="ES10" s="96"/>
      <c r="ET10" s="48">
        <v>655202</v>
      </c>
      <c r="EU10" s="48">
        <v>655202</v>
      </c>
      <c r="EV10" s="43">
        <f t="shared" si="17"/>
        <v>0</v>
      </c>
      <c r="EW10" s="46">
        <f t="shared" si="18"/>
        <v>0</v>
      </c>
      <c r="EX10" s="48">
        <v>655202</v>
      </c>
      <c r="EY10" s="43">
        <f t="shared" ref="EY8:EY12" si="23">EX10-L10</f>
        <v>-6298</v>
      </c>
      <c r="EZ10" s="46">
        <f t="shared" si="19"/>
        <v>-0.00952078609221466</v>
      </c>
      <c r="FA10" s="43">
        <f t="shared" si="20"/>
        <v>-2263358</v>
      </c>
      <c r="FB10" s="46">
        <f t="shared" si="21"/>
        <v>-0.775505043583137</v>
      </c>
      <c r="FC10" s="41"/>
      <c r="FD10" s="91"/>
      <c r="FE10" s="41"/>
      <c r="FF10" s="41"/>
      <c r="FG10" s="101"/>
      <c r="FH10" s="101"/>
      <c r="FI10" s="41" t="s">
        <v>481</v>
      </c>
      <c r="FJ10" s="41">
        <f t="shared" si="22"/>
        <v>655202</v>
      </c>
      <c r="FK10" s="41"/>
    </row>
    <row r="11" s="2" customFormat="1" ht="60" customHeight="1" spans="1:167">
      <c r="A11" s="27">
        <f>南岭项目采购合同台账!A8</f>
        <v>6</v>
      </c>
      <c r="B11" s="27" t="str">
        <f>南岭项目采购合同台账!C8</f>
        <v>NLTZQQ-HT-004-3</v>
      </c>
      <c r="C11" s="27" t="str">
        <f>南岭项目采购合同台账!D8</f>
        <v>SFHT-2021-11-19-0000007517</v>
      </c>
      <c r="D11" s="28" t="str">
        <f>南岭项目采购合同台账!E8</f>
        <v>龙岗区南湾街道南岭村社区土地整备利益统筹项目前期服务项目专项法律咨询服务</v>
      </c>
      <c r="E11" s="27" t="str">
        <f>南岭项目采购合同台账!K8</f>
        <v>非工程服务类</v>
      </c>
      <c r="F11" s="27" t="str">
        <f>南岭项目采购合同台账!L8</f>
        <v>深圳市天健（集团）股份有限公司</v>
      </c>
      <c r="G11" s="27" t="str">
        <f>南岭项目采购合同台账!Q8</f>
        <v>广东诚公律师事务所</v>
      </c>
      <c r="H11" s="27" t="str">
        <f>南岭项目采购合同台账!U8</f>
        <v>刘淑君，13760404368，13760404368@qq.com</v>
      </c>
      <c r="I11" s="31">
        <f>南岭项目采购合同台账!AC8</f>
        <v>44528</v>
      </c>
      <c r="J11" s="32">
        <f>南岭项目招采台账!O8</f>
        <v>0</v>
      </c>
      <c r="K11" s="32">
        <f>南岭项目招采台账!P8</f>
        <v>2918560</v>
      </c>
      <c r="L11" s="32">
        <f>南岭项目采购合同台账!Y8</f>
        <v>661500</v>
      </c>
      <c r="M11" s="32">
        <f>南岭项目采购合同台账!AA8</f>
        <v>661500</v>
      </c>
      <c r="N11" s="33">
        <v>744319</v>
      </c>
      <c r="O11" s="32" t="str">
        <f>南岭项目招采台账!M8</f>
        <v>风险管理部</v>
      </c>
      <c r="P11" s="32" t="str">
        <f>南岭项目招采台账!N8</f>
        <v>高梵哲
15879133752</v>
      </c>
      <c r="Q11" s="41" t="s">
        <v>1149</v>
      </c>
      <c r="R11" s="41" t="s">
        <v>1150</v>
      </c>
      <c r="S11" s="32" t="str">
        <f>南岭项目采购合同台账!BD8</f>
        <v>是</v>
      </c>
      <c r="T11" s="32">
        <f>南岭项目采购合同台账!AA8</f>
        <v>661500</v>
      </c>
      <c r="U11" s="32">
        <f t="shared" si="6"/>
        <v>744319</v>
      </c>
      <c r="V11" s="42">
        <f t="shared" si="7"/>
        <v>507843.2</v>
      </c>
      <c r="W11" s="32">
        <f t="shared" si="8"/>
        <v>744319</v>
      </c>
      <c r="X11" s="43">
        <f t="shared" si="0"/>
        <v>-236475.8</v>
      </c>
      <c r="Y11" s="41"/>
      <c r="Z11" s="41"/>
      <c r="AA11" s="41"/>
      <c r="AB11" s="46">
        <f t="shared" si="1"/>
        <v>0.767714588057445</v>
      </c>
      <c r="AC11" s="46">
        <f t="shared" si="2"/>
        <v>1.12519879062736</v>
      </c>
      <c r="AD11" s="46">
        <f t="shared" si="3"/>
        <v>1</v>
      </c>
      <c r="AE11" s="47"/>
      <c r="AF11" s="48">
        <f t="shared" si="9"/>
        <v>507843.2</v>
      </c>
      <c r="AG11" s="52"/>
      <c r="AH11" s="53"/>
      <c r="AI11" s="53"/>
      <c r="AJ11" s="53"/>
      <c r="AK11" s="53">
        <v>271677.6</v>
      </c>
      <c r="AL11" s="53"/>
      <c r="AM11" s="53"/>
      <c r="AN11" s="53"/>
      <c r="AO11" s="53">
        <v>236165.6</v>
      </c>
      <c r="AP11" s="53"/>
      <c r="AQ11" s="53"/>
      <c r="AR11" s="53"/>
      <c r="AS11" s="20"/>
      <c r="AT11" s="20"/>
      <c r="AU11" s="20"/>
      <c r="AV11" s="20"/>
      <c r="AW11" s="20"/>
      <c r="AX11" s="27"/>
      <c r="AY11" s="60" t="s">
        <v>1153</v>
      </c>
      <c r="AZ11" s="36">
        <f t="shared" si="10"/>
        <v>744319</v>
      </c>
      <c r="BA11" s="46">
        <f t="shared" si="11"/>
        <v>1</v>
      </c>
      <c r="BB11" s="43">
        <f t="shared" si="12"/>
        <v>744319</v>
      </c>
      <c r="BC11" s="43">
        <f t="shared" si="4"/>
        <v>0</v>
      </c>
      <c r="BD11" s="61"/>
      <c r="BE11" s="61"/>
      <c r="BF11" s="61"/>
      <c r="BG11" s="61"/>
      <c r="BH11" s="61"/>
      <c r="BI11" s="61"/>
      <c r="BJ11" s="61"/>
      <c r="BK11" s="61"/>
      <c r="BL11" s="61"/>
      <c r="BM11" s="61"/>
      <c r="BN11" s="61"/>
      <c r="BO11" s="61"/>
      <c r="BP11" s="43">
        <f t="shared" si="13"/>
        <v>507843.2</v>
      </c>
      <c r="BQ11" s="65"/>
      <c r="BR11" s="66"/>
      <c r="BS11" s="66"/>
      <c r="BT11" s="67"/>
      <c r="BU11" s="66">
        <v>271677.6</v>
      </c>
      <c r="BV11" s="66"/>
      <c r="BW11" s="66"/>
      <c r="BX11" s="68"/>
      <c r="BY11" s="68">
        <v>236165.6</v>
      </c>
      <c r="BZ11" s="68"/>
      <c r="CA11" s="68"/>
      <c r="CB11" s="68"/>
      <c r="CC11" s="43">
        <f t="shared" si="14"/>
        <v>0</v>
      </c>
      <c r="CD11" s="71"/>
      <c r="CE11" s="71"/>
      <c r="CF11" s="71"/>
      <c r="CG11" s="71"/>
      <c r="CH11" s="71"/>
      <c r="CI11" s="71"/>
      <c r="CJ11" s="71"/>
      <c r="CK11" s="71"/>
      <c r="CL11" s="71"/>
      <c r="CM11" s="71"/>
      <c r="CN11" s="71"/>
      <c r="CO11" s="71"/>
      <c r="CP11" s="43">
        <f t="shared" si="15"/>
        <v>58212</v>
      </c>
      <c r="CQ11" s="74"/>
      <c r="CR11" s="74">
        <v>58212</v>
      </c>
      <c r="CS11" s="74"/>
      <c r="CT11" s="74"/>
      <c r="CU11" s="74"/>
      <c r="CV11" s="74"/>
      <c r="CW11" s="74"/>
      <c r="CX11" s="74"/>
      <c r="CY11" s="74"/>
      <c r="CZ11" s="74"/>
      <c r="DA11" s="74"/>
      <c r="DB11" s="74"/>
      <c r="DC11" s="43">
        <f t="shared" si="16"/>
        <v>178263.8</v>
      </c>
      <c r="DD11" s="77">
        <v>178263.8</v>
      </c>
      <c r="DE11" s="77"/>
      <c r="DF11" s="77"/>
      <c r="DG11" s="77"/>
      <c r="DH11" s="77"/>
      <c r="DI11" s="77"/>
      <c r="DJ11" s="77"/>
      <c r="DK11" s="77"/>
      <c r="DL11" s="77"/>
      <c r="DM11" s="77"/>
      <c r="DN11" s="77"/>
      <c r="DO11" s="77"/>
      <c r="DP11" s="80">
        <v>1</v>
      </c>
      <c r="DQ11" s="84" t="s">
        <v>1157</v>
      </c>
      <c r="DR11" s="43">
        <f t="shared" si="5"/>
        <v>0</v>
      </c>
      <c r="DS11" s="84">
        <v>0</v>
      </c>
      <c r="DT11" s="84"/>
      <c r="DU11" s="84"/>
      <c r="DV11" s="84"/>
      <c r="DW11" s="84"/>
      <c r="DX11" s="84"/>
      <c r="DY11" s="84"/>
      <c r="DZ11" s="84"/>
      <c r="EA11" s="84"/>
      <c r="EB11" s="84"/>
      <c r="EC11" s="84"/>
      <c r="ED11" s="84"/>
      <c r="EE11" s="84"/>
      <c r="EF11" s="84"/>
      <c r="EG11" s="84"/>
      <c r="EH11" s="84"/>
      <c r="EI11" s="84"/>
      <c r="EJ11" s="88" t="str">
        <f>南岭项目供应商台账!N11</f>
        <v>/</v>
      </c>
      <c r="EK11" s="89" t="str">
        <f>南岭项目供应商台账!Q11</f>
        <v>2023-6-25履行中</v>
      </c>
      <c r="EL11" s="89" t="str">
        <f>南岭项目采购合同台账!AQ8</f>
        <v>否</v>
      </c>
      <c r="EM11" s="90">
        <f>南岭项目采购合同台账!AN8</f>
        <v>0</v>
      </c>
      <c r="EN11" s="91" t="s">
        <v>1161</v>
      </c>
      <c r="EO11" s="44" t="s">
        <v>156</v>
      </c>
      <c r="EP11" s="41" t="s">
        <v>1159</v>
      </c>
      <c r="EQ11" s="96">
        <v>45651</v>
      </c>
      <c r="ER11" s="96">
        <v>45652</v>
      </c>
      <c r="ES11" s="96"/>
      <c r="ET11" s="48">
        <v>744319</v>
      </c>
      <c r="EU11" s="48">
        <v>744319</v>
      </c>
      <c r="EV11" s="43">
        <f t="shared" si="17"/>
        <v>0</v>
      </c>
      <c r="EW11" s="46">
        <f t="shared" si="18"/>
        <v>0</v>
      </c>
      <c r="EX11" s="48">
        <v>744319</v>
      </c>
      <c r="EY11" s="43">
        <f t="shared" si="23"/>
        <v>82819</v>
      </c>
      <c r="EZ11" s="46">
        <f t="shared" si="19"/>
        <v>0.125198790627362</v>
      </c>
      <c r="FA11" s="43">
        <f t="shared" si="20"/>
        <v>-2174241</v>
      </c>
      <c r="FB11" s="46">
        <f t="shared" si="21"/>
        <v>-0.744970464886794</v>
      </c>
      <c r="FC11" s="41"/>
      <c r="FD11" s="91"/>
      <c r="FE11" s="41"/>
      <c r="FF11" s="41"/>
      <c r="FG11" s="101"/>
      <c r="FH11" s="101"/>
      <c r="FI11" s="41" t="s">
        <v>481</v>
      </c>
      <c r="FJ11" s="41">
        <f t="shared" si="22"/>
        <v>744319</v>
      </c>
      <c r="FK11" s="41"/>
    </row>
    <row r="12" s="2" customFormat="1" ht="60" customHeight="1" spans="1:167">
      <c r="A12" s="27">
        <f>南岭项目采购合同台账!A9</f>
        <v>7</v>
      </c>
      <c r="B12" s="27" t="str">
        <f>南岭项目采购合同台账!C9</f>
        <v>NLTZQQ-HT-004-4</v>
      </c>
      <c r="C12" s="27" t="str">
        <f>南岭项目采购合同台账!D9</f>
        <v>SFHT-2021-11-19-0000007518</v>
      </c>
      <c r="D12" s="28" t="str">
        <f>南岭项目采购合同台账!E9</f>
        <v>龙岗区南湾街道南岭村社区土地整备利益统筹项目前期服务项目专项法律咨询服务</v>
      </c>
      <c r="E12" s="27" t="str">
        <f>南岭项目采购合同台账!K9</f>
        <v>非工程服务类</v>
      </c>
      <c r="F12" s="27" t="str">
        <f>南岭项目采购合同台账!L9</f>
        <v>深圳市天健（集团）股份有限公司</v>
      </c>
      <c r="G12" s="27" t="str">
        <f>南岭项目采购合同台账!Q9</f>
        <v>上海市锦天城（深圳）律师事务所</v>
      </c>
      <c r="H12" s="27" t="str">
        <f>南岭项目采购合同台账!U9</f>
        <v>彭晓辉，13570880586，pengxiaohui@allbrightlaw.com</v>
      </c>
      <c r="I12" s="31">
        <f>南岭项目采购合同台账!AC9</f>
        <v>44528</v>
      </c>
      <c r="J12" s="32">
        <f>南岭项目招采台账!O9</f>
        <v>0</v>
      </c>
      <c r="K12" s="32">
        <f>南岭项目招采台账!P9</f>
        <v>2918560</v>
      </c>
      <c r="L12" s="32">
        <f>南岭项目采购合同台账!Y9</f>
        <v>630000</v>
      </c>
      <c r="M12" s="32">
        <f>南岭项目采购合同台账!AA9</f>
        <v>630000</v>
      </c>
      <c r="N12" s="33">
        <v>743731</v>
      </c>
      <c r="O12" s="32" t="str">
        <f>南岭项目招采台账!M9</f>
        <v>风险管理部</v>
      </c>
      <c r="P12" s="32" t="str">
        <f>南岭项目招采台账!N9</f>
        <v>高梵哲
15879133752</v>
      </c>
      <c r="Q12" s="41" t="s">
        <v>1149</v>
      </c>
      <c r="R12" s="41" t="s">
        <v>1150</v>
      </c>
      <c r="S12" s="32" t="str">
        <f>南岭项目采购合同台账!BD9</f>
        <v>是</v>
      </c>
      <c r="T12" s="32">
        <f>南岭项目采购合同台账!AA9</f>
        <v>630000</v>
      </c>
      <c r="U12" s="32">
        <f t="shared" si="6"/>
        <v>743731</v>
      </c>
      <c r="V12" s="42">
        <f t="shared" si="7"/>
        <v>455888.8</v>
      </c>
      <c r="W12" s="32">
        <f t="shared" si="8"/>
        <v>743731</v>
      </c>
      <c r="X12" s="43">
        <f t="shared" si="0"/>
        <v>-287842.2</v>
      </c>
      <c r="Y12" s="41"/>
      <c r="Z12" s="41"/>
      <c r="AA12" s="41"/>
      <c r="AB12" s="46">
        <f t="shared" si="1"/>
        <v>0.723633015873016</v>
      </c>
      <c r="AC12" s="46">
        <f t="shared" si="2"/>
        <v>1.1805253968254</v>
      </c>
      <c r="AD12" s="46">
        <f t="shared" si="3"/>
        <v>1</v>
      </c>
      <c r="AE12" s="47"/>
      <c r="AF12" s="48">
        <f t="shared" si="9"/>
        <v>455888.8</v>
      </c>
      <c r="AG12" s="52"/>
      <c r="AH12" s="53"/>
      <c r="AI12" s="53"/>
      <c r="AJ12" s="53"/>
      <c r="AK12" s="53">
        <v>231223.2</v>
      </c>
      <c r="AL12" s="53"/>
      <c r="AM12" s="53"/>
      <c r="AN12" s="53"/>
      <c r="AO12" s="53">
        <v>224665.6</v>
      </c>
      <c r="AP12" s="53"/>
      <c r="AQ12" s="53"/>
      <c r="AR12" s="53"/>
      <c r="AS12" s="20"/>
      <c r="AT12" s="20"/>
      <c r="AU12" s="20"/>
      <c r="AV12" s="20"/>
      <c r="AW12" s="20"/>
      <c r="AX12" s="27"/>
      <c r="AY12" s="60" t="s">
        <v>1153</v>
      </c>
      <c r="AZ12" s="36">
        <f t="shared" si="10"/>
        <v>743731</v>
      </c>
      <c r="BA12" s="46">
        <f t="shared" si="11"/>
        <v>1</v>
      </c>
      <c r="BB12" s="43">
        <f t="shared" si="12"/>
        <v>743731</v>
      </c>
      <c r="BC12" s="43">
        <f t="shared" si="4"/>
        <v>0</v>
      </c>
      <c r="BD12" s="61"/>
      <c r="BE12" s="61"/>
      <c r="BF12" s="61"/>
      <c r="BG12" s="61"/>
      <c r="BH12" s="61"/>
      <c r="BI12" s="61"/>
      <c r="BJ12" s="61"/>
      <c r="BK12" s="61"/>
      <c r="BL12" s="61"/>
      <c r="BM12" s="61"/>
      <c r="BN12" s="61"/>
      <c r="BO12" s="61"/>
      <c r="BP12" s="43">
        <f t="shared" si="13"/>
        <v>455888.8</v>
      </c>
      <c r="BQ12" s="65"/>
      <c r="BR12" s="66"/>
      <c r="BS12" s="66"/>
      <c r="BT12" s="67"/>
      <c r="BU12" s="66">
        <v>231223.2</v>
      </c>
      <c r="BV12" s="66"/>
      <c r="BW12" s="66"/>
      <c r="BX12" s="68"/>
      <c r="BY12" s="68">
        <v>224665.6</v>
      </c>
      <c r="BZ12" s="68"/>
      <c r="CA12" s="68"/>
      <c r="CB12" s="68"/>
      <c r="CC12" s="43">
        <f t="shared" si="14"/>
        <v>0</v>
      </c>
      <c r="CD12" s="71"/>
      <c r="CE12" s="71"/>
      <c r="CF12" s="71"/>
      <c r="CG12" s="71"/>
      <c r="CH12" s="71"/>
      <c r="CI12" s="71"/>
      <c r="CJ12" s="71"/>
      <c r="CK12" s="71"/>
      <c r="CL12" s="71"/>
      <c r="CM12" s="71"/>
      <c r="CN12" s="71"/>
      <c r="CO12" s="71"/>
      <c r="CP12" s="43">
        <f t="shared" si="15"/>
        <v>0</v>
      </c>
      <c r="CQ12" s="74"/>
      <c r="CR12" s="74"/>
      <c r="CS12" s="74"/>
      <c r="CT12" s="74"/>
      <c r="CU12" s="74"/>
      <c r="CV12" s="74"/>
      <c r="CW12" s="74"/>
      <c r="CX12" s="74"/>
      <c r="CY12" s="74"/>
      <c r="CZ12" s="74"/>
      <c r="DA12" s="74"/>
      <c r="DB12" s="74"/>
      <c r="DC12" s="43">
        <f t="shared" si="16"/>
        <v>287842.2</v>
      </c>
      <c r="DD12" s="77">
        <v>287842.2</v>
      </c>
      <c r="DE12" s="77"/>
      <c r="DF12" s="77"/>
      <c r="DG12" s="77"/>
      <c r="DH12" s="77"/>
      <c r="DI12" s="77"/>
      <c r="DJ12" s="77"/>
      <c r="DK12" s="77"/>
      <c r="DL12" s="77"/>
      <c r="DM12" s="77"/>
      <c r="DN12" s="77"/>
      <c r="DO12" s="77"/>
      <c r="DP12" s="80">
        <v>1</v>
      </c>
      <c r="DQ12" s="84" t="s">
        <v>1157</v>
      </c>
      <c r="DR12" s="43">
        <f t="shared" si="5"/>
        <v>0</v>
      </c>
      <c r="DS12" s="84">
        <v>0</v>
      </c>
      <c r="DT12" s="84"/>
      <c r="DU12" s="84"/>
      <c r="DV12" s="84"/>
      <c r="DW12" s="84"/>
      <c r="DX12" s="84"/>
      <c r="DY12" s="84"/>
      <c r="DZ12" s="84"/>
      <c r="EA12" s="84"/>
      <c r="EB12" s="84"/>
      <c r="EC12" s="84"/>
      <c r="ED12" s="84"/>
      <c r="EE12" s="84"/>
      <c r="EF12" s="84"/>
      <c r="EG12" s="84"/>
      <c r="EH12" s="84"/>
      <c r="EI12" s="84"/>
      <c r="EJ12" s="88" t="str">
        <f>南岭项目供应商台账!N12</f>
        <v>/</v>
      </c>
      <c r="EK12" s="89" t="str">
        <f>南岭项目供应商台账!Q12</f>
        <v>2023-6-25履行中</v>
      </c>
      <c r="EL12" s="89" t="str">
        <f>南岭项目采购合同台账!AQ9</f>
        <v>否</v>
      </c>
      <c r="EM12" s="90">
        <f>南岭项目采购合同台账!AN9</f>
        <v>0</v>
      </c>
      <c r="EN12" s="91" t="s">
        <v>1162</v>
      </c>
      <c r="EO12" s="44" t="s">
        <v>156</v>
      </c>
      <c r="EP12" s="41" t="s">
        <v>1159</v>
      </c>
      <c r="EQ12" s="96">
        <v>45651</v>
      </c>
      <c r="ER12" s="96">
        <v>45652</v>
      </c>
      <c r="ES12" s="96"/>
      <c r="ET12" s="48">
        <v>743731</v>
      </c>
      <c r="EU12" s="48">
        <v>743731</v>
      </c>
      <c r="EV12" s="43">
        <f t="shared" si="17"/>
        <v>0</v>
      </c>
      <c r="EW12" s="46">
        <f t="shared" si="18"/>
        <v>0</v>
      </c>
      <c r="EX12" s="48">
        <v>743731</v>
      </c>
      <c r="EY12" s="43">
        <f t="shared" si="23"/>
        <v>113731</v>
      </c>
      <c r="EZ12" s="46">
        <f t="shared" si="19"/>
        <v>0.180525396825397</v>
      </c>
      <c r="FA12" s="43">
        <f t="shared" si="20"/>
        <v>-2174829</v>
      </c>
      <c r="FB12" s="46">
        <f t="shared" si="21"/>
        <v>-0.74517193410449</v>
      </c>
      <c r="FC12" s="41"/>
      <c r="FD12" s="91"/>
      <c r="FE12" s="41"/>
      <c r="FF12" s="41"/>
      <c r="FG12" s="101"/>
      <c r="FH12" s="101"/>
      <c r="FI12" s="41" t="s">
        <v>481</v>
      </c>
      <c r="FJ12" s="41">
        <f t="shared" si="22"/>
        <v>743731</v>
      </c>
      <c r="FK12" s="41"/>
    </row>
    <row r="13" s="2" customFormat="1" ht="60" customHeight="1" spans="1:167">
      <c r="A13" s="27">
        <f>南岭项目采购合同台账!A10</f>
        <v>8</v>
      </c>
      <c r="B13" s="27" t="str">
        <f>南岭项目采购合同台账!C10</f>
        <v>NLTZQQ-HT-005</v>
      </c>
      <c r="C13" s="27" t="str">
        <f>南岭项目采购合同台账!D10</f>
        <v>SFHT-2021-11-30-0000007548</v>
      </c>
      <c r="D13" s="28" t="str">
        <f>南岭项目采购合同台账!E10</f>
        <v>龙岗区南湾街道南岭村社区土地整备利益统筹项目前期服务项目规划总咨询顾问服务</v>
      </c>
      <c r="E13" s="27" t="str">
        <f>南岭项目采购合同台账!K10</f>
        <v>非工程服务类</v>
      </c>
      <c r="F13" s="27" t="str">
        <f>南岭项目采购合同台账!L10</f>
        <v>深圳市天健（集团）股份有限公司</v>
      </c>
      <c r="G13" s="27" t="str">
        <f>南岭项目采购合同台账!Q10</f>
        <v>深圳市新城市规划建筑设计股份有限公司</v>
      </c>
      <c r="H13" s="27" t="str">
        <f>南岭项目采购合同台账!U10</f>
        <v>薛柳，15627864167，597255292@qq.com</v>
      </c>
      <c r="I13" s="31">
        <f>南岭项目采购合同台账!AC10</f>
        <v>44526</v>
      </c>
      <c r="J13" s="32">
        <f>南岭项目招采台账!O10</f>
        <v>6000000</v>
      </c>
      <c r="K13" s="32">
        <f>南岭项目招采台账!P10</f>
        <v>5874920</v>
      </c>
      <c r="L13" s="32">
        <f>南岭项目采购合同台账!Y10</f>
        <v>5700000</v>
      </c>
      <c r="M13" s="32">
        <f>南岭项目采购合同台账!AA10</f>
        <v>5700000</v>
      </c>
      <c r="N13" s="33"/>
      <c r="O13" s="32" t="str">
        <f>南岭项目招采台账!M10</f>
        <v>技术管理部</v>
      </c>
      <c r="P13" s="32" t="str">
        <f>南岭项目招采台账!N10</f>
        <v>廖宇
13612947195</v>
      </c>
      <c r="Q13" s="41" t="s">
        <v>1149</v>
      </c>
      <c r="R13" s="41" t="s">
        <v>1150</v>
      </c>
      <c r="S13" s="32" t="str">
        <f>南岭项目采购合同台账!BD10</f>
        <v>否</v>
      </c>
      <c r="T13" s="32">
        <f>南岭项目采购合同台账!AA10</f>
        <v>5700000</v>
      </c>
      <c r="U13" s="32">
        <f t="shared" si="6"/>
        <v>0</v>
      </c>
      <c r="V13" s="42">
        <f t="shared" si="7"/>
        <v>0</v>
      </c>
      <c r="W13" s="32">
        <f t="shared" si="8"/>
        <v>1995000</v>
      </c>
      <c r="X13" s="43">
        <f t="shared" si="0"/>
        <v>-1995000</v>
      </c>
      <c r="Y13" s="41"/>
      <c r="Z13" s="41"/>
      <c r="AA13" s="41"/>
      <c r="AB13" s="46">
        <f t="shared" si="1"/>
        <v>0</v>
      </c>
      <c r="AC13" s="46">
        <f t="shared" si="2"/>
        <v>0.35</v>
      </c>
      <c r="AD13" s="46" t="e">
        <f t="shared" si="3"/>
        <v>#DIV/0!</v>
      </c>
      <c r="AE13" s="47"/>
      <c r="AF13" s="48">
        <f t="shared" si="9"/>
        <v>0</v>
      </c>
      <c r="AG13" s="52"/>
      <c r="AH13" s="53"/>
      <c r="AI13" s="53"/>
      <c r="AJ13" s="53"/>
      <c r="AK13" s="53"/>
      <c r="AL13" s="53"/>
      <c r="AM13" s="53"/>
      <c r="AN13" s="53"/>
      <c r="AO13" s="53"/>
      <c r="AP13" s="53"/>
      <c r="AQ13" s="53"/>
      <c r="AR13" s="53"/>
      <c r="AS13" s="20"/>
      <c r="AT13" s="20"/>
      <c r="AU13" s="20"/>
      <c r="AV13" s="20"/>
      <c r="AW13" s="20"/>
      <c r="AX13" s="27"/>
      <c r="AY13" s="60" t="s">
        <v>1151</v>
      </c>
      <c r="AZ13" s="36">
        <f t="shared" si="10"/>
        <v>1995000</v>
      </c>
      <c r="BA13" s="46">
        <f t="shared" si="11"/>
        <v>0.35</v>
      </c>
      <c r="BB13" s="43">
        <f t="shared" si="12"/>
        <v>1995000</v>
      </c>
      <c r="BC13" s="43">
        <f t="shared" si="4"/>
        <v>0</v>
      </c>
      <c r="BD13" s="61"/>
      <c r="BE13" s="61"/>
      <c r="BF13" s="61"/>
      <c r="BG13" s="61"/>
      <c r="BH13" s="61"/>
      <c r="BI13" s="61"/>
      <c r="BJ13" s="61"/>
      <c r="BK13" s="61"/>
      <c r="BL13" s="61"/>
      <c r="BM13" s="61"/>
      <c r="BN13" s="61"/>
      <c r="BO13" s="61"/>
      <c r="BP13" s="43">
        <f t="shared" si="13"/>
        <v>0</v>
      </c>
      <c r="BQ13" s="65"/>
      <c r="BR13" s="66"/>
      <c r="BS13" s="66"/>
      <c r="BT13" s="67"/>
      <c r="BU13" s="66"/>
      <c r="BV13" s="66"/>
      <c r="BW13" s="66"/>
      <c r="BX13" s="68"/>
      <c r="BY13" s="68"/>
      <c r="BZ13" s="68"/>
      <c r="CA13" s="68"/>
      <c r="CB13" s="68"/>
      <c r="CC13" s="43">
        <f t="shared" si="14"/>
        <v>570000</v>
      </c>
      <c r="CD13" s="71"/>
      <c r="CE13" s="71"/>
      <c r="CF13" s="71"/>
      <c r="CG13" s="71"/>
      <c r="CH13" s="71"/>
      <c r="CI13" s="71"/>
      <c r="CJ13" s="71"/>
      <c r="CK13" s="71">
        <v>570000</v>
      </c>
      <c r="CL13" s="71"/>
      <c r="CM13" s="71"/>
      <c r="CN13" s="71"/>
      <c r="CO13" s="71"/>
      <c r="CP13" s="43">
        <f t="shared" si="15"/>
        <v>1425000</v>
      </c>
      <c r="CQ13" s="74"/>
      <c r="CR13" s="74"/>
      <c r="CS13" s="74"/>
      <c r="CT13" s="74"/>
      <c r="CU13" s="74"/>
      <c r="CV13" s="74"/>
      <c r="CW13" s="74"/>
      <c r="CX13" s="74"/>
      <c r="CY13" s="74">
        <v>1425000</v>
      </c>
      <c r="CZ13" s="74"/>
      <c r="DA13" s="74"/>
      <c r="DB13" s="74"/>
      <c r="DC13" s="43">
        <f t="shared" si="16"/>
        <v>0</v>
      </c>
      <c r="DD13" s="77"/>
      <c r="DE13" s="77"/>
      <c r="DF13" s="77"/>
      <c r="DG13" s="77"/>
      <c r="DH13" s="77"/>
      <c r="DI13" s="77"/>
      <c r="DJ13" s="77"/>
      <c r="DK13" s="77"/>
      <c r="DL13" s="77"/>
      <c r="DM13" s="77"/>
      <c r="DN13" s="77"/>
      <c r="DO13" s="77"/>
      <c r="DP13" s="80"/>
      <c r="DQ13" s="84"/>
      <c r="DR13" s="43">
        <f t="shared" si="5"/>
        <v>0</v>
      </c>
      <c r="DS13" s="84"/>
      <c r="DT13" s="84"/>
      <c r="DU13" s="84"/>
      <c r="DV13" s="84"/>
      <c r="DW13" s="84"/>
      <c r="DX13" s="84"/>
      <c r="DY13" s="84"/>
      <c r="DZ13" s="84"/>
      <c r="EA13" s="84"/>
      <c r="EB13" s="84"/>
      <c r="EC13" s="84"/>
      <c r="ED13" s="84"/>
      <c r="EE13" s="84"/>
      <c r="EF13" s="84"/>
      <c r="EG13" s="84"/>
      <c r="EH13" s="84"/>
      <c r="EI13" s="84"/>
      <c r="EJ13" s="88" t="str">
        <f>南岭项目供应商台账!N13</f>
        <v>/</v>
      </c>
      <c r="EK13" s="89" t="str">
        <f>南岭项目供应商台账!Q13</f>
        <v>2023-6-25履行中</v>
      </c>
      <c r="EL13" s="89" t="str">
        <f>南岭项目采购合同台账!AQ10</f>
        <v>否</v>
      </c>
      <c r="EM13" s="90">
        <f>南岭项目采购合同台账!AN10</f>
        <v>0</v>
      </c>
      <c r="EN13" s="91"/>
      <c r="EO13" s="44"/>
      <c r="EP13" s="41"/>
      <c r="EQ13" s="96"/>
      <c r="ER13" s="97"/>
      <c r="ES13" s="96"/>
      <c r="ET13" s="48"/>
      <c r="EU13" s="48"/>
      <c r="EV13" s="43"/>
      <c r="EW13" s="46"/>
      <c r="EX13" s="48"/>
      <c r="EY13" s="43"/>
      <c r="EZ13" s="46"/>
      <c r="FA13" s="43"/>
      <c r="FB13" s="46"/>
      <c r="FC13" s="41"/>
      <c r="FD13" s="91"/>
      <c r="FE13" s="41"/>
      <c r="FF13" s="41"/>
      <c r="FG13" s="101"/>
      <c r="FH13" s="101"/>
      <c r="FI13" s="41"/>
      <c r="FJ13" s="41">
        <f>M13</f>
        <v>5700000</v>
      </c>
      <c r="FK13" s="41"/>
    </row>
    <row r="14" s="2" customFormat="1" ht="60" customHeight="1" spans="1:167">
      <c r="A14" s="27">
        <f>南岭项目采购合同台账!A11</f>
        <v>9</v>
      </c>
      <c r="B14" s="27" t="str">
        <f>南岭项目采购合同台账!C11</f>
        <v>NLTZQQ-HT-006</v>
      </c>
      <c r="C14" s="27" t="str">
        <f>南岭项目采购合同台账!D11</f>
        <v>SFHT-2021-12-24-0000007641</v>
      </c>
      <c r="D14" s="28" t="str">
        <f>南岭项目采购合同台账!E11</f>
        <v>龙岗区南湾街道南岭村社区土地整备利益统筹项目前期服务项目指挥部办公场地装修设计服务</v>
      </c>
      <c r="E14" s="27" t="str">
        <f>南岭项目采购合同台账!K11</f>
        <v>非工程货物类</v>
      </c>
      <c r="F14" s="27" t="str">
        <f>南岭项目采购合同台账!L11</f>
        <v>深圳市天健（集团）股份有限公司</v>
      </c>
      <c r="G14" s="27" t="str">
        <f>南岭项目采购合同台账!Q11</f>
        <v>深圳壹创国际设计股份有限公司</v>
      </c>
      <c r="H14" s="27" t="str">
        <f>南岭项目采购合同台账!U11</f>
        <v>侯智华，13631611950，zhuzihong@szycgj.cn</v>
      </c>
      <c r="I14" s="31">
        <f>南岭项目采购合同台账!AC11</f>
        <v>44559</v>
      </c>
      <c r="J14" s="32">
        <f>南岭项目招采台账!O11</f>
        <v>538000</v>
      </c>
      <c r="K14" s="32">
        <f>南岭项目招采台账!P11</f>
        <v>502553.67</v>
      </c>
      <c r="L14" s="32">
        <f>南岭项目采购合同台账!Y11</f>
        <v>297950</v>
      </c>
      <c r="M14" s="32">
        <f>南岭项目采购合同台账!AA11</f>
        <v>297950</v>
      </c>
      <c r="N14" s="33">
        <v>260609</v>
      </c>
      <c r="O14" s="32" t="str">
        <f>南岭项目招采台账!M11</f>
        <v>技术管理部</v>
      </c>
      <c r="P14" s="32" t="str">
        <f>南岭项目招采台账!N11</f>
        <v>卓建峰
15013524768</v>
      </c>
      <c r="Q14" s="41" t="s">
        <v>1149</v>
      </c>
      <c r="R14" s="41" t="s">
        <v>1150</v>
      </c>
      <c r="S14" s="32" t="str">
        <f>南岭项目采购合同台账!BD11</f>
        <v>是</v>
      </c>
      <c r="T14" s="32">
        <f>南岭项目采购合同台账!AA11</f>
        <v>297950</v>
      </c>
      <c r="U14" s="32">
        <f t="shared" si="6"/>
        <v>260609</v>
      </c>
      <c r="V14" s="42">
        <f t="shared" si="7"/>
        <v>148975</v>
      </c>
      <c r="W14" s="32">
        <f t="shared" si="8"/>
        <v>260609</v>
      </c>
      <c r="X14" s="43">
        <f t="shared" si="0"/>
        <v>-111634</v>
      </c>
      <c r="Y14" s="41"/>
      <c r="Z14" s="41"/>
      <c r="AA14" s="41"/>
      <c r="AB14" s="46">
        <f t="shared" si="1"/>
        <v>0.5</v>
      </c>
      <c r="AC14" s="46">
        <f t="shared" si="2"/>
        <v>0.874673602953516</v>
      </c>
      <c r="AD14" s="46">
        <f t="shared" si="3"/>
        <v>1</v>
      </c>
      <c r="AE14" s="47"/>
      <c r="AF14" s="48">
        <f t="shared" si="9"/>
        <v>148975</v>
      </c>
      <c r="AG14" s="52">
        <v>148975</v>
      </c>
      <c r="AH14" s="53"/>
      <c r="AI14" s="53"/>
      <c r="AJ14" s="53"/>
      <c r="AK14" s="53"/>
      <c r="AL14" s="53"/>
      <c r="AM14" s="53"/>
      <c r="AN14" s="53"/>
      <c r="AO14" s="53"/>
      <c r="AP14" s="53"/>
      <c r="AQ14" s="53"/>
      <c r="AR14" s="53"/>
      <c r="AS14" s="20"/>
      <c r="AT14" s="20"/>
      <c r="AU14" s="20"/>
      <c r="AV14" s="20"/>
      <c r="AW14" s="20"/>
      <c r="AX14" s="27"/>
      <c r="AY14" s="60" t="s">
        <v>1153</v>
      </c>
      <c r="AZ14" s="36">
        <f t="shared" si="10"/>
        <v>260609</v>
      </c>
      <c r="BA14" s="46">
        <f t="shared" si="11"/>
        <v>1</v>
      </c>
      <c r="BB14" s="43">
        <f t="shared" si="12"/>
        <v>260609</v>
      </c>
      <c r="BC14" s="43">
        <f t="shared" si="4"/>
        <v>0</v>
      </c>
      <c r="BD14" s="61"/>
      <c r="BE14" s="61"/>
      <c r="BF14" s="61"/>
      <c r="BG14" s="61"/>
      <c r="BH14" s="61"/>
      <c r="BI14" s="61"/>
      <c r="BJ14" s="61"/>
      <c r="BK14" s="61"/>
      <c r="BL14" s="61"/>
      <c r="BM14" s="61"/>
      <c r="BN14" s="61"/>
      <c r="BO14" s="61"/>
      <c r="BP14" s="43">
        <f t="shared" si="13"/>
        <v>148975</v>
      </c>
      <c r="BQ14" s="65">
        <v>148975</v>
      </c>
      <c r="BR14" s="66"/>
      <c r="BS14" s="66"/>
      <c r="BT14" s="67"/>
      <c r="BU14" s="66"/>
      <c r="BV14" s="66"/>
      <c r="BW14" s="66"/>
      <c r="BX14" s="68"/>
      <c r="BY14" s="68"/>
      <c r="BZ14" s="68"/>
      <c r="CA14" s="68"/>
      <c r="CB14" s="68"/>
      <c r="CC14" s="43">
        <f t="shared" si="14"/>
        <v>0</v>
      </c>
      <c r="CD14" s="71"/>
      <c r="CE14" s="71"/>
      <c r="CF14" s="71"/>
      <c r="CG14" s="71"/>
      <c r="CH14" s="71"/>
      <c r="CI14" s="71"/>
      <c r="CJ14" s="71"/>
      <c r="CK14" s="71"/>
      <c r="CL14" s="71"/>
      <c r="CM14" s="71"/>
      <c r="CN14" s="71"/>
      <c r="CO14" s="71"/>
      <c r="CP14" s="43">
        <f t="shared" si="15"/>
        <v>111634</v>
      </c>
      <c r="CQ14" s="74"/>
      <c r="CR14" s="74"/>
      <c r="CS14" s="74">
        <v>142517.98</v>
      </c>
      <c r="CT14" s="74">
        <v>-30883.98</v>
      </c>
      <c r="CU14" s="74"/>
      <c r="CV14" s="74"/>
      <c r="CW14" s="74"/>
      <c r="CX14" s="74"/>
      <c r="CY14" s="74"/>
      <c r="CZ14" s="74"/>
      <c r="DA14" s="74"/>
      <c r="DB14" s="74"/>
      <c r="DC14" s="43">
        <f t="shared" si="16"/>
        <v>0</v>
      </c>
      <c r="DD14" s="77"/>
      <c r="DE14" s="77"/>
      <c r="DF14" s="77"/>
      <c r="DG14" s="77"/>
      <c r="DH14" s="77"/>
      <c r="DI14" s="77"/>
      <c r="DJ14" s="77"/>
      <c r="DK14" s="77"/>
      <c r="DL14" s="77"/>
      <c r="DM14" s="77"/>
      <c r="DN14" s="77"/>
      <c r="DO14" s="77"/>
      <c r="DP14" s="80"/>
      <c r="DQ14" s="84"/>
      <c r="DR14" s="43">
        <f t="shared" si="5"/>
        <v>0</v>
      </c>
      <c r="DS14" s="84"/>
      <c r="DT14" s="84"/>
      <c r="DU14" s="84"/>
      <c r="DV14" s="84"/>
      <c r="DW14" s="84"/>
      <c r="DX14" s="84"/>
      <c r="DY14" s="84"/>
      <c r="DZ14" s="84"/>
      <c r="EA14" s="84"/>
      <c r="EB14" s="84"/>
      <c r="EC14" s="84"/>
      <c r="ED14" s="84"/>
      <c r="EE14" s="84"/>
      <c r="EF14" s="84"/>
      <c r="EG14" s="84"/>
      <c r="EH14" s="84"/>
      <c r="EI14" s="84"/>
      <c r="EJ14" s="88" t="str">
        <f>南岭项目供应商台账!N14</f>
        <v>/</v>
      </c>
      <c r="EK14" s="89" t="str">
        <f>南岭项目供应商台账!Q14</f>
        <v>2023-6-25履行中</v>
      </c>
      <c r="EL14" s="89" t="str">
        <f>南岭项目采购合同台账!AQ11</f>
        <v>否</v>
      </c>
      <c r="EM14" s="90">
        <f>南岭项目采购合同台账!AN11</f>
        <v>0</v>
      </c>
      <c r="EN14" s="91" t="s">
        <v>1163</v>
      </c>
      <c r="EO14" s="44" t="s">
        <v>125</v>
      </c>
      <c r="EP14" s="41" t="s">
        <v>125</v>
      </c>
      <c r="EQ14" s="96">
        <v>45323</v>
      </c>
      <c r="ER14" s="97">
        <v>45323</v>
      </c>
      <c r="ES14" s="96">
        <v>45377</v>
      </c>
      <c r="ET14" s="48">
        <v>260609</v>
      </c>
      <c r="EU14" s="48">
        <v>260609</v>
      </c>
      <c r="EV14" s="43">
        <f>ET14-EU14</f>
        <v>0</v>
      </c>
      <c r="EW14" s="46">
        <f>EV14/ET14</f>
        <v>0</v>
      </c>
      <c r="EX14" s="48">
        <v>260609</v>
      </c>
      <c r="EY14" s="43">
        <f>EX14-L14</f>
        <v>-37341</v>
      </c>
      <c r="EZ14" s="46">
        <f>EY14/L14</f>
        <v>-0.125326397046484</v>
      </c>
      <c r="FA14" s="43">
        <f>EX14-K14</f>
        <v>-241944.67</v>
      </c>
      <c r="FB14" s="46">
        <f>FA14/K14</f>
        <v>-0.481430510695504</v>
      </c>
      <c r="FC14" s="41" t="s">
        <v>481</v>
      </c>
      <c r="FD14" s="91" t="s">
        <v>1164</v>
      </c>
      <c r="FE14" s="41"/>
      <c r="FF14" s="41"/>
      <c r="FG14" s="101"/>
      <c r="FH14" s="101"/>
      <c r="FI14" s="41" t="s">
        <v>481</v>
      </c>
      <c r="FJ14" s="41">
        <f t="shared" si="22"/>
        <v>260609</v>
      </c>
      <c r="FK14" s="41"/>
    </row>
    <row r="15" s="2" customFormat="1" ht="60" customHeight="1" spans="1:167">
      <c r="A15" s="27">
        <f>南岭项目采购合同台账!A12</f>
        <v>10</v>
      </c>
      <c r="B15" s="27" t="str">
        <f>南岭项目采购合同台账!C12</f>
        <v>NLTZQQ-HT-007
NLTZQQ-HT-007-B01
NLTZQQ-HT-007-B02</v>
      </c>
      <c r="C15" s="27" t="str">
        <f>南岭项目采购合同台账!D12</f>
        <v>无（流程管理:天健城市服务关于签订《南岭村土地整备项目巡查及安全督导服务协议》的请示）</v>
      </c>
      <c r="D15" s="28" t="str">
        <f>南岭项目采购合同台账!E12</f>
        <v>南岭村土地整备项目巡查及安全督导服务协议书</v>
      </c>
      <c r="E15" s="27" t="str">
        <f>南岭项目采购合同台账!K12</f>
        <v>非工程服务类</v>
      </c>
      <c r="F15" s="27" t="str">
        <f>南岭项目采购合同台账!L12</f>
        <v>深圳市天健（集团）股份有限公司</v>
      </c>
      <c r="G15" s="27" t="str">
        <f>南岭项目采购合同台账!Q12</f>
        <v>/</v>
      </c>
      <c r="H15" s="27" t="str">
        <f>南岭项目采购合同台账!U12</f>
        <v>葛元海，13612856062,13612856062@139.com</v>
      </c>
      <c r="I15" s="31" t="str">
        <f>南岭项目采购合同台账!AC12</f>
        <v>/</v>
      </c>
      <c r="J15" s="32">
        <f>南岭项目招采台账!O12</f>
        <v>13010796.8</v>
      </c>
      <c r="K15" s="32">
        <f>南岭项目招采台账!P12</f>
        <v>13010796.8</v>
      </c>
      <c r="L15" s="32">
        <f>南岭项目采购合同台账!Y12</f>
        <v>13010796.8</v>
      </c>
      <c r="M15" s="32">
        <f>南岭项目采购合同台账!AA12</f>
        <v>26227519.02</v>
      </c>
      <c r="N15" s="33">
        <v>25769257.82</v>
      </c>
      <c r="O15" s="32" t="str">
        <f>南岭项目招采台账!M12</f>
        <v>/</v>
      </c>
      <c r="P15" s="32" t="str">
        <f>南岭项目招采台账!N12</f>
        <v>/</v>
      </c>
      <c r="Q15" s="41" t="s">
        <v>125</v>
      </c>
      <c r="R15" s="41" t="s">
        <v>125</v>
      </c>
      <c r="S15" s="32" t="str">
        <f>南岭项目采购合同台账!BD12</f>
        <v>是</v>
      </c>
      <c r="T15" s="32">
        <f>南岭项目采购合同台账!AA12</f>
        <v>26227519.02</v>
      </c>
      <c r="U15" s="32">
        <f t="shared" si="6"/>
        <v>25769257.82</v>
      </c>
      <c r="V15" s="42">
        <f t="shared" si="7"/>
        <v>0</v>
      </c>
      <c r="W15" s="32">
        <f t="shared" si="8"/>
        <v>25769257.82</v>
      </c>
      <c r="X15" s="43">
        <f>V14-W14</f>
        <v>-111634</v>
      </c>
      <c r="Y15" s="41"/>
      <c r="Z15" s="41"/>
      <c r="AA15" s="41"/>
      <c r="AB15" s="46">
        <f>V14/M15</f>
        <v>0.00568010263900287</v>
      </c>
      <c r="AC15" s="46">
        <f>W14/M15</f>
        <v>0.00993647168080483</v>
      </c>
      <c r="AD15" s="46">
        <f>W14/U15</f>
        <v>0.0101131744585107</v>
      </c>
      <c r="AE15" s="47"/>
      <c r="AF15" s="48">
        <f t="shared" si="9"/>
        <v>0</v>
      </c>
      <c r="AG15" s="52"/>
      <c r="AH15" s="53"/>
      <c r="AI15" s="53"/>
      <c r="AJ15" s="53"/>
      <c r="AK15" s="53"/>
      <c r="AL15" s="53"/>
      <c r="AM15" s="53"/>
      <c r="AN15" s="53"/>
      <c r="AO15" s="53"/>
      <c r="AP15" s="53"/>
      <c r="AQ15" s="53"/>
      <c r="AR15" s="53"/>
      <c r="AS15" s="20"/>
      <c r="AT15" s="20"/>
      <c r="AU15" s="20"/>
      <c r="AV15" s="20"/>
      <c r="AW15" s="20"/>
      <c r="AX15" s="27"/>
      <c r="AY15" s="60" t="s">
        <v>1153</v>
      </c>
      <c r="AZ15" s="36">
        <f t="shared" si="10"/>
        <v>25769257.82</v>
      </c>
      <c r="BA15" s="46">
        <f t="shared" si="11"/>
        <v>1</v>
      </c>
      <c r="BB15" s="43">
        <f t="shared" si="12"/>
        <v>25769257.82</v>
      </c>
      <c r="BC15" s="43">
        <f t="shared" si="4"/>
        <v>0</v>
      </c>
      <c r="BD15" s="61"/>
      <c r="BE15" s="61"/>
      <c r="BF15" s="61"/>
      <c r="BG15" s="61"/>
      <c r="BH15" s="61"/>
      <c r="BI15" s="61"/>
      <c r="BJ15" s="61"/>
      <c r="BK15" s="61"/>
      <c r="BL15" s="61"/>
      <c r="BM15" s="61"/>
      <c r="BN15" s="61"/>
      <c r="BO15" s="61"/>
      <c r="BP15" s="43">
        <f t="shared" si="13"/>
        <v>0</v>
      </c>
      <c r="BQ15" s="65"/>
      <c r="BR15" s="66"/>
      <c r="BS15" s="66"/>
      <c r="BT15" s="67"/>
      <c r="BU15" s="66"/>
      <c r="BV15" s="66"/>
      <c r="BW15" s="66"/>
      <c r="BX15" s="68"/>
      <c r="BY15" s="68"/>
      <c r="BZ15" s="68"/>
      <c r="CA15" s="68"/>
      <c r="CB15" s="68"/>
      <c r="CC15" s="43">
        <f t="shared" si="14"/>
        <v>0</v>
      </c>
      <c r="CD15" s="71"/>
      <c r="CE15" s="71"/>
      <c r="CF15" s="71"/>
      <c r="CG15" s="71"/>
      <c r="CH15" s="71"/>
      <c r="CI15" s="71"/>
      <c r="CJ15" s="71"/>
      <c r="CK15" s="71"/>
      <c r="CL15" s="71"/>
      <c r="CM15" s="71"/>
      <c r="CN15" s="71"/>
      <c r="CO15" s="71"/>
      <c r="CP15" s="43">
        <f t="shared" si="15"/>
        <v>25769257.82</v>
      </c>
      <c r="CQ15" s="74"/>
      <c r="CR15" s="74"/>
      <c r="CS15" s="74"/>
      <c r="CT15" s="74"/>
      <c r="CU15" s="74"/>
      <c r="CV15" s="74"/>
      <c r="CW15" s="74"/>
      <c r="CX15" s="74"/>
      <c r="CY15" s="74"/>
      <c r="CZ15" s="74"/>
      <c r="DA15" s="74"/>
      <c r="DB15" s="74">
        <v>25769257.82</v>
      </c>
      <c r="DC15" s="43">
        <f t="shared" si="16"/>
        <v>0</v>
      </c>
      <c r="DD15" s="77"/>
      <c r="DE15" s="77"/>
      <c r="DF15" s="77"/>
      <c r="DG15" s="77"/>
      <c r="DH15" s="77"/>
      <c r="DI15" s="77"/>
      <c r="DJ15" s="77"/>
      <c r="DK15" s="77"/>
      <c r="DL15" s="77"/>
      <c r="DM15" s="77"/>
      <c r="DN15" s="77"/>
      <c r="DO15" s="77"/>
      <c r="DP15" s="80"/>
      <c r="DQ15" s="84"/>
      <c r="DR15" s="43">
        <f t="shared" si="5"/>
        <v>0</v>
      </c>
      <c r="DS15" s="84"/>
      <c r="DT15" s="84"/>
      <c r="DU15" s="84"/>
      <c r="DV15" s="84"/>
      <c r="DW15" s="84"/>
      <c r="DX15" s="84"/>
      <c r="DY15" s="84"/>
      <c r="DZ15" s="84"/>
      <c r="EA15" s="84"/>
      <c r="EB15" s="84"/>
      <c r="EC15" s="84"/>
      <c r="ED15" s="84"/>
      <c r="EE15" s="84"/>
      <c r="EF15" s="84"/>
      <c r="EG15" s="84"/>
      <c r="EH15" s="84"/>
      <c r="EI15" s="84"/>
      <c r="EJ15" s="88" t="str">
        <f>南岭项目供应商台账!N15</f>
        <v>/</v>
      </c>
      <c r="EK15" s="89" t="str">
        <f>南岭项目供应商台账!Q15</f>
        <v>2023-6-25履行中</v>
      </c>
      <c r="EL15" s="89" t="str">
        <f>南岭项目采购合同台账!AQ12</f>
        <v>否</v>
      </c>
      <c r="EM15" s="90">
        <f>南岭项目采购合同台账!AN12</f>
        <v>0</v>
      </c>
      <c r="EN15" s="91" t="s">
        <v>1165</v>
      </c>
      <c r="EO15" s="44" t="s">
        <v>125</v>
      </c>
      <c r="EP15" s="41" t="s">
        <v>125</v>
      </c>
      <c r="EQ15" s="96"/>
      <c r="ER15" s="97">
        <v>45628</v>
      </c>
      <c r="ES15" s="97">
        <v>45628</v>
      </c>
      <c r="ET15" s="48">
        <v>25769257.82</v>
      </c>
      <c r="EU15" s="48">
        <v>25769257.82</v>
      </c>
      <c r="EV15" s="43">
        <f>ET15-EU15</f>
        <v>0</v>
      </c>
      <c r="EW15" s="46">
        <f>EV15/ET15</f>
        <v>0</v>
      </c>
      <c r="EX15" s="48">
        <v>25769257.82</v>
      </c>
      <c r="EY15" s="43">
        <f>EX15-L15</f>
        <v>12758461.02</v>
      </c>
      <c r="EZ15" s="46">
        <f>EY15/L15</f>
        <v>0.980605662829197</v>
      </c>
      <c r="FA15" s="43">
        <f>EX15-K15</f>
        <v>12758461.02</v>
      </c>
      <c r="FB15" s="46">
        <f>FA15/K15</f>
        <v>0.980605662829197</v>
      </c>
      <c r="FC15" s="41" t="s">
        <v>466</v>
      </c>
      <c r="FD15" s="91"/>
      <c r="FE15" s="41"/>
      <c r="FF15" s="41"/>
      <c r="FG15" s="101"/>
      <c r="FH15" s="101"/>
      <c r="FI15" s="41" t="s">
        <v>481</v>
      </c>
      <c r="FJ15" s="41">
        <f t="shared" si="22"/>
        <v>25769257.82</v>
      </c>
      <c r="FK15" s="41"/>
    </row>
    <row r="16" s="2" customFormat="1" ht="60" customHeight="1" spans="1:167">
      <c r="A16" s="27">
        <f>南岭项目采购合同台账!A13</f>
        <v>11</v>
      </c>
      <c r="B16" s="27" t="str">
        <f>南岭项目采购合同台账!C13</f>
        <v>NLTZQQ-HT-008</v>
      </c>
      <c r="C16" s="27" t="str">
        <f>南岭项目采购合同台账!D13</f>
        <v>SFHT-2021-12-29-0000007667</v>
      </c>
      <c r="D16" s="28" t="str">
        <f>南岭项目采购合同台账!E13</f>
        <v>龙岗区南湾街道南岭村社区土地整备利益统筹项目前期服务项目指挥部办公场地租赁</v>
      </c>
      <c r="E16" s="27" t="str">
        <f>南岭项目采购合同台账!K13</f>
        <v>非工程服务类</v>
      </c>
      <c r="F16" s="27" t="str">
        <f>南岭项目采购合同台账!L13</f>
        <v>深圳市天健（集团）股份有限公司</v>
      </c>
      <c r="G16" s="27" t="str">
        <f>南岭项目采购合同台账!Q13</f>
        <v>深圳市南岭村股份合作公司</v>
      </c>
      <c r="H16" s="27" t="str">
        <f>南岭项目采购合同台账!U13</f>
        <v>林安棋，13632513631，13714650800@139.com</v>
      </c>
      <c r="I16" s="31">
        <f>南岭项目采购合同台账!AC13</f>
        <v>44561</v>
      </c>
      <c r="J16" s="32">
        <f>南岭项目招采台账!O13</f>
        <v>13600000</v>
      </c>
      <c r="K16" s="32">
        <f>南岭项目招采台账!P13</f>
        <v>13150390</v>
      </c>
      <c r="L16" s="32">
        <f>南岭项目采购合同台账!Y13</f>
        <v>13150390</v>
      </c>
      <c r="M16" s="32">
        <f>南岭项目采购合同台账!AA13</f>
        <v>13150390</v>
      </c>
      <c r="N16" s="33" t="s">
        <v>1166</v>
      </c>
      <c r="O16" s="32" t="str">
        <f>南岭项目招采台账!M13</f>
        <v>综合办公室</v>
      </c>
      <c r="P16" s="32" t="str">
        <f>南岭项目招采台账!N13</f>
        <v>欧阳俊贤
13824321280</v>
      </c>
      <c r="Q16" s="41" t="s">
        <v>71</v>
      </c>
      <c r="R16" s="41" t="s">
        <v>71</v>
      </c>
      <c r="S16" s="32" t="str">
        <f>南岭项目采购合同台账!BD13</f>
        <v>否</v>
      </c>
      <c r="T16" s="32">
        <f>南岭项目采购合同台账!AA13</f>
        <v>13150390</v>
      </c>
      <c r="U16" s="32" t="str">
        <f t="shared" si="6"/>
        <v>由综合事务组报销租金。</v>
      </c>
      <c r="V16" s="42">
        <f t="shared" si="7"/>
        <v>0</v>
      </c>
      <c r="W16" s="32">
        <f t="shared" si="8"/>
        <v>0</v>
      </c>
      <c r="X16" s="43">
        <f t="shared" si="0"/>
        <v>0</v>
      </c>
      <c r="Y16" s="41"/>
      <c r="Z16" s="41"/>
      <c r="AA16" s="41"/>
      <c r="AB16" s="46">
        <f t="shared" si="1"/>
        <v>0</v>
      </c>
      <c r="AC16" s="46">
        <f t="shared" si="2"/>
        <v>0</v>
      </c>
      <c r="AD16" s="46" t="e">
        <f t="shared" si="3"/>
        <v>#VALUE!</v>
      </c>
      <c r="AE16" s="47"/>
      <c r="AF16" s="48">
        <f t="shared" si="9"/>
        <v>0</v>
      </c>
      <c r="AG16" s="52"/>
      <c r="AH16" s="53"/>
      <c r="AI16" s="53"/>
      <c r="AJ16" s="53"/>
      <c r="AK16" s="53"/>
      <c r="AL16" s="53"/>
      <c r="AM16" s="53"/>
      <c r="AN16" s="53"/>
      <c r="AO16" s="53"/>
      <c r="AP16" s="53"/>
      <c r="AQ16" s="53"/>
      <c r="AR16" s="53"/>
      <c r="AS16" s="20"/>
      <c r="AT16" s="20"/>
      <c r="AU16" s="20"/>
      <c r="AV16" s="20"/>
      <c r="AW16" s="20"/>
      <c r="AX16" s="27"/>
      <c r="AY16" s="60"/>
      <c r="AZ16" s="36">
        <f t="shared" si="10"/>
        <v>0</v>
      </c>
      <c r="BA16" s="46" t="s">
        <v>71</v>
      </c>
      <c r="BB16" s="43">
        <f t="shared" si="12"/>
        <v>0</v>
      </c>
      <c r="BC16" s="43">
        <f t="shared" si="4"/>
        <v>0</v>
      </c>
      <c r="BD16" s="61"/>
      <c r="BE16" s="61"/>
      <c r="BF16" s="61"/>
      <c r="BG16" s="61"/>
      <c r="BH16" s="61"/>
      <c r="BI16" s="61"/>
      <c r="BJ16" s="61"/>
      <c r="BK16" s="61"/>
      <c r="BL16" s="61"/>
      <c r="BM16" s="61"/>
      <c r="BN16" s="61"/>
      <c r="BO16" s="61"/>
      <c r="BP16" s="43">
        <f t="shared" si="13"/>
        <v>0</v>
      </c>
      <c r="BQ16" s="65"/>
      <c r="BR16" s="66"/>
      <c r="BS16" s="66"/>
      <c r="BT16" s="67"/>
      <c r="BU16" s="66"/>
      <c r="BV16" s="66"/>
      <c r="BW16" s="66"/>
      <c r="BX16" s="68"/>
      <c r="BY16" s="68"/>
      <c r="BZ16" s="68"/>
      <c r="CA16" s="68"/>
      <c r="CB16" s="68"/>
      <c r="CC16" s="43">
        <f t="shared" si="14"/>
        <v>0</v>
      </c>
      <c r="CD16" s="71"/>
      <c r="CE16" s="71"/>
      <c r="CF16" s="71"/>
      <c r="CG16" s="71"/>
      <c r="CH16" s="71"/>
      <c r="CI16" s="71"/>
      <c r="CJ16" s="71"/>
      <c r="CK16" s="71"/>
      <c r="CL16" s="71"/>
      <c r="CM16" s="71"/>
      <c r="CN16" s="71"/>
      <c r="CO16" s="71"/>
      <c r="CP16" s="43">
        <f t="shared" si="15"/>
        <v>0</v>
      </c>
      <c r="CQ16" s="74"/>
      <c r="CR16" s="74"/>
      <c r="CS16" s="74"/>
      <c r="CT16" s="74"/>
      <c r="CU16" s="74"/>
      <c r="CV16" s="74"/>
      <c r="CW16" s="74"/>
      <c r="CX16" s="74"/>
      <c r="CY16" s="74"/>
      <c r="CZ16" s="74"/>
      <c r="DA16" s="74"/>
      <c r="DB16" s="74"/>
      <c r="DC16" s="43">
        <f t="shared" si="16"/>
        <v>0</v>
      </c>
      <c r="DD16" s="77"/>
      <c r="DE16" s="77"/>
      <c r="DF16" s="77"/>
      <c r="DG16" s="77"/>
      <c r="DH16" s="77"/>
      <c r="DI16" s="77"/>
      <c r="DJ16" s="77"/>
      <c r="DK16" s="77"/>
      <c r="DL16" s="77"/>
      <c r="DM16" s="77"/>
      <c r="DN16" s="77"/>
      <c r="DO16" s="77"/>
      <c r="DP16" s="80"/>
      <c r="DQ16" s="84"/>
      <c r="DR16" s="43">
        <f t="shared" si="5"/>
        <v>0</v>
      </c>
      <c r="DS16" s="84"/>
      <c r="DT16" s="84"/>
      <c r="DU16" s="84"/>
      <c r="DV16" s="84"/>
      <c r="DW16" s="84"/>
      <c r="DX16" s="84"/>
      <c r="DY16" s="84"/>
      <c r="DZ16" s="84"/>
      <c r="EA16" s="84"/>
      <c r="EB16" s="84"/>
      <c r="EC16" s="84"/>
      <c r="ED16" s="84"/>
      <c r="EE16" s="84"/>
      <c r="EF16" s="84"/>
      <c r="EG16" s="84"/>
      <c r="EH16" s="84"/>
      <c r="EI16" s="84"/>
      <c r="EJ16" s="88" t="str">
        <f>南岭项目供应商台账!N16</f>
        <v>/</v>
      </c>
      <c r="EK16" s="89" t="str">
        <f>南岭项目供应商台账!Q16</f>
        <v>2023-6-25履行中</v>
      </c>
      <c r="EL16" s="89" t="str">
        <f>南岭项目采购合同台账!AQ13</f>
        <v>否</v>
      </c>
      <c r="EM16" s="90">
        <f>南岭项目采购合同台账!AN13</f>
        <v>0</v>
      </c>
      <c r="EN16" s="91"/>
      <c r="EO16" s="44"/>
      <c r="EP16" s="41"/>
      <c r="EQ16" s="96"/>
      <c r="ER16" s="97"/>
      <c r="ES16" s="96"/>
      <c r="ET16" s="48"/>
      <c r="EU16" s="48"/>
      <c r="EV16" s="43"/>
      <c r="EW16" s="46"/>
      <c r="EX16" s="48"/>
      <c r="EY16" s="43"/>
      <c r="EZ16" s="46"/>
      <c r="FA16" s="43"/>
      <c r="FB16" s="46"/>
      <c r="FC16" s="41"/>
      <c r="FD16" s="91"/>
      <c r="FE16" s="41"/>
      <c r="FF16" s="41"/>
      <c r="FG16" s="101"/>
      <c r="FH16" s="101"/>
      <c r="FI16" s="41"/>
      <c r="FJ16" s="44"/>
      <c r="FK16" s="44" t="str">
        <f>O16</f>
        <v>综合办公室</v>
      </c>
    </row>
    <row r="17" s="2" customFormat="1" ht="60" customHeight="1" spans="1:167">
      <c r="A17" s="27">
        <f>南岭项目采购合同台账!A14</f>
        <v>12</v>
      </c>
      <c r="B17" s="27" t="str">
        <f>南岭项目采购合同台账!C14</f>
        <v>NLTZQQ-HT-009-1</v>
      </c>
      <c r="C17" s="27" t="str">
        <f>南岭项目采购合同台账!D14</f>
        <v>SFHT-2022-01-04-0000007678</v>
      </c>
      <c r="D17" s="28" t="str">
        <f>南岭项目采购合同台账!E14</f>
        <v>龙岗区南湾街道南岭村社区土地整备利益统筹项目前期服务项目“四大花园”分户测绘服务Ⅰ标段</v>
      </c>
      <c r="E17" s="27" t="str">
        <f>南岭项目采购合同台账!K14</f>
        <v>非工程服务类</v>
      </c>
      <c r="F17" s="27" t="str">
        <f>南岭项目采购合同台账!L14</f>
        <v>深圳市天健（集团）股份有限公司</v>
      </c>
      <c r="G17" s="27" t="str">
        <f>南岭项目采购合同台账!Q14</f>
        <v>深圳市勘察研究院有限公司</v>
      </c>
      <c r="H17" s="27" t="str">
        <f>南岭项目采购合同台账!U14</f>
        <v>潘文俊，13538182678，512757364@qq.com</v>
      </c>
      <c r="I17" s="31">
        <f>南岭项目采购合同台账!AC14</f>
        <v>44571</v>
      </c>
      <c r="J17" s="32">
        <f>南岭项目招采台账!O14</f>
        <v>1569620</v>
      </c>
      <c r="K17" s="32">
        <f>南岭项目招采台账!P14</f>
        <v>1339929</v>
      </c>
      <c r="L17" s="32">
        <f>南岭项目采购合同台账!Y14</f>
        <v>1178300</v>
      </c>
      <c r="M17" s="32">
        <f>南岭项目采购合同台账!AA14</f>
        <v>1178300</v>
      </c>
      <c r="N17" s="33"/>
      <c r="O17" s="32" t="str">
        <f>南岭项目招采台账!M14</f>
        <v>城市更新部</v>
      </c>
      <c r="P17" s="32" t="str">
        <f>南岭项目招采台账!N14</f>
        <v>程净
13928403062</v>
      </c>
      <c r="Q17" s="41" t="s">
        <v>125</v>
      </c>
      <c r="R17" s="41" t="s">
        <v>125</v>
      </c>
      <c r="S17" s="32" t="str">
        <f>南岭项目采购合同台账!BD14</f>
        <v>否</v>
      </c>
      <c r="T17" s="32">
        <f>南岭项目采购合同台账!AA14</f>
        <v>1178300</v>
      </c>
      <c r="U17" s="32">
        <f t="shared" si="6"/>
        <v>0</v>
      </c>
      <c r="V17" s="42">
        <f t="shared" si="7"/>
        <v>0</v>
      </c>
      <c r="W17" s="32">
        <f t="shared" si="8"/>
        <v>680899.69</v>
      </c>
      <c r="X17" s="43">
        <f t="shared" si="0"/>
        <v>-680899.69</v>
      </c>
      <c r="Y17" s="41"/>
      <c r="Z17" s="41"/>
      <c r="AA17" s="41"/>
      <c r="AB17" s="46">
        <f t="shared" si="1"/>
        <v>0</v>
      </c>
      <c r="AC17" s="46">
        <f t="shared" si="2"/>
        <v>0.577866154629551</v>
      </c>
      <c r="AD17" s="46" t="e">
        <f t="shared" si="3"/>
        <v>#DIV/0!</v>
      </c>
      <c r="AE17" s="47"/>
      <c r="AF17" s="48">
        <f t="shared" si="9"/>
        <v>0</v>
      </c>
      <c r="AG17" s="52"/>
      <c r="AH17" s="53"/>
      <c r="AI17" s="53"/>
      <c r="AJ17" s="53"/>
      <c r="AK17" s="53"/>
      <c r="AL17" s="53"/>
      <c r="AM17" s="53"/>
      <c r="AN17" s="53"/>
      <c r="AO17" s="53"/>
      <c r="AP17" s="53"/>
      <c r="AQ17" s="53"/>
      <c r="AR17" s="53"/>
      <c r="AS17" s="20"/>
      <c r="AT17" s="20"/>
      <c r="AU17" s="20"/>
      <c r="AV17" s="20"/>
      <c r="AW17" s="20"/>
      <c r="AX17" s="27"/>
      <c r="AY17" s="60" t="s">
        <v>1151</v>
      </c>
      <c r="AZ17" s="36">
        <f t="shared" si="10"/>
        <v>680899.69</v>
      </c>
      <c r="BA17" s="46">
        <f t="shared" si="11"/>
        <v>0.577866154629551</v>
      </c>
      <c r="BB17" s="43">
        <f t="shared" si="12"/>
        <v>680899.69</v>
      </c>
      <c r="BC17" s="43">
        <f t="shared" si="4"/>
        <v>0</v>
      </c>
      <c r="BD17" s="61"/>
      <c r="BE17" s="61"/>
      <c r="BF17" s="61"/>
      <c r="BG17" s="61"/>
      <c r="BH17" s="61"/>
      <c r="BI17" s="61"/>
      <c r="BJ17" s="61"/>
      <c r="BK17" s="61"/>
      <c r="BL17" s="61"/>
      <c r="BM17" s="61"/>
      <c r="BN17" s="61"/>
      <c r="BO17" s="61"/>
      <c r="BP17" s="43">
        <f t="shared" si="13"/>
        <v>0</v>
      </c>
      <c r="BQ17" s="65"/>
      <c r="BR17" s="66"/>
      <c r="BS17" s="66"/>
      <c r="BT17" s="67"/>
      <c r="BU17" s="66"/>
      <c r="BV17" s="66"/>
      <c r="BW17" s="66"/>
      <c r="BX17" s="68"/>
      <c r="BY17" s="68"/>
      <c r="BZ17" s="68"/>
      <c r="CA17" s="68"/>
      <c r="CB17" s="68"/>
      <c r="CC17" s="43">
        <f t="shared" si="14"/>
        <v>0</v>
      </c>
      <c r="CD17" s="71"/>
      <c r="CE17" s="71"/>
      <c r="CF17" s="71"/>
      <c r="CG17" s="71"/>
      <c r="CH17" s="71"/>
      <c r="CI17" s="71"/>
      <c r="CJ17" s="71"/>
      <c r="CK17" s="71"/>
      <c r="CL17" s="71"/>
      <c r="CM17" s="71"/>
      <c r="CN17" s="71"/>
      <c r="CO17" s="71"/>
      <c r="CP17" s="43">
        <f t="shared" si="15"/>
        <v>680899.69</v>
      </c>
      <c r="CQ17" s="74">
        <v>680899.69</v>
      </c>
      <c r="CR17" s="74"/>
      <c r="CS17" s="74"/>
      <c r="CT17" s="74"/>
      <c r="CU17" s="74"/>
      <c r="CV17" s="74"/>
      <c r="CW17" s="74"/>
      <c r="CX17" s="74"/>
      <c r="CY17" s="74"/>
      <c r="CZ17" s="74"/>
      <c r="DA17" s="74"/>
      <c r="DB17" s="74"/>
      <c r="DC17" s="43">
        <f t="shared" si="16"/>
        <v>0</v>
      </c>
      <c r="DD17" s="77"/>
      <c r="DE17" s="77"/>
      <c r="DF17" s="77"/>
      <c r="DG17" s="77"/>
      <c r="DH17" s="77"/>
      <c r="DI17" s="77"/>
      <c r="DJ17" s="77"/>
      <c r="DK17" s="77"/>
      <c r="DL17" s="77"/>
      <c r="DM17" s="77"/>
      <c r="DN17" s="77"/>
      <c r="DO17" s="77"/>
      <c r="DP17" s="80"/>
      <c r="DQ17" s="84"/>
      <c r="DR17" s="43">
        <f t="shared" si="5"/>
        <v>0</v>
      </c>
      <c r="DS17" s="84"/>
      <c r="DT17" s="84"/>
      <c r="DU17" s="84"/>
      <c r="DV17" s="84"/>
      <c r="DW17" s="84"/>
      <c r="DX17" s="84"/>
      <c r="DY17" s="84"/>
      <c r="DZ17" s="84"/>
      <c r="EA17" s="84"/>
      <c r="EB17" s="84"/>
      <c r="EC17" s="84"/>
      <c r="ED17" s="84"/>
      <c r="EE17" s="84"/>
      <c r="EF17" s="84"/>
      <c r="EG17" s="84"/>
      <c r="EH17" s="84"/>
      <c r="EI17" s="84"/>
      <c r="EJ17" s="88" t="str">
        <f>南岭项目供应商台账!N17</f>
        <v>/</v>
      </c>
      <c r="EK17" s="89" t="str">
        <f>南岭项目供应商台账!Q17</f>
        <v>2023-6-25履行中</v>
      </c>
      <c r="EL17" s="89" t="str">
        <f>南岭项目采购合同台账!AQ14</f>
        <v>否</v>
      </c>
      <c r="EM17" s="90">
        <f>南岭项目采购合同台账!AN14</f>
        <v>0</v>
      </c>
      <c r="EN17" s="91"/>
      <c r="EO17" s="44"/>
      <c r="EP17" s="41"/>
      <c r="EQ17" s="96"/>
      <c r="ER17" s="97"/>
      <c r="ES17" s="96"/>
      <c r="ET17" s="48"/>
      <c r="EU17" s="48"/>
      <c r="EV17" s="43"/>
      <c r="EW17" s="46"/>
      <c r="EX17" s="48"/>
      <c r="EY17" s="43"/>
      <c r="EZ17" s="46"/>
      <c r="FA17" s="43"/>
      <c r="FB17" s="46"/>
      <c r="FC17" s="41"/>
      <c r="FD17" s="91"/>
      <c r="FE17" s="41"/>
      <c r="FF17" s="41"/>
      <c r="FG17" s="101"/>
      <c r="FH17" s="101"/>
      <c r="FI17" s="41"/>
      <c r="FJ17" s="41">
        <f>M17</f>
        <v>1178300</v>
      </c>
      <c r="FK17" s="41"/>
    </row>
    <row r="18" s="2" customFormat="1" ht="60" customHeight="1" spans="1:167">
      <c r="A18" s="27">
        <f>南岭项目采购合同台账!A15</f>
        <v>13</v>
      </c>
      <c r="B18" s="27" t="str">
        <f>南岭项目采购合同台账!C15</f>
        <v>NLTZQQ-HT-009-2</v>
      </c>
      <c r="C18" s="27" t="str">
        <f>南岭项目采购合同台账!D15</f>
        <v>SFHT-2022-01-04-0000007680</v>
      </c>
      <c r="D18" s="28" t="str">
        <f>南岭项目采购合同台账!E15</f>
        <v>龙岗区南湾街道南岭村社区土地整备利益统筹项目前期服务项目“四大花园”分户测绘服务Ⅱ标段</v>
      </c>
      <c r="E18" s="27" t="str">
        <f>南岭项目采购合同台账!K15</f>
        <v>非工程服务类</v>
      </c>
      <c r="F18" s="27" t="str">
        <f>南岭项目采购合同台账!L15</f>
        <v>深圳市天健（集团）股份有限公司</v>
      </c>
      <c r="G18" s="27" t="str">
        <f>南岭项目采购合同台账!Q15</f>
        <v>深圳市中正测绘科技有限公司</v>
      </c>
      <c r="H18" s="27" t="str">
        <f>南岭项目采购合同台账!U15</f>
        <v>文成，13500066894，zzchkj@163.com</v>
      </c>
      <c r="I18" s="31">
        <f>南岭项目采购合同台账!AC15</f>
        <v>44571</v>
      </c>
      <c r="J18" s="32">
        <f>南岭项目招采台账!O15</f>
        <v>854060</v>
      </c>
      <c r="K18" s="32">
        <f>南岭项目招采台账!P15</f>
        <v>733149</v>
      </c>
      <c r="L18" s="32">
        <f>南岭项目采购合同台账!Y15</f>
        <v>675600</v>
      </c>
      <c r="M18" s="32">
        <f>南岭项目采购合同台账!AA15</f>
        <v>675600</v>
      </c>
      <c r="N18" s="33"/>
      <c r="O18" s="32" t="str">
        <f>南岭项目招采台账!M15</f>
        <v>城市更新部</v>
      </c>
      <c r="P18" s="32" t="str">
        <f>南岭项目招采台账!N15</f>
        <v>程净
13928403062</v>
      </c>
      <c r="Q18" s="41" t="s">
        <v>125</v>
      </c>
      <c r="R18" s="41" t="s">
        <v>125</v>
      </c>
      <c r="S18" s="32" t="str">
        <f>南岭项目采购合同台账!BD15</f>
        <v>否</v>
      </c>
      <c r="T18" s="32">
        <f>南岭项目采购合同台账!AA15</f>
        <v>675600</v>
      </c>
      <c r="U18" s="32">
        <f t="shared" si="6"/>
        <v>0</v>
      </c>
      <c r="V18" s="42">
        <f t="shared" si="7"/>
        <v>0</v>
      </c>
      <c r="W18" s="32">
        <f t="shared" si="8"/>
        <v>397100.87</v>
      </c>
      <c r="X18" s="43">
        <f t="shared" si="0"/>
        <v>-397100.87</v>
      </c>
      <c r="Y18" s="41"/>
      <c r="Z18" s="41"/>
      <c r="AA18" s="41"/>
      <c r="AB18" s="46">
        <f t="shared" si="1"/>
        <v>0</v>
      </c>
      <c r="AC18" s="46">
        <f t="shared" si="2"/>
        <v>0.587775118413262</v>
      </c>
      <c r="AD18" s="46" t="e">
        <f t="shared" si="3"/>
        <v>#DIV/0!</v>
      </c>
      <c r="AE18" s="47"/>
      <c r="AF18" s="48">
        <f t="shared" si="9"/>
        <v>0</v>
      </c>
      <c r="AG18" s="52"/>
      <c r="AH18" s="53"/>
      <c r="AI18" s="53"/>
      <c r="AJ18" s="53"/>
      <c r="AK18" s="53"/>
      <c r="AL18" s="53"/>
      <c r="AM18" s="53"/>
      <c r="AN18" s="53"/>
      <c r="AO18" s="53"/>
      <c r="AP18" s="53"/>
      <c r="AQ18" s="53"/>
      <c r="AR18" s="53"/>
      <c r="AS18" s="20"/>
      <c r="AT18" s="20"/>
      <c r="AU18" s="20"/>
      <c r="AV18" s="20"/>
      <c r="AW18" s="20"/>
      <c r="AX18" s="27"/>
      <c r="AY18" s="60" t="s">
        <v>1151</v>
      </c>
      <c r="AZ18" s="36">
        <f t="shared" si="10"/>
        <v>397100.87</v>
      </c>
      <c r="BA18" s="46">
        <f t="shared" si="11"/>
        <v>0.587775118413262</v>
      </c>
      <c r="BB18" s="43">
        <f t="shared" si="12"/>
        <v>397100.87</v>
      </c>
      <c r="BC18" s="43">
        <f t="shared" si="4"/>
        <v>0</v>
      </c>
      <c r="BD18" s="61"/>
      <c r="BE18" s="61"/>
      <c r="BF18" s="61"/>
      <c r="BG18" s="61"/>
      <c r="BH18" s="61"/>
      <c r="BI18" s="61"/>
      <c r="BJ18" s="61"/>
      <c r="BK18" s="61"/>
      <c r="BL18" s="61"/>
      <c r="BM18" s="61"/>
      <c r="BN18" s="61"/>
      <c r="BO18" s="61"/>
      <c r="BP18" s="43">
        <f t="shared" si="13"/>
        <v>0</v>
      </c>
      <c r="BQ18" s="65"/>
      <c r="BR18" s="66"/>
      <c r="BS18" s="66"/>
      <c r="BT18" s="67"/>
      <c r="BU18" s="66"/>
      <c r="BV18" s="66"/>
      <c r="BW18" s="66"/>
      <c r="BX18" s="68"/>
      <c r="BY18" s="68"/>
      <c r="BZ18" s="68"/>
      <c r="CA18" s="68"/>
      <c r="CB18" s="68"/>
      <c r="CC18" s="43">
        <f t="shared" si="14"/>
        <v>0</v>
      </c>
      <c r="CD18" s="71"/>
      <c r="CE18" s="71"/>
      <c r="CF18" s="71"/>
      <c r="CG18" s="71"/>
      <c r="CH18" s="71"/>
      <c r="CI18" s="71"/>
      <c r="CJ18" s="71"/>
      <c r="CK18" s="71"/>
      <c r="CL18" s="71"/>
      <c r="CM18" s="71"/>
      <c r="CN18" s="71"/>
      <c r="CO18" s="71"/>
      <c r="CP18" s="43">
        <f t="shared" si="15"/>
        <v>397100.87</v>
      </c>
      <c r="CQ18" s="74">
        <v>397100.87</v>
      </c>
      <c r="CR18" s="74"/>
      <c r="CS18" s="74"/>
      <c r="CT18" s="74"/>
      <c r="CU18" s="74"/>
      <c r="CV18" s="74"/>
      <c r="CW18" s="74"/>
      <c r="CX18" s="74"/>
      <c r="CY18" s="74"/>
      <c r="CZ18" s="74"/>
      <c r="DA18" s="74"/>
      <c r="DB18" s="74"/>
      <c r="DC18" s="43">
        <f t="shared" si="16"/>
        <v>0</v>
      </c>
      <c r="DD18" s="77"/>
      <c r="DE18" s="77"/>
      <c r="DF18" s="77"/>
      <c r="DG18" s="77"/>
      <c r="DH18" s="77"/>
      <c r="DI18" s="77"/>
      <c r="DJ18" s="77"/>
      <c r="DK18" s="77"/>
      <c r="DL18" s="77"/>
      <c r="DM18" s="77"/>
      <c r="DN18" s="77"/>
      <c r="DO18" s="77"/>
      <c r="DP18" s="80"/>
      <c r="DQ18" s="84"/>
      <c r="DR18" s="43">
        <f t="shared" si="5"/>
        <v>0</v>
      </c>
      <c r="DS18" s="84"/>
      <c r="DT18" s="84"/>
      <c r="DU18" s="84"/>
      <c r="DV18" s="84"/>
      <c r="DW18" s="84"/>
      <c r="DX18" s="84"/>
      <c r="DY18" s="84"/>
      <c r="DZ18" s="84"/>
      <c r="EA18" s="84"/>
      <c r="EB18" s="84"/>
      <c r="EC18" s="84"/>
      <c r="ED18" s="84"/>
      <c r="EE18" s="84"/>
      <c r="EF18" s="84"/>
      <c r="EG18" s="84"/>
      <c r="EH18" s="84"/>
      <c r="EI18" s="84"/>
      <c r="EJ18" s="88" t="str">
        <f>南岭项目供应商台账!N18</f>
        <v>/</v>
      </c>
      <c r="EK18" s="89" t="str">
        <f>南岭项目供应商台账!Q18</f>
        <v>2023-6-25履行中</v>
      </c>
      <c r="EL18" s="89" t="str">
        <f>南岭项目采购合同台账!AQ15</f>
        <v>否</v>
      </c>
      <c r="EM18" s="90">
        <f>南岭项目采购合同台账!AN15</f>
        <v>0</v>
      </c>
      <c r="EN18" s="91"/>
      <c r="EO18" s="44"/>
      <c r="EP18" s="41"/>
      <c r="EQ18" s="96"/>
      <c r="ER18" s="97"/>
      <c r="ES18" s="96"/>
      <c r="ET18" s="48"/>
      <c r="EU18" s="48"/>
      <c r="EV18" s="43"/>
      <c r="EW18" s="46"/>
      <c r="EX18" s="48"/>
      <c r="EY18" s="43"/>
      <c r="EZ18" s="46"/>
      <c r="FA18" s="43"/>
      <c r="FB18" s="46"/>
      <c r="FC18" s="41"/>
      <c r="FD18" s="91"/>
      <c r="FE18" s="41"/>
      <c r="FF18" s="41"/>
      <c r="FG18" s="101"/>
      <c r="FH18" s="101"/>
      <c r="FI18" s="41"/>
      <c r="FJ18" s="41">
        <f>M18</f>
        <v>675600</v>
      </c>
      <c r="FK18" s="41"/>
    </row>
    <row r="19" s="2" customFormat="1" ht="60" customHeight="1" spans="1:167">
      <c r="A19" s="27">
        <f>南岭项目采购合同台账!A16</f>
        <v>14</v>
      </c>
      <c r="B19" s="27" t="str">
        <f>南岭项目采购合同台账!C16</f>
        <v>NLTZQQ-HT-009-3</v>
      </c>
      <c r="C19" s="27" t="str">
        <f>南岭项目采购合同台账!D16</f>
        <v>SFHT-2022-01-04-0000007679</v>
      </c>
      <c r="D19" s="28" t="str">
        <f>南岭项目采购合同台账!E16</f>
        <v>龙岗区南湾街道南岭村社区土地整备利益统筹项目前期服务项目“四大花园”分户测绘服务Ⅲ标段</v>
      </c>
      <c r="E19" s="27" t="str">
        <f>南岭项目采购合同台账!K16</f>
        <v>非工程服务类</v>
      </c>
      <c r="F19" s="27" t="str">
        <f>南岭项目采购合同台账!L16</f>
        <v>深圳市天健（集团）股份有限公司</v>
      </c>
      <c r="G19" s="27" t="str">
        <f>南岭项目采购合同台账!Q16</f>
        <v>深圳市南湖勘测技术有限公司</v>
      </c>
      <c r="H19" s="27" t="str">
        <f>南岭项目采购合同台账!U16</f>
        <v>王斯飞，13798356239，871540092@qq.com</v>
      </c>
      <c r="I19" s="31">
        <f>南岭项目采购合同台账!AC16</f>
        <v>44571</v>
      </c>
      <c r="J19" s="32">
        <f>南岭项目招采台账!O16</f>
        <v>553980</v>
      </c>
      <c r="K19" s="32">
        <f>南岭项目招采台账!P16</f>
        <v>521879</v>
      </c>
      <c r="L19" s="32">
        <f>南岭项目采购合同台账!Y16</f>
        <v>427800</v>
      </c>
      <c r="M19" s="32">
        <f>南岭项目采购合同台账!AA16</f>
        <v>427800</v>
      </c>
      <c r="N19" s="33"/>
      <c r="O19" s="32" t="str">
        <f>南岭项目招采台账!M16</f>
        <v>城市更新部</v>
      </c>
      <c r="P19" s="32" t="str">
        <f>南岭项目招采台账!N16</f>
        <v>程净
13928403062</v>
      </c>
      <c r="Q19" s="41" t="s">
        <v>524</v>
      </c>
      <c r="R19" s="41" t="s">
        <v>1159</v>
      </c>
      <c r="S19" s="32" t="str">
        <f>南岭项目采购合同台账!BD16</f>
        <v>否</v>
      </c>
      <c r="T19" s="32">
        <f>南岭项目采购合同台账!AA16</f>
        <v>427800</v>
      </c>
      <c r="U19" s="32">
        <f t="shared" si="6"/>
        <v>0</v>
      </c>
      <c r="V19" s="42">
        <f t="shared" si="7"/>
        <v>0</v>
      </c>
      <c r="W19" s="32">
        <f t="shared" si="8"/>
        <v>291611.96</v>
      </c>
      <c r="X19" s="43">
        <f t="shared" si="0"/>
        <v>-291611.96</v>
      </c>
      <c r="Y19" s="41"/>
      <c r="Z19" s="41"/>
      <c r="AA19" s="41"/>
      <c r="AB19" s="46">
        <f t="shared" si="1"/>
        <v>0</v>
      </c>
      <c r="AC19" s="46">
        <f t="shared" si="2"/>
        <v>0.681654885460496</v>
      </c>
      <c r="AD19" s="46" t="e">
        <f t="shared" si="3"/>
        <v>#DIV/0!</v>
      </c>
      <c r="AE19" s="47"/>
      <c r="AF19" s="48">
        <f t="shared" si="9"/>
        <v>0</v>
      </c>
      <c r="AG19" s="52"/>
      <c r="AH19" s="53"/>
      <c r="AI19" s="53"/>
      <c r="AJ19" s="53"/>
      <c r="AK19" s="53"/>
      <c r="AL19" s="53"/>
      <c r="AM19" s="53"/>
      <c r="AN19" s="53"/>
      <c r="AO19" s="53"/>
      <c r="AP19" s="53"/>
      <c r="AQ19" s="53"/>
      <c r="AR19" s="53"/>
      <c r="AS19" s="20"/>
      <c r="AT19" s="20"/>
      <c r="AU19" s="20"/>
      <c r="AV19" s="20"/>
      <c r="AW19" s="20"/>
      <c r="AX19" s="27"/>
      <c r="AY19" s="60" t="s">
        <v>1151</v>
      </c>
      <c r="AZ19" s="36">
        <f t="shared" si="10"/>
        <v>291611.96</v>
      </c>
      <c r="BA19" s="46">
        <f t="shared" si="11"/>
        <v>0.681654885460496</v>
      </c>
      <c r="BB19" s="43">
        <f t="shared" si="12"/>
        <v>291611.96</v>
      </c>
      <c r="BC19" s="43">
        <f t="shared" si="4"/>
        <v>0</v>
      </c>
      <c r="BD19" s="61"/>
      <c r="BE19" s="61"/>
      <c r="BF19" s="61"/>
      <c r="BG19" s="61"/>
      <c r="BH19" s="61"/>
      <c r="BI19" s="61"/>
      <c r="BJ19" s="61"/>
      <c r="BK19" s="61"/>
      <c r="BL19" s="61"/>
      <c r="BM19" s="61"/>
      <c r="BN19" s="61"/>
      <c r="BO19" s="61"/>
      <c r="BP19" s="43">
        <f t="shared" si="13"/>
        <v>0</v>
      </c>
      <c r="BQ19" s="65"/>
      <c r="BR19" s="66"/>
      <c r="BS19" s="66"/>
      <c r="BT19" s="67"/>
      <c r="BU19" s="66"/>
      <c r="BV19" s="66"/>
      <c r="BW19" s="66"/>
      <c r="BX19" s="68"/>
      <c r="BY19" s="68"/>
      <c r="BZ19" s="68"/>
      <c r="CA19" s="68"/>
      <c r="CB19" s="68"/>
      <c r="CC19" s="43">
        <f t="shared" si="14"/>
        <v>291611.96</v>
      </c>
      <c r="CD19" s="71"/>
      <c r="CE19" s="71"/>
      <c r="CF19" s="71"/>
      <c r="CG19" s="71"/>
      <c r="CH19" s="71"/>
      <c r="CI19" s="71"/>
      <c r="CJ19" s="71"/>
      <c r="CK19" s="71"/>
      <c r="CL19" s="71"/>
      <c r="CM19" s="71"/>
      <c r="CN19" s="71"/>
      <c r="CO19" s="71">
        <v>291611.96</v>
      </c>
      <c r="CP19" s="43">
        <f t="shared" si="15"/>
        <v>0</v>
      </c>
      <c r="CQ19" s="74"/>
      <c r="CR19" s="74"/>
      <c r="CS19" s="74"/>
      <c r="CT19" s="74"/>
      <c r="CU19" s="74"/>
      <c r="CV19" s="74"/>
      <c r="CW19" s="74"/>
      <c r="CX19" s="74"/>
      <c r="CY19" s="74"/>
      <c r="CZ19" s="74"/>
      <c r="DA19" s="74"/>
      <c r="DB19" s="74"/>
      <c r="DC19" s="43">
        <f t="shared" si="16"/>
        <v>0</v>
      </c>
      <c r="DD19" s="77"/>
      <c r="DE19" s="77"/>
      <c r="DF19" s="77"/>
      <c r="DG19" s="77"/>
      <c r="DH19" s="77"/>
      <c r="DI19" s="77"/>
      <c r="DJ19" s="77"/>
      <c r="DK19" s="77"/>
      <c r="DL19" s="77"/>
      <c r="DM19" s="77"/>
      <c r="DN19" s="77"/>
      <c r="DO19" s="77"/>
      <c r="DP19" s="80"/>
      <c r="DQ19" s="84"/>
      <c r="DR19" s="43">
        <f t="shared" si="5"/>
        <v>0</v>
      </c>
      <c r="DS19" s="84"/>
      <c r="DT19" s="84"/>
      <c r="DU19" s="84"/>
      <c r="DV19" s="84"/>
      <c r="DW19" s="84"/>
      <c r="DX19" s="84"/>
      <c r="DY19" s="84"/>
      <c r="DZ19" s="84"/>
      <c r="EA19" s="84"/>
      <c r="EB19" s="84"/>
      <c r="EC19" s="84"/>
      <c r="ED19" s="84"/>
      <c r="EE19" s="84"/>
      <c r="EF19" s="84"/>
      <c r="EG19" s="84"/>
      <c r="EH19" s="84"/>
      <c r="EI19" s="84"/>
      <c r="EJ19" s="88" t="str">
        <f>南岭项目供应商台账!N19</f>
        <v>/</v>
      </c>
      <c r="EK19" s="89" t="str">
        <f>南岭项目供应商台账!Q19</f>
        <v>2023-6-25履行中</v>
      </c>
      <c r="EL19" s="89" t="str">
        <f>南岭项目采购合同台账!AQ16</f>
        <v>否</v>
      </c>
      <c r="EM19" s="90">
        <f>南岭项目采购合同台账!AN16</f>
        <v>0</v>
      </c>
      <c r="EN19" s="91"/>
      <c r="EO19" s="44"/>
      <c r="EP19" s="41"/>
      <c r="EQ19" s="96"/>
      <c r="ER19" s="97"/>
      <c r="ES19" s="96"/>
      <c r="ET19" s="48"/>
      <c r="EU19" s="48"/>
      <c r="EV19" s="43"/>
      <c r="EW19" s="46"/>
      <c r="EX19" s="48"/>
      <c r="EY19" s="43"/>
      <c r="EZ19" s="46"/>
      <c r="FA19" s="43"/>
      <c r="FB19" s="46"/>
      <c r="FC19" s="41"/>
      <c r="FD19" s="91"/>
      <c r="FE19" s="41"/>
      <c r="FF19" s="41"/>
      <c r="FG19" s="101"/>
      <c r="FH19" s="101"/>
      <c r="FI19" s="41"/>
      <c r="FJ19" s="41">
        <f>M19</f>
        <v>427800</v>
      </c>
      <c r="FK19" s="41"/>
    </row>
    <row r="20" s="2" customFormat="1" ht="60" customHeight="1" spans="1:167">
      <c r="A20" s="27">
        <f>南岭项目采购合同台账!A17</f>
        <v>15</v>
      </c>
      <c r="B20" s="27" t="str">
        <f>南岭项目采购合同台账!C17</f>
        <v>NLTZQQ-HT-009-4</v>
      </c>
      <c r="C20" s="27" t="str">
        <f>南岭项目采购合同台账!D17</f>
        <v>SFHT-2022-01-04-0000007677</v>
      </c>
      <c r="D20" s="28" t="str">
        <f>南岭项目采购合同台账!E17</f>
        <v>龙岗区南湾街道南岭村社区土地整备利益统筹项目前期服务项目“四大花园”分户测绘服务Ⅳ标段</v>
      </c>
      <c r="E20" s="27" t="str">
        <f>南岭项目采购合同台账!K17</f>
        <v>非工程服务类</v>
      </c>
      <c r="F20" s="27" t="str">
        <f>南岭项目采购合同台账!L17</f>
        <v>深圳市天健（集团）股份有限公司</v>
      </c>
      <c r="G20" s="27" t="str">
        <f>南岭项目采购合同台账!Q17</f>
        <v>深圳市国测测绘技术有限公司</v>
      </c>
      <c r="H20" s="27" t="str">
        <f>南岭项目采购合同台账!U17</f>
        <v>丁高远，13714608472，44712514@qq.com</v>
      </c>
      <c r="I20" s="31">
        <f>南岭项目采购合同台账!AC17</f>
        <v>44571</v>
      </c>
      <c r="J20" s="32">
        <f>南岭项目招采台账!O17</f>
        <v>484740</v>
      </c>
      <c r="K20" s="32">
        <f>南岭项目招采台账!P17</f>
        <v>472013</v>
      </c>
      <c r="L20" s="32">
        <f>南岭项目采购合同台账!Y17</f>
        <v>449700</v>
      </c>
      <c r="M20" s="32">
        <f>南岭项目采购合同台账!AA17</f>
        <v>449700</v>
      </c>
      <c r="N20" s="33"/>
      <c r="O20" s="32" t="str">
        <f>南岭项目招采台账!M17</f>
        <v>城市更新部</v>
      </c>
      <c r="P20" s="32" t="str">
        <f>南岭项目招采台账!N17</f>
        <v>程净
13928403062</v>
      </c>
      <c r="Q20" s="41" t="s">
        <v>125</v>
      </c>
      <c r="R20" s="41" t="s">
        <v>125</v>
      </c>
      <c r="S20" s="32" t="str">
        <f>南岭项目采购合同台账!BD17</f>
        <v>否</v>
      </c>
      <c r="T20" s="32">
        <f>南岭项目采购合同台账!AA17</f>
        <v>449700</v>
      </c>
      <c r="U20" s="32">
        <f t="shared" si="6"/>
        <v>0</v>
      </c>
      <c r="V20" s="42">
        <f t="shared" si="7"/>
        <v>0</v>
      </c>
      <c r="W20" s="32">
        <f t="shared" si="8"/>
        <v>316932</v>
      </c>
      <c r="X20" s="43">
        <f t="shared" si="0"/>
        <v>-316932</v>
      </c>
      <c r="Y20" s="41"/>
      <c r="Z20" s="41"/>
      <c r="AA20" s="41"/>
      <c r="AB20" s="46">
        <f t="shared" si="1"/>
        <v>0</v>
      </c>
      <c r="AC20" s="46">
        <f t="shared" si="2"/>
        <v>0.7047631754503</v>
      </c>
      <c r="AD20" s="46" t="e">
        <f t="shared" si="3"/>
        <v>#DIV/0!</v>
      </c>
      <c r="AE20" s="47"/>
      <c r="AF20" s="48">
        <f t="shared" si="9"/>
        <v>0</v>
      </c>
      <c r="AG20" s="52"/>
      <c r="AH20" s="53"/>
      <c r="AI20" s="53"/>
      <c r="AJ20" s="53"/>
      <c r="AK20" s="53"/>
      <c r="AL20" s="53"/>
      <c r="AM20" s="53"/>
      <c r="AN20" s="53"/>
      <c r="AO20" s="53"/>
      <c r="AP20" s="53"/>
      <c r="AQ20" s="53"/>
      <c r="AR20" s="53"/>
      <c r="AS20" s="20"/>
      <c r="AT20" s="20"/>
      <c r="AU20" s="20"/>
      <c r="AV20" s="20"/>
      <c r="AW20" s="20"/>
      <c r="AX20" s="27"/>
      <c r="AY20" s="60" t="s">
        <v>1151</v>
      </c>
      <c r="AZ20" s="36">
        <f t="shared" si="10"/>
        <v>316932</v>
      </c>
      <c r="BA20" s="46">
        <f t="shared" si="11"/>
        <v>0.7047631754503</v>
      </c>
      <c r="BB20" s="43">
        <f t="shared" si="12"/>
        <v>316932</v>
      </c>
      <c r="BC20" s="43">
        <f t="shared" si="4"/>
        <v>0</v>
      </c>
      <c r="BD20" s="61"/>
      <c r="BE20" s="61"/>
      <c r="BF20" s="61"/>
      <c r="BG20" s="61"/>
      <c r="BH20" s="61"/>
      <c r="BI20" s="61"/>
      <c r="BJ20" s="61"/>
      <c r="BK20" s="61"/>
      <c r="BL20" s="61"/>
      <c r="BM20" s="61"/>
      <c r="BN20" s="61"/>
      <c r="BO20" s="61"/>
      <c r="BP20" s="43">
        <f t="shared" si="13"/>
        <v>0</v>
      </c>
      <c r="BQ20" s="65"/>
      <c r="BR20" s="66"/>
      <c r="BS20" s="66"/>
      <c r="BT20" s="67"/>
      <c r="BU20" s="66"/>
      <c r="BV20" s="66"/>
      <c r="BW20" s="66"/>
      <c r="BX20" s="68"/>
      <c r="BY20" s="68"/>
      <c r="BZ20" s="68"/>
      <c r="CA20" s="68"/>
      <c r="CB20" s="68"/>
      <c r="CC20" s="43">
        <f t="shared" si="14"/>
        <v>0</v>
      </c>
      <c r="CD20" s="71"/>
      <c r="CE20" s="71"/>
      <c r="CF20" s="71"/>
      <c r="CG20" s="71"/>
      <c r="CH20" s="71"/>
      <c r="CI20" s="71"/>
      <c r="CJ20" s="71"/>
      <c r="CK20" s="71"/>
      <c r="CL20" s="71"/>
      <c r="CM20" s="71"/>
      <c r="CN20" s="71"/>
      <c r="CO20" s="71"/>
      <c r="CP20" s="43">
        <f t="shared" si="15"/>
        <v>316932</v>
      </c>
      <c r="CQ20" s="74"/>
      <c r="CR20" s="74"/>
      <c r="CS20" s="74"/>
      <c r="CT20" s="74"/>
      <c r="CU20" s="74"/>
      <c r="CV20" s="74">
        <v>316932</v>
      </c>
      <c r="CW20" s="74"/>
      <c r="CX20" s="74"/>
      <c r="CY20" s="74"/>
      <c r="CZ20" s="74"/>
      <c r="DA20" s="74"/>
      <c r="DB20" s="74"/>
      <c r="DC20" s="43">
        <f t="shared" si="16"/>
        <v>0</v>
      </c>
      <c r="DD20" s="77"/>
      <c r="DE20" s="77"/>
      <c r="DF20" s="77"/>
      <c r="DG20" s="77"/>
      <c r="DH20" s="77"/>
      <c r="DI20" s="77"/>
      <c r="DJ20" s="77"/>
      <c r="DK20" s="77"/>
      <c r="DL20" s="77"/>
      <c r="DM20" s="77"/>
      <c r="DN20" s="77"/>
      <c r="DO20" s="77"/>
      <c r="DP20" s="80"/>
      <c r="DQ20" s="84"/>
      <c r="DR20" s="43">
        <f t="shared" si="5"/>
        <v>0</v>
      </c>
      <c r="DS20" s="84"/>
      <c r="DT20" s="84"/>
      <c r="DU20" s="84"/>
      <c r="DV20" s="84"/>
      <c r="DW20" s="84"/>
      <c r="DX20" s="84"/>
      <c r="DY20" s="84"/>
      <c r="DZ20" s="84"/>
      <c r="EA20" s="84"/>
      <c r="EB20" s="84"/>
      <c r="EC20" s="84"/>
      <c r="ED20" s="84"/>
      <c r="EE20" s="84"/>
      <c r="EF20" s="84"/>
      <c r="EG20" s="84"/>
      <c r="EH20" s="84"/>
      <c r="EI20" s="84"/>
      <c r="EJ20" s="88" t="str">
        <f>南岭项目供应商台账!N20</f>
        <v>/</v>
      </c>
      <c r="EK20" s="89" t="str">
        <f>南岭项目供应商台账!Q20</f>
        <v>2023-6-25履行中</v>
      </c>
      <c r="EL20" s="89" t="str">
        <f>南岭项目采购合同台账!AQ17</f>
        <v>否</v>
      </c>
      <c r="EM20" s="90">
        <f>南岭项目采购合同台账!AN17</f>
        <v>0</v>
      </c>
      <c r="EN20" s="91"/>
      <c r="EO20" s="44"/>
      <c r="EP20" s="41"/>
      <c r="EQ20" s="96"/>
      <c r="ER20" s="97"/>
      <c r="ES20" s="96"/>
      <c r="ET20" s="48"/>
      <c r="EU20" s="48"/>
      <c r="EV20" s="43"/>
      <c r="EW20" s="46"/>
      <c r="EX20" s="48"/>
      <c r="EY20" s="43"/>
      <c r="EZ20" s="46"/>
      <c r="FA20" s="43"/>
      <c r="FB20" s="46"/>
      <c r="FC20" s="41"/>
      <c r="FD20" s="91"/>
      <c r="FE20" s="41"/>
      <c r="FF20" s="41"/>
      <c r="FG20" s="101"/>
      <c r="FH20" s="101"/>
      <c r="FI20" s="41"/>
      <c r="FJ20" s="41">
        <f>M20</f>
        <v>449700</v>
      </c>
      <c r="FK20" s="41"/>
    </row>
    <row r="21" s="2" customFormat="1" ht="60" customHeight="1" spans="1:167">
      <c r="A21" s="27">
        <f>南岭项目采购合同台账!A18</f>
        <v>16</v>
      </c>
      <c r="B21" s="27" t="str">
        <f>南岭项目采购合同台账!C18</f>
        <v>NLTZQQ-HT-010</v>
      </c>
      <c r="C21" s="27" t="str">
        <f>南岭项目采购合同台账!D18</f>
        <v>SFHT-2022-01-02-0000007676</v>
      </c>
      <c r="D21" s="28" t="str">
        <f>南岭项目采购合同台账!E18</f>
        <v>龙岗区南湾街道南岭村社区土地整备利益统筹项目前期服务项目指挥部A栋及室外场地装修工程</v>
      </c>
      <c r="E21" s="27" t="str">
        <f>南岭项目采购合同台账!K18</f>
        <v>非工程服务类</v>
      </c>
      <c r="F21" s="27" t="str">
        <f>南岭项目采购合同台账!L18</f>
        <v>深圳市天健（集团）股份有限公司</v>
      </c>
      <c r="G21" s="27" t="str">
        <f>南岭项目采购合同台账!Q18</f>
        <v>深圳市国盛建设工程有限公司</v>
      </c>
      <c r="H21" s="27" t="str">
        <f>南岭项目采购合同台账!U18</f>
        <v>罗秋娜，15915378117，45945952@qq.com</v>
      </c>
      <c r="I21" s="31">
        <f>南岭项目采购合同台账!AC18</f>
        <v>44565</v>
      </c>
      <c r="J21" s="32">
        <f>南岭项目招采台账!O18</f>
        <v>3900000</v>
      </c>
      <c r="K21" s="32">
        <f>南岭项目招采台账!P18</f>
        <v>3897855.41</v>
      </c>
      <c r="L21" s="32">
        <f>南岭项目采购合同台账!Y18</f>
        <v>3800415.84</v>
      </c>
      <c r="M21" s="32">
        <f>南岭项目采购合同台账!AA18</f>
        <v>3800415.84</v>
      </c>
      <c r="N21" s="33">
        <v>3899000</v>
      </c>
      <c r="O21" s="32" t="str">
        <f>南岭项目招采台账!M18</f>
        <v>综合办公室</v>
      </c>
      <c r="P21" s="32" t="str">
        <f>南岭项目招采台账!N18</f>
        <v>吴镜宇 13620955496</v>
      </c>
      <c r="Q21" s="41" t="s">
        <v>1149</v>
      </c>
      <c r="R21" s="41" t="s">
        <v>1150</v>
      </c>
      <c r="S21" s="32" t="str">
        <f>南岭项目采购合同台账!BD18</f>
        <v>是</v>
      </c>
      <c r="T21" s="32">
        <f>南岭项目采购合同台账!AA18+DR21</f>
        <v>4060354.09</v>
      </c>
      <c r="U21" s="32">
        <f t="shared" si="6"/>
        <v>3899000</v>
      </c>
      <c r="V21" s="42">
        <f t="shared" si="7"/>
        <v>3785263.91</v>
      </c>
      <c r="W21" s="32">
        <f t="shared" si="8"/>
        <v>3899000</v>
      </c>
      <c r="X21" s="43">
        <f t="shared" si="0"/>
        <v>-113736.09</v>
      </c>
      <c r="Y21" s="41"/>
      <c r="Z21" s="41"/>
      <c r="AA21" s="41"/>
      <c r="AB21" s="46">
        <f t="shared" si="1"/>
        <v>0.996013086294262</v>
      </c>
      <c r="AC21" s="46">
        <f t="shared" si="2"/>
        <v>1.0259403613053</v>
      </c>
      <c r="AD21" s="46">
        <f t="shared" si="3"/>
        <v>1</v>
      </c>
      <c r="AE21" s="47"/>
      <c r="AF21" s="48">
        <f t="shared" si="9"/>
        <v>3785263.91</v>
      </c>
      <c r="AG21" s="52"/>
      <c r="AH21" s="53">
        <v>478543.34</v>
      </c>
      <c r="AI21" s="53">
        <v>869336.24</v>
      </c>
      <c r="AJ21" s="53">
        <v>874883.44</v>
      </c>
      <c r="AK21" s="53">
        <v>165846.56</v>
      </c>
      <c r="AL21" s="53">
        <v>1396654.33</v>
      </c>
      <c r="AM21" s="53"/>
      <c r="AN21" s="53"/>
      <c r="AO21" s="53"/>
      <c r="AP21" s="53"/>
      <c r="AQ21" s="53"/>
      <c r="AR21" s="53"/>
      <c r="AS21" s="20"/>
      <c r="AT21" s="20"/>
      <c r="AU21" s="20"/>
      <c r="AV21" s="20"/>
      <c r="AW21" s="20"/>
      <c r="AX21" s="27"/>
      <c r="AY21" s="60" t="s">
        <v>1153</v>
      </c>
      <c r="AZ21" s="36">
        <f t="shared" si="10"/>
        <v>3899000</v>
      </c>
      <c r="BA21" s="46">
        <f t="shared" si="11"/>
        <v>1</v>
      </c>
      <c r="BB21" s="43">
        <f t="shared" si="12"/>
        <v>3899000</v>
      </c>
      <c r="BC21" s="43">
        <f t="shared" si="4"/>
        <v>0</v>
      </c>
      <c r="BD21" s="61"/>
      <c r="BE21" s="61"/>
      <c r="BF21" s="61"/>
      <c r="BG21" s="61"/>
      <c r="BH21" s="61"/>
      <c r="BI21" s="61"/>
      <c r="BJ21" s="61"/>
      <c r="BK21" s="61"/>
      <c r="BL21" s="61"/>
      <c r="BM21" s="61"/>
      <c r="BN21" s="61"/>
      <c r="BO21" s="61"/>
      <c r="BP21" s="43">
        <f t="shared" si="13"/>
        <v>3782029.99</v>
      </c>
      <c r="BQ21" s="65"/>
      <c r="BR21" s="66">
        <v>478543.34</v>
      </c>
      <c r="BS21" s="66">
        <v>869336.24</v>
      </c>
      <c r="BT21" s="67">
        <v>874883.44</v>
      </c>
      <c r="BU21" s="66">
        <v>162612.63</v>
      </c>
      <c r="BV21" s="66">
        <v>1396654.34</v>
      </c>
      <c r="BW21" s="66"/>
      <c r="BX21" s="68"/>
      <c r="BY21" s="68"/>
      <c r="BZ21" s="68"/>
      <c r="CA21" s="68"/>
      <c r="CB21" s="68"/>
      <c r="CC21" s="43">
        <f t="shared" si="14"/>
        <v>0</v>
      </c>
      <c r="CD21" s="71"/>
      <c r="CE21" s="71"/>
      <c r="CF21" s="71"/>
      <c r="CG21" s="71"/>
      <c r="CH21" s="71"/>
      <c r="CI21" s="71"/>
      <c r="CJ21" s="71"/>
      <c r="CK21" s="71"/>
      <c r="CL21" s="71"/>
      <c r="CM21" s="71"/>
      <c r="CN21" s="71"/>
      <c r="CO21" s="71"/>
      <c r="CP21" s="43">
        <f t="shared" si="15"/>
        <v>0</v>
      </c>
      <c r="CQ21" s="74"/>
      <c r="CR21" s="74"/>
      <c r="CS21" s="74"/>
      <c r="CT21" s="74"/>
      <c r="CU21" s="74"/>
      <c r="CV21" s="74"/>
      <c r="CW21" s="74"/>
      <c r="CX21" s="74"/>
      <c r="CY21" s="74"/>
      <c r="CZ21" s="74"/>
      <c r="DA21" s="74"/>
      <c r="DB21" s="74"/>
      <c r="DC21" s="43">
        <f t="shared" si="16"/>
        <v>116970.01</v>
      </c>
      <c r="DD21" s="77">
        <v>116970.01</v>
      </c>
      <c r="DE21" s="77"/>
      <c r="DF21" s="77"/>
      <c r="DG21" s="77"/>
      <c r="DH21" s="77"/>
      <c r="DI21" s="77"/>
      <c r="DJ21" s="77"/>
      <c r="DK21" s="77"/>
      <c r="DL21" s="77"/>
      <c r="DM21" s="77"/>
      <c r="DN21" s="77"/>
      <c r="DO21" s="77"/>
      <c r="DP21" s="80">
        <v>4</v>
      </c>
      <c r="DQ21" s="84" t="s">
        <v>1154</v>
      </c>
      <c r="DR21" s="43">
        <f t="shared" si="5"/>
        <v>259938.25</v>
      </c>
      <c r="DS21" s="84">
        <v>139844.21</v>
      </c>
      <c r="DT21" s="84">
        <v>-123609.44</v>
      </c>
      <c r="DU21" s="84">
        <v>219552.52</v>
      </c>
      <c r="DV21" s="84">
        <v>24150.96</v>
      </c>
      <c r="DW21" s="84"/>
      <c r="DX21" s="84"/>
      <c r="DY21" s="84"/>
      <c r="DZ21" s="84"/>
      <c r="EA21" s="84"/>
      <c r="EB21" s="84"/>
      <c r="EC21" s="84"/>
      <c r="ED21" s="84"/>
      <c r="EE21" s="84"/>
      <c r="EF21" s="84"/>
      <c r="EG21" s="84"/>
      <c r="EH21" s="84"/>
      <c r="EI21" s="84"/>
      <c r="EJ21" s="88">
        <f>南岭项目供应商台账!N21</f>
        <v>44701</v>
      </c>
      <c r="EK21" s="89">
        <f>南岭项目供应商台账!Q21</f>
        <v>88.8</v>
      </c>
      <c r="EL21" s="89" t="str">
        <f>南岭项目采购合同台账!AQ18</f>
        <v>否</v>
      </c>
      <c r="EM21" s="90">
        <f>南岭项目采购合同台账!AN18</f>
        <v>0</v>
      </c>
      <c r="EN21" s="91" t="s">
        <v>1167</v>
      </c>
      <c r="EO21" s="44" t="s">
        <v>220</v>
      </c>
      <c r="EP21" s="41" t="s">
        <v>65</v>
      </c>
      <c r="EQ21" s="96">
        <v>44688</v>
      </c>
      <c r="ER21" s="97">
        <v>44688</v>
      </c>
      <c r="ES21" s="96">
        <v>44698</v>
      </c>
      <c r="ET21" s="48">
        <v>4100356.42</v>
      </c>
      <c r="EU21" s="48">
        <v>3899000</v>
      </c>
      <c r="EV21" s="43">
        <f t="shared" ref="EV21:EV23" si="24">ET21-EU21</f>
        <v>201356.42</v>
      </c>
      <c r="EW21" s="46">
        <f t="shared" ref="EW21:EW23" si="25">EV21/ET21</f>
        <v>0.0491070529912617</v>
      </c>
      <c r="EX21" s="48">
        <v>3899000</v>
      </c>
      <c r="EY21" s="43">
        <f t="shared" ref="EY21:EY23" si="26">EX21-L21</f>
        <v>98584.1600000001</v>
      </c>
      <c r="EZ21" s="46">
        <f t="shared" ref="EZ21:EZ23" si="27">EY21/L21</f>
        <v>0.0259403613053039</v>
      </c>
      <c r="FA21" s="43">
        <f t="shared" ref="FA21:FA23" si="28">EX21-K21</f>
        <v>1144.58999999985</v>
      </c>
      <c r="FB21" s="46">
        <f t="shared" ref="FB21:FB23" si="29">FA21/K21</f>
        <v>0.000293646089863516</v>
      </c>
      <c r="FC21" s="41" t="s">
        <v>481</v>
      </c>
      <c r="FD21" s="91" t="s">
        <v>1168</v>
      </c>
      <c r="FE21" s="41"/>
      <c r="FF21" s="41"/>
      <c r="FG21" s="101"/>
      <c r="FH21" s="101"/>
      <c r="FI21" s="41" t="s">
        <v>481</v>
      </c>
      <c r="FJ21" s="41">
        <f t="shared" si="22"/>
        <v>3899000</v>
      </c>
      <c r="FK21" s="41"/>
    </row>
    <row r="22" s="2" customFormat="1" ht="60" customHeight="1" spans="1:167">
      <c r="A22" s="27">
        <f>南岭项目采购合同台账!A19</f>
        <v>17</v>
      </c>
      <c r="B22" s="27" t="str">
        <f>南岭项目采购合同台账!C19</f>
        <v>NLTZQQ-HT-011</v>
      </c>
      <c r="C22" s="27" t="str">
        <f>南岭项目采购合同台账!D19</f>
        <v>SFHT-2022-01-04-0000007684</v>
      </c>
      <c r="D22" s="28" t="str">
        <f>南岭项目采购合同台账!E19</f>
        <v>龙岗区南湾街道南岭村社区土地整备利益统筹项目前期服务项目指挥部A栋及室外场地装修监理服务</v>
      </c>
      <c r="E22" s="27" t="str">
        <f>南岭项目采购合同台账!K19</f>
        <v>工程服务类</v>
      </c>
      <c r="F22" s="27" t="str">
        <f>南岭项目采购合同台账!L19</f>
        <v>深圳市天健（集团）股份有限公司</v>
      </c>
      <c r="G22" s="27" t="str">
        <f>南岭项目采购合同台账!Q19</f>
        <v>深圳市大兴工程管理有限公司</v>
      </c>
      <c r="H22" s="27" t="str">
        <f>南岭项目采购合同台账!U19</f>
        <v>曾保令，13823214412，45945952@qq.com</v>
      </c>
      <c r="I22" s="31">
        <f>南岭项目采购合同台账!AC19</f>
        <v>44566</v>
      </c>
      <c r="J22" s="32">
        <f>南岭项目招采台账!O19</f>
        <v>98000</v>
      </c>
      <c r="K22" s="32">
        <f>南岭项目招采台账!P19</f>
        <v>90800</v>
      </c>
      <c r="L22" s="32">
        <f>南岭项目采购合同台账!Y19</f>
        <v>86400</v>
      </c>
      <c r="M22" s="32">
        <f>南岭项目采购合同台账!AA19</f>
        <v>86400</v>
      </c>
      <c r="N22" s="33">
        <v>94080</v>
      </c>
      <c r="O22" s="32" t="str">
        <f>南岭项目招采台账!M19</f>
        <v>综合办公室</v>
      </c>
      <c r="P22" s="32" t="str">
        <f>南岭项目招采台账!N19</f>
        <v>欧阳俊贤
13824321280</v>
      </c>
      <c r="Q22" s="41" t="s">
        <v>1149</v>
      </c>
      <c r="R22" s="41" t="s">
        <v>1150</v>
      </c>
      <c r="S22" s="32" t="str">
        <f>南岭项目采购合同台账!BD19</f>
        <v>否</v>
      </c>
      <c r="T22" s="32">
        <f>南岭项目采购合同台账!AA19</f>
        <v>86400</v>
      </c>
      <c r="U22" s="32">
        <f t="shared" si="6"/>
        <v>94080</v>
      </c>
      <c r="V22" s="42">
        <f t="shared" si="7"/>
        <v>69120</v>
      </c>
      <c r="W22" s="32">
        <f t="shared" si="8"/>
        <v>69120</v>
      </c>
      <c r="X22" s="43">
        <f t="shared" si="0"/>
        <v>0</v>
      </c>
      <c r="Y22" s="41"/>
      <c r="Z22" s="41"/>
      <c r="AA22" s="41"/>
      <c r="AB22" s="46">
        <f t="shared" si="1"/>
        <v>0.8</v>
      </c>
      <c r="AC22" s="46">
        <f t="shared" si="2"/>
        <v>0.8</v>
      </c>
      <c r="AD22" s="46">
        <f t="shared" si="3"/>
        <v>0.73469387755102</v>
      </c>
      <c r="AE22" s="47"/>
      <c r="AF22" s="48">
        <f t="shared" si="9"/>
        <v>69120</v>
      </c>
      <c r="AG22" s="52"/>
      <c r="AH22" s="53"/>
      <c r="AI22" s="53"/>
      <c r="AJ22" s="53"/>
      <c r="AK22" s="53">
        <v>69120</v>
      </c>
      <c r="AL22" s="53"/>
      <c r="AM22" s="53"/>
      <c r="AN22" s="53"/>
      <c r="AO22" s="53"/>
      <c r="AP22" s="53"/>
      <c r="AQ22" s="53"/>
      <c r="AR22" s="53"/>
      <c r="AS22" s="20"/>
      <c r="AT22" s="20"/>
      <c r="AU22" s="20"/>
      <c r="AV22" s="20"/>
      <c r="AW22" s="20"/>
      <c r="AX22" s="27"/>
      <c r="AY22" s="62" t="s">
        <v>1151</v>
      </c>
      <c r="AZ22" s="36">
        <f t="shared" si="10"/>
        <v>69120</v>
      </c>
      <c r="BA22" s="46">
        <f t="shared" si="11"/>
        <v>0.73469387755102</v>
      </c>
      <c r="BB22" s="43">
        <f t="shared" si="12"/>
        <v>69120</v>
      </c>
      <c r="BC22" s="43">
        <f t="shared" si="4"/>
        <v>0</v>
      </c>
      <c r="BD22" s="61"/>
      <c r="BE22" s="61"/>
      <c r="BF22" s="61"/>
      <c r="BG22" s="61"/>
      <c r="BH22" s="61"/>
      <c r="BI22" s="61"/>
      <c r="BJ22" s="61"/>
      <c r="BK22" s="61"/>
      <c r="BL22" s="61"/>
      <c r="BM22" s="61"/>
      <c r="BN22" s="61"/>
      <c r="BO22" s="61"/>
      <c r="BP22" s="43">
        <f t="shared" si="13"/>
        <v>69120</v>
      </c>
      <c r="BQ22" s="65"/>
      <c r="BR22" s="66"/>
      <c r="BS22" s="66"/>
      <c r="BT22" s="67"/>
      <c r="BU22" s="66">
        <v>69120</v>
      </c>
      <c r="BV22" s="66"/>
      <c r="BW22" s="66"/>
      <c r="BX22" s="68"/>
      <c r="BY22" s="68"/>
      <c r="BZ22" s="68"/>
      <c r="CA22" s="68"/>
      <c r="CB22" s="68"/>
      <c r="CC22" s="43">
        <f t="shared" si="14"/>
        <v>0</v>
      </c>
      <c r="CD22" s="71"/>
      <c r="CE22" s="71"/>
      <c r="CF22" s="71"/>
      <c r="CG22" s="71"/>
      <c r="CH22" s="71"/>
      <c r="CI22" s="71"/>
      <c r="CJ22" s="71"/>
      <c r="CK22" s="71"/>
      <c r="CL22" s="71"/>
      <c r="CM22" s="71"/>
      <c r="CN22" s="71"/>
      <c r="CO22" s="71"/>
      <c r="CP22" s="43">
        <f t="shared" si="15"/>
        <v>0</v>
      </c>
      <c r="CQ22" s="74"/>
      <c r="CR22" s="74"/>
      <c r="CS22" s="74"/>
      <c r="CT22" s="74"/>
      <c r="CU22" s="74"/>
      <c r="CV22" s="74"/>
      <c r="CW22" s="74"/>
      <c r="CX22" s="74"/>
      <c r="CY22" s="74"/>
      <c r="CZ22" s="74"/>
      <c r="DA22" s="74"/>
      <c r="DB22" s="74"/>
      <c r="DC22" s="43">
        <f t="shared" si="16"/>
        <v>0</v>
      </c>
      <c r="DD22" s="77"/>
      <c r="DE22" s="77"/>
      <c r="DF22" s="77"/>
      <c r="DG22" s="77"/>
      <c r="DH22" s="77"/>
      <c r="DI22" s="77"/>
      <c r="DJ22" s="77"/>
      <c r="DK22" s="77"/>
      <c r="DL22" s="77"/>
      <c r="DM22" s="77"/>
      <c r="DN22" s="77"/>
      <c r="DO22" s="77"/>
      <c r="DP22" s="80"/>
      <c r="DQ22" s="84"/>
      <c r="DR22" s="43">
        <f t="shared" ref="DR22:DR57" si="30">SUM(DS22:DY22)</f>
        <v>0</v>
      </c>
      <c r="DS22" s="84"/>
      <c r="DT22" s="84"/>
      <c r="DU22" s="84"/>
      <c r="DV22" s="84"/>
      <c r="DW22" s="84"/>
      <c r="DX22" s="84"/>
      <c r="DY22" s="84"/>
      <c r="DZ22" s="84"/>
      <c r="EA22" s="84"/>
      <c r="EB22" s="84"/>
      <c r="EC22" s="84"/>
      <c r="ED22" s="84"/>
      <c r="EE22" s="84"/>
      <c r="EF22" s="84"/>
      <c r="EG22" s="84"/>
      <c r="EH22" s="84"/>
      <c r="EI22" s="84"/>
      <c r="EJ22" s="88">
        <f>南岭项目供应商台账!N22</f>
        <v>44697</v>
      </c>
      <c r="EK22" s="89">
        <f>南岭项目供应商台账!Q22</f>
        <v>87.2</v>
      </c>
      <c r="EL22" s="89" t="str">
        <f>南岭项目采购合同台账!AQ19</f>
        <v>否</v>
      </c>
      <c r="EM22" s="90">
        <f>南岭项目采购合同台账!AN19</f>
        <v>0</v>
      </c>
      <c r="EN22" s="91" t="s">
        <v>1169</v>
      </c>
      <c r="EO22" s="44" t="s">
        <v>64</v>
      </c>
      <c r="EP22" s="41" t="s">
        <v>65</v>
      </c>
      <c r="EQ22" s="96">
        <v>44688</v>
      </c>
      <c r="ER22" s="97">
        <v>44688</v>
      </c>
      <c r="ES22" s="96">
        <v>44698</v>
      </c>
      <c r="ET22" s="48">
        <v>94080</v>
      </c>
      <c r="EU22" s="48">
        <v>94080</v>
      </c>
      <c r="EV22" s="43">
        <f t="shared" si="24"/>
        <v>0</v>
      </c>
      <c r="EW22" s="46">
        <f t="shared" si="25"/>
        <v>0</v>
      </c>
      <c r="EX22" s="48">
        <v>94080</v>
      </c>
      <c r="EY22" s="43">
        <f t="shared" si="26"/>
        <v>7680</v>
      </c>
      <c r="EZ22" s="46">
        <f t="shared" si="27"/>
        <v>0.0888888888888889</v>
      </c>
      <c r="FA22" s="43">
        <f t="shared" si="28"/>
        <v>3280</v>
      </c>
      <c r="FB22" s="46">
        <f t="shared" si="29"/>
        <v>0.0361233480176211</v>
      </c>
      <c r="FC22" s="41" t="s">
        <v>481</v>
      </c>
      <c r="FD22" s="91"/>
      <c r="FE22" s="41"/>
      <c r="FF22" s="41"/>
      <c r="FG22" s="101"/>
      <c r="FH22" s="101"/>
      <c r="FI22" s="41"/>
      <c r="FJ22" s="41">
        <f t="shared" si="22"/>
        <v>94080</v>
      </c>
      <c r="FK22" s="41"/>
    </row>
    <row r="23" s="2" customFormat="1" ht="60" customHeight="1" spans="1:167">
      <c r="A23" s="27">
        <f>南岭项目采购合同台账!A20</f>
        <v>18</v>
      </c>
      <c r="B23" s="27" t="str">
        <f>南岭项目采购合同台账!C20</f>
        <v>NLTZQQ-HT-012</v>
      </c>
      <c r="C23" s="27" t="str">
        <f>南岭项目采购合同台账!D20</f>
        <v>SFHT-2022-01-10-0000007716</v>
      </c>
      <c r="D23" s="28" t="str">
        <f>南岭项目采购合同台账!E20</f>
        <v>龙岗区南湾街道南岭村社区土地整备利益统筹项目前期服务项目指挥部A栋空调改造工程</v>
      </c>
      <c r="E23" s="27" t="str">
        <f>南岭项目采购合同台账!K20</f>
        <v>工程施工类</v>
      </c>
      <c r="F23" s="27" t="str">
        <f>南岭项目采购合同台账!L20</f>
        <v>深圳市天健（集团）股份有限公司</v>
      </c>
      <c r="G23" s="27" t="str">
        <f>南岭项目采购合同台账!Q20</f>
        <v>中建华安建设集团有限公司</v>
      </c>
      <c r="H23" s="27" t="str">
        <f>南岭项目采购合同台账!U20</f>
        <v>张鹏勇，15387878076，383888377@qq.com</v>
      </c>
      <c r="I23" s="31">
        <f>南岭项目采购合同台账!AC20</f>
        <v>44571</v>
      </c>
      <c r="J23" s="32">
        <f>南岭项目招采台账!O20</f>
        <v>400000</v>
      </c>
      <c r="K23" s="32">
        <f>南岭项目招采台账!P20</f>
        <v>393912.73</v>
      </c>
      <c r="L23" s="32">
        <f>南岭项目采购合同台账!Y20</f>
        <v>345068</v>
      </c>
      <c r="M23" s="32">
        <f>南岭项目采购合同台账!AA20</f>
        <v>345068</v>
      </c>
      <c r="N23" s="33">
        <v>374490.23</v>
      </c>
      <c r="O23" s="32" t="str">
        <f>南岭项目招采台账!M20</f>
        <v>综合办公室</v>
      </c>
      <c r="P23" s="32" t="str">
        <f>南岭项目招采台账!N20</f>
        <v>欧阳俊贤
13824321280</v>
      </c>
      <c r="Q23" s="41" t="s">
        <v>1149</v>
      </c>
      <c r="R23" s="41" t="s">
        <v>1150</v>
      </c>
      <c r="S23" s="32" t="str">
        <f>南岭项目采购合同台账!BD20</f>
        <v>是</v>
      </c>
      <c r="T23" s="32">
        <f>南岭项目采购合同台账!AA20+DR23</f>
        <v>348558.27</v>
      </c>
      <c r="U23" s="32">
        <f t="shared" si="6"/>
        <v>374490.23</v>
      </c>
      <c r="V23" s="42">
        <f t="shared" si="7"/>
        <v>363255.52</v>
      </c>
      <c r="W23" s="32">
        <f t="shared" si="8"/>
        <v>374490.23</v>
      </c>
      <c r="X23" s="43">
        <f t="shared" si="0"/>
        <v>-11234.71</v>
      </c>
      <c r="Y23" s="41"/>
      <c r="Z23" s="41"/>
      <c r="AA23" s="41"/>
      <c r="AB23" s="46">
        <f t="shared" si="1"/>
        <v>1.05270706063732</v>
      </c>
      <c r="AC23" s="46">
        <f t="shared" si="2"/>
        <v>1.0852650202279</v>
      </c>
      <c r="AD23" s="46">
        <f t="shared" si="3"/>
        <v>1</v>
      </c>
      <c r="AE23" s="47"/>
      <c r="AF23" s="48">
        <f t="shared" si="9"/>
        <v>363255.52</v>
      </c>
      <c r="AG23" s="52"/>
      <c r="AH23" s="53">
        <v>113328.52</v>
      </c>
      <c r="AI23" s="53">
        <v>28454.03</v>
      </c>
      <c r="AJ23" s="53">
        <v>68816.65</v>
      </c>
      <c r="AK23" s="53"/>
      <c r="AL23" s="53"/>
      <c r="AM23" s="53">
        <v>152656.32</v>
      </c>
      <c r="AN23" s="53"/>
      <c r="AO23" s="53"/>
      <c r="AP23" s="53"/>
      <c r="AQ23" s="53"/>
      <c r="AR23" s="53"/>
      <c r="AS23" s="20"/>
      <c r="AT23" s="20"/>
      <c r="AU23" s="20"/>
      <c r="AV23" s="20"/>
      <c r="AW23" s="20"/>
      <c r="AX23" s="27"/>
      <c r="AY23" s="60" t="s">
        <v>1170</v>
      </c>
      <c r="AZ23" s="36">
        <f t="shared" si="10"/>
        <v>374490.23</v>
      </c>
      <c r="BA23" s="46">
        <f t="shared" si="11"/>
        <v>1</v>
      </c>
      <c r="BB23" s="43">
        <f t="shared" si="12"/>
        <v>374490.23</v>
      </c>
      <c r="BC23" s="43">
        <f t="shared" si="4"/>
        <v>0</v>
      </c>
      <c r="BD23" s="61"/>
      <c r="BE23" s="61"/>
      <c r="BF23" s="61"/>
      <c r="BG23" s="61"/>
      <c r="BH23" s="61"/>
      <c r="BI23" s="61"/>
      <c r="BJ23" s="61"/>
      <c r="BK23" s="61"/>
      <c r="BL23" s="61"/>
      <c r="BM23" s="61"/>
      <c r="BN23" s="61"/>
      <c r="BO23" s="61"/>
      <c r="BP23" s="43">
        <f t="shared" si="13"/>
        <v>363255.52</v>
      </c>
      <c r="BQ23" s="65"/>
      <c r="BR23" s="66">
        <v>113328.52</v>
      </c>
      <c r="BS23" s="66">
        <v>28454.03</v>
      </c>
      <c r="BT23" s="67">
        <v>68816.65</v>
      </c>
      <c r="BU23" s="66"/>
      <c r="BV23" s="66"/>
      <c r="BW23" s="66">
        <v>152656.32</v>
      </c>
      <c r="BX23" s="68"/>
      <c r="BY23" s="68"/>
      <c r="BZ23" s="68"/>
      <c r="CA23" s="68"/>
      <c r="CB23" s="68"/>
      <c r="CC23" s="43">
        <f t="shared" si="14"/>
        <v>0</v>
      </c>
      <c r="CD23" s="71"/>
      <c r="CE23" s="71"/>
      <c r="CF23" s="71"/>
      <c r="CG23" s="71"/>
      <c r="CH23" s="71"/>
      <c r="CI23" s="71"/>
      <c r="CJ23" s="71"/>
      <c r="CK23" s="71"/>
      <c r="CL23" s="71"/>
      <c r="CM23" s="71"/>
      <c r="CN23" s="71"/>
      <c r="CO23" s="71"/>
      <c r="CP23" s="43">
        <f t="shared" si="15"/>
        <v>0</v>
      </c>
      <c r="CQ23" s="74"/>
      <c r="CR23" s="74"/>
      <c r="CS23" s="74"/>
      <c r="CT23" s="74"/>
      <c r="CU23" s="74"/>
      <c r="CV23" s="74"/>
      <c r="CW23" s="74"/>
      <c r="CX23" s="74"/>
      <c r="CY23" s="74"/>
      <c r="CZ23" s="74"/>
      <c r="DA23" s="74"/>
      <c r="DB23" s="74"/>
      <c r="DC23" s="43">
        <f t="shared" si="16"/>
        <v>11234.71</v>
      </c>
      <c r="DD23" s="77"/>
      <c r="DE23" s="77"/>
      <c r="DF23" s="77"/>
      <c r="DG23" s="77">
        <v>11234.71</v>
      </c>
      <c r="DH23" s="77"/>
      <c r="DI23" s="77"/>
      <c r="DJ23" s="77"/>
      <c r="DK23" s="77"/>
      <c r="DL23" s="77"/>
      <c r="DM23" s="77"/>
      <c r="DN23" s="77"/>
      <c r="DO23" s="77"/>
      <c r="DP23" s="80">
        <v>1</v>
      </c>
      <c r="DQ23" s="84" t="s">
        <v>1154</v>
      </c>
      <c r="DR23" s="43">
        <f t="shared" si="30"/>
        <v>3490.27</v>
      </c>
      <c r="DS23" s="84">
        <v>3490.27</v>
      </c>
      <c r="DT23" s="84"/>
      <c r="DU23" s="84"/>
      <c r="DV23" s="84"/>
      <c r="DW23" s="84"/>
      <c r="DX23" s="84"/>
      <c r="DY23" s="84"/>
      <c r="DZ23" s="84"/>
      <c r="EA23" s="84"/>
      <c r="EB23" s="84"/>
      <c r="EC23" s="84"/>
      <c r="ED23" s="84"/>
      <c r="EE23" s="84"/>
      <c r="EF23" s="84"/>
      <c r="EG23" s="84"/>
      <c r="EH23" s="84"/>
      <c r="EI23" s="84"/>
      <c r="EJ23" s="88">
        <f>南岭项目供应商台账!N23</f>
        <v>44697</v>
      </c>
      <c r="EK23" s="89">
        <f>南岭项目供应商台账!Q23</f>
        <v>84.4</v>
      </c>
      <c r="EL23" s="89" t="str">
        <f>南岭项目采购合同台账!AQ20</f>
        <v>否</v>
      </c>
      <c r="EM23" s="90">
        <f>南岭项目采购合同台账!AN20</f>
        <v>0</v>
      </c>
      <c r="EN23" s="91" t="s">
        <v>1171</v>
      </c>
      <c r="EO23" s="44" t="s">
        <v>263</v>
      </c>
      <c r="EP23" s="41" t="s">
        <v>65</v>
      </c>
      <c r="EQ23" s="96">
        <v>44688</v>
      </c>
      <c r="ER23" s="97">
        <v>44688</v>
      </c>
      <c r="ES23" s="96">
        <v>44698</v>
      </c>
      <c r="ET23" s="48">
        <v>383653.55</v>
      </c>
      <c r="EU23" s="48">
        <v>374490.23</v>
      </c>
      <c r="EV23" s="43">
        <f t="shared" si="24"/>
        <v>9163.32000000001</v>
      </c>
      <c r="EW23" s="46">
        <f t="shared" si="25"/>
        <v>0.0238843612941937</v>
      </c>
      <c r="EX23" s="48">
        <v>374490.23</v>
      </c>
      <c r="EY23" s="43">
        <f t="shared" si="26"/>
        <v>29422.23</v>
      </c>
      <c r="EZ23" s="46">
        <f t="shared" si="27"/>
        <v>0.0852650202278971</v>
      </c>
      <c r="FA23" s="43">
        <f t="shared" si="28"/>
        <v>-19422.5</v>
      </c>
      <c r="FB23" s="46">
        <f t="shared" si="29"/>
        <v>-0.0493066065673988</v>
      </c>
      <c r="FC23" s="41" t="s">
        <v>481</v>
      </c>
      <c r="FD23" s="91" t="s">
        <v>1168</v>
      </c>
      <c r="FE23" s="41"/>
      <c r="FF23" s="41"/>
      <c r="FG23" s="101"/>
      <c r="FH23" s="101"/>
      <c r="FI23" s="41" t="s">
        <v>481</v>
      </c>
      <c r="FJ23" s="41">
        <f t="shared" si="22"/>
        <v>374490.23</v>
      </c>
      <c r="FK23" s="41"/>
    </row>
    <row r="24" s="2" customFormat="1" ht="60" customHeight="1" spans="1:167">
      <c r="A24" s="27">
        <f>南岭项目采购合同台账!A21</f>
        <v>19</v>
      </c>
      <c r="B24" s="27" t="str">
        <f>南岭项目采购合同台账!C21</f>
        <v>NLTZQQ-HT-013</v>
      </c>
      <c r="C24" s="27" t="str">
        <f>南岭项目采购合同台账!D21</f>
        <v>SFHT-2022-01-27-0000007827</v>
      </c>
      <c r="D24" s="28" t="str">
        <f>南岭项目采购合同台账!E21</f>
        <v>龙岗区南湾街道南岭村社区土地整备利益统筹项目前期服务项目“四大花园”分户测绘监理服务Ⅰ标段</v>
      </c>
      <c r="E24" s="27" t="str">
        <f>南岭项目采购合同台账!K21</f>
        <v>工程服务类</v>
      </c>
      <c r="F24" s="27" t="str">
        <f>南岭项目采购合同台账!L21</f>
        <v>深圳市天健（集团）股份有限公司</v>
      </c>
      <c r="G24" s="27" t="str">
        <f>南岭项目采购合同台账!Q21</f>
        <v>深圳市爱华勘测工程有限公司</v>
      </c>
      <c r="H24" s="27" t="str">
        <f>南岭项目采购合同台账!U21</f>
        <v>赵占伟，13713676045，19027473@qq.com。</v>
      </c>
      <c r="I24" s="31">
        <f>南岭项目采购合同台账!AC21</f>
        <v>44591</v>
      </c>
      <c r="J24" s="32">
        <f>南岭项目招采台账!O21</f>
        <v>207744</v>
      </c>
      <c r="K24" s="32">
        <f>南岭项目招采台账!P21</f>
        <v>154604.5</v>
      </c>
      <c r="L24" s="32">
        <f>南岭项目采购合同台账!Y21</f>
        <v>133488</v>
      </c>
      <c r="M24" s="32">
        <f>南岭项目采购合同台账!AA21</f>
        <v>133488</v>
      </c>
      <c r="N24" s="33"/>
      <c r="O24" s="32" t="str">
        <f>南岭项目招采台账!M21</f>
        <v>城市更新部</v>
      </c>
      <c r="P24" s="32" t="str">
        <f>南岭项目招采台账!N21</f>
        <v>单文凯
13922843732</v>
      </c>
      <c r="Q24" s="41" t="s">
        <v>156</v>
      </c>
      <c r="R24" s="41" t="s">
        <v>156</v>
      </c>
      <c r="S24" s="32" t="str">
        <f>南岭项目采购合同台账!BD21</f>
        <v>否</v>
      </c>
      <c r="T24" s="32">
        <f>南岭项目采购合同台账!AA21</f>
        <v>133488</v>
      </c>
      <c r="U24" s="32">
        <f t="shared" si="6"/>
        <v>0</v>
      </c>
      <c r="V24" s="42">
        <f t="shared" si="7"/>
        <v>0</v>
      </c>
      <c r="W24" s="32">
        <f t="shared" si="8"/>
        <v>108983.43</v>
      </c>
      <c r="X24" s="43">
        <f t="shared" si="0"/>
        <v>-108983.43</v>
      </c>
      <c r="Y24" s="41"/>
      <c r="Z24" s="41"/>
      <c r="AA24" s="41"/>
      <c r="AB24" s="46">
        <f t="shared" si="1"/>
        <v>0</v>
      </c>
      <c r="AC24" s="46">
        <f t="shared" si="2"/>
        <v>0.816428667745415</v>
      </c>
      <c r="AD24" s="46" t="e">
        <f t="shared" si="3"/>
        <v>#DIV/0!</v>
      </c>
      <c r="AE24" s="47"/>
      <c r="AF24" s="48">
        <f t="shared" si="9"/>
        <v>0</v>
      </c>
      <c r="AG24" s="52"/>
      <c r="AH24" s="53"/>
      <c r="AI24" s="53"/>
      <c r="AJ24" s="53"/>
      <c r="AK24" s="53"/>
      <c r="AL24" s="53"/>
      <c r="AM24" s="53"/>
      <c r="AN24" s="53"/>
      <c r="AO24" s="53"/>
      <c r="AP24" s="53"/>
      <c r="AQ24" s="53"/>
      <c r="AR24" s="53"/>
      <c r="AS24" s="20"/>
      <c r="AT24" s="20"/>
      <c r="AU24" s="20"/>
      <c r="AV24" s="20"/>
      <c r="AW24" s="20"/>
      <c r="AX24" s="27"/>
      <c r="AY24" s="60" t="s">
        <v>1151</v>
      </c>
      <c r="AZ24" s="36">
        <f t="shared" si="10"/>
        <v>108983.43</v>
      </c>
      <c r="BA24" s="46">
        <f t="shared" si="11"/>
        <v>0.816428667745415</v>
      </c>
      <c r="BB24" s="43">
        <f t="shared" si="12"/>
        <v>108983.43</v>
      </c>
      <c r="BC24" s="43">
        <f t="shared" si="4"/>
        <v>0</v>
      </c>
      <c r="BD24" s="61"/>
      <c r="BE24" s="61"/>
      <c r="BF24" s="61"/>
      <c r="BG24" s="61"/>
      <c r="BH24" s="61"/>
      <c r="BI24" s="61"/>
      <c r="BJ24" s="61"/>
      <c r="BK24" s="61"/>
      <c r="BL24" s="61"/>
      <c r="BM24" s="61"/>
      <c r="BN24" s="61"/>
      <c r="BO24" s="61"/>
      <c r="BP24" s="43">
        <f t="shared" si="13"/>
        <v>0</v>
      </c>
      <c r="BQ24" s="65"/>
      <c r="BR24" s="66"/>
      <c r="BS24" s="66"/>
      <c r="BT24" s="67"/>
      <c r="BU24" s="66"/>
      <c r="BV24" s="66"/>
      <c r="BW24" s="66"/>
      <c r="BX24" s="68"/>
      <c r="BY24" s="68"/>
      <c r="BZ24" s="68"/>
      <c r="CA24" s="68"/>
      <c r="CB24" s="68"/>
      <c r="CC24" s="43">
        <f t="shared" si="14"/>
        <v>0</v>
      </c>
      <c r="CD24" s="71"/>
      <c r="CE24" s="71"/>
      <c r="CF24" s="71"/>
      <c r="CG24" s="71"/>
      <c r="CH24" s="71"/>
      <c r="CI24" s="71"/>
      <c r="CJ24" s="71"/>
      <c r="CK24" s="71"/>
      <c r="CL24" s="71"/>
      <c r="CM24" s="71"/>
      <c r="CN24" s="71"/>
      <c r="CO24" s="71"/>
      <c r="CP24" s="43">
        <f t="shared" si="15"/>
        <v>0</v>
      </c>
      <c r="CQ24" s="74"/>
      <c r="CR24" s="74"/>
      <c r="CS24" s="74"/>
      <c r="CT24" s="74"/>
      <c r="CU24" s="74"/>
      <c r="CV24" s="74"/>
      <c r="CW24" s="74"/>
      <c r="CX24" s="74"/>
      <c r="CY24" s="74"/>
      <c r="CZ24" s="74"/>
      <c r="DA24" s="74"/>
      <c r="DB24" s="74"/>
      <c r="DC24" s="43">
        <f t="shared" si="16"/>
        <v>108983.43</v>
      </c>
      <c r="DD24" s="77"/>
      <c r="DE24" s="77"/>
      <c r="DF24" s="77"/>
      <c r="DG24" s="77"/>
      <c r="DH24" s="77"/>
      <c r="DI24" s="77"/>
      <c r="DJ24" s="77"/>
      <c r="DK24" s="77">
        <v>108983.43</v>
      </c>
      <c r="DL24" s="77"/>
      <c r="DM24" s="77"/>
      <c r="DN24" s="77"/>
      <c r="DO24" s="77"/>
      <c r="DP24" s="80"/>
      <c r="DQ24" s="84"/>
      <c r="DR24" s="43">
        <f t="shared" si="30"/>
        <v>0</v>
      </c>
      <c r="DS24" s="84"/>
      <c r="DT24" s="84"/>
      <c r="DU24" s="84"/>
      <c r="DV24" s="84"/>
      <c r="DW24" s="84"/>
      <c r="DX24" s="84"/>
      <c r="DY24" s="84"/>
      <c r="DZ24" s="84"/>
      <c r="EA24" s="84"/>
      <c r="EB24" s="84"/>
      <c r="EC24" s="84"/>
      <c r="ED24" s="84"/>
      <c r="EE24" s="84"/>
      <c r="EF24" s="84"/>
      <c r="EG24" s="84"/>
      <c r="EH24" s="84"/>
      <c r="EI24" s="84"/>
      <c r="EJ24" s="88" t="str">
        <f>南岭项目供应商台账!N24</f>
        <v>/</v>
      </c>
      <c r="EK24" s="89" t="str">
        <f>南岭项目供应商台账!Q24</f>
        <v>2023-6-25履行中</v>
      </c>
      <c r="EL24" s="89" t="str">
        <f>南岭项目采购合同台账!AQ21</f>
        <v>否</v>
      </c>
      <c r="EM24" s="90">
        <f>南岭项目采购合同台账!AN21</f>
        <v>0</v>
      </c>
      <c r="EN24" s="91"/>
      <c r="EO24" s="44"/>
      <c r="EP24" s="41"/>
      <c r="EQ24" s="96"/>
      <c r="ER24" s="97"/>
      <c r="ES24" s="96"/>
      <c r="ET24" s="48"/>
      <c r="EU24" s="48"/>
      <c r="EV24" s="43"/>
      <c r="EW24" s="46"/>
      <c r="EX24" s="48"/>
      <c r="EY24" s="43"/>
      <c r="EZ24" s="46"/>
      <c r="FA24" s="43"/>
      <c r="FB24" s="46"/>
      <c r="FC24" s="41"/>
      <c r="FD24" s="91"/>
      <c r="FE24" s="41"/>
      <c r="FF24" s="41"/>
      <c r="FG24" s="101"/>
      <c r="FH24" s="101"/>
      <c r="FI24" s="41"/>
      <c r="FJ24" s="41">
        <f>M24</f>
        <v>133488</v>
      </c>
      <c r="FK24" s="41"/>
    </row>
    <row r="25" s="2" customFormat="1" ht="60" customHeight="1" spans="1:167">
      <c r="A25" s="27">
        <f>南岭项目采购合同台账!A22</f>
        <v>20</v>
      </c>
      <c r="B25" s="27" t="str">
        <f>南岭项目采购合同台账!C22</f>
        <v>NLTZQQ-HT-014</v>
      </c>
      <c r="C25" s="27" t="str">
        <f>南岭项目采购合同台账!D22</f>
        <v>SFHT-2022-01-27-0000007825</v>
      </c>
      <c r="D25" s="28" t="str">
        <f>南岭项目采购合同台账!E22</f>
        <v>龙岗区南湾街道南岭村社区土地整备利益统筹项目前期服务项目“四大花园”分户测绘监理服务Ⅱ标段</v>
      </c>
      <c r="E25" s="27" t="str">
        <f>南岭项目采购合同台账!K22</f>
        <v>工程服务类</v>
      </c>
      <c r="F25" s="27" t="str">
        <f>南岭项目采购合同台账!L22</f>
        <v>深圳市天健（集团）股份有限公司</v>
      </c>
      <c r="G25" s="27" t="str">
        <f>南岭项目采购合同台账!Q22</f>
        <v>深圳市南湖勘测技术有限公司</v>
      </c>
      <c r="H25" s="27" t="str">
        <f>南岭项目采购合同台账!U22</f>
        <v>刘敏，13760306822，2085892066@qq.com。</v>
      </c>
      <c r="I25" s="31">
        <f>南岭项目采购合同台账!AC22</f>
        <v>44591</v>
      </c>
      <c r="J25" s="32">
        <f>南岭项目招采台账!O22</f>
        <v>484736</v>
      </c>
      <c r="K25" s="32">
        <f>南岭项目招采台账!P22</f>
        <v>359658</v>
      </c>
      <c r="L25" s="32">
        <f>南岭项目采购合同台账!Y22</f>
        <v>280890</v>
      </c>
      <c r="M25" s="32">
        <f>南岭项目采购合同台账!AA22</f>
        <v>280890</v>
      </c>
      <c r="N25" s="33"/>
      <c r="O25" s="32" t="str">
        <f>南岭项目招采台账!M22</f>
        <v>城市更新部</v>
      </c>
      <c r="P25" s="32" t="str">
        <f>南岭项目招采台账!N22</f>
        <v>单文凯
13922843732</v>
      </c>
      <c r="Q25" s="41" t="s">
        <v>125</v>
      </c>
      <c r="R25" s="41" t="s">
        <v>125</v>
      </c>
      <c r="S25" s="32" t="str">
        <f>南岭项目采购合同台账!BD22</f>
        <v>否</v>
      </c>
      <c r="T25" s="32">
        <f>南岭项目采购合同台账!AA22</f>
        <v>280890</v>
      </c>
      <c r="U25" s="32">
        <f t="shared" si="6"/>
        <v>0</v>
      </c>
      <c r="V25" s="42">
        <f t="shared" si="7"/>
        <v>0</v>
      </c>
      <c r="W25" s="32">
        <f t="shared" si="8"/>
        <v>193264.11</v>
      </c>
      <c r="X25" s="43">
        <f t="shared" si="0"/>
        <v>-193264.11</v>
      </c>
      <c r="Y25" s="41"/>
      <c r="Z25" s="41"/>
      <c r="AA25" s="41"/>
      <c r="AB25" s="46">
        <f t="shared" si="1"/>
        <v>0</v>
      </c>
      <c r="AC25" s="46">
        <f t="shared" si="2"/>
        <v>0.68804197372637</v>
      </c>
      <c r="AD25" s="46" t="e">
        <f t="shared" si="3"/>
        <v>#DIV/0!</v>
      </c>
      <c r="AE25" s="47"/>
      <c r="AF25" s="48">
        <f t="shared" si="9"/>
        <v>0</v>
      </c>
      <c r="AG25" s="52"/>
      <c r="AH25" s="53"/>
      <c r="AI25" s="53"/>
      <c r="AJ25" s="53"/>
      <c r="AK25" s="53"/>
      <c r="AL25" s="53"/>
      <c r="AM25" s="53"/>
      <c r="AN25" s="53"/>
      <c r="AO25" s="53"/>
      <c r="AP25" s="53"/>
      <c r="AQ25" s="53"/>
      <c r="AR25" s="53"/>
      <c r="AS25" s="20"/>
      <c r="AT25" s="20"/>
      <c r="AU25" s="20"/>
      <c r="AV25" s="20"/>
      <c r="AW25" s="20"/>
      <c r="AX25" s="27"/>
      <c r="AY25" s="60" t="s">
        <v>1151</v>
      </c>
      <c r="AZ25" s="36">
        <f t="shared" si="10"/>
        <v>193264.11</v>
      </c>
      <c r="BA25" s="46">
        <f t="shared" si="11"/>
        <v>0.68804197372637</v>
      </c>
      <c r="BB25" s="43">
        <f t="shared" si="12"/>
        <v>193264.11</v>
      </c>
      <c r="BC25" s="43">
        <f t="shared" si="4"/>
        <v>0</v>
      </c>
      <c r="BD25" s="61"/>
      <c r="BE25" s="61"/>
      <c r="BF25" s="61"/>
      <c r="BG25" s="61"/>
      <c r="BH25" s="61"/>
      <c r="BI25" s="61"/>
      <c r="BJ25" s="61"/>
      <c r="BK25" s="61"/>
      <c r="BL25" s="61"/>
      <c r="BM25" s="61"/>
      <c r="BN25" s="61"/>
      <c r="BO25" s="61"/>
      <c r="BP25" s="43">
        <f t="shared" si="13"/>
        <v>0</v>
      </c>
      <c r="BQ25" s="65"/>
      <c r="BR25" s="66"/>
      <c r="BS25" s="66"/>
      <c r="BT25" s="67"/>
      <c r="BU25" s="66"/>
      <c r="BV25" s="66"/>
      <c r="BW25" s="66"/>
      <c r="BX25" s="68"/>
      <c r="BY25" s="68"/>
      <c r="BZ25" s="68"/>
      <c r="CA25" s="68"/>
      <c r="CB25" s="68"/>
      <c r="CC25" s="43">
        <f t="shared" si="14"/>
        <v>0</v>
      </c>
      <c r="CD25" s="71"/>
      <c r="CE25" s="71"/>
      <c r="CF25" s="71"/>
      <c r="CG25" s="71"/>
      <c r="CH25" s="71"/>
      <c r="CI25" s="71"/>
      <c r="CJ25" s="71"/>
      <c r="CK25" s="71"/>
      <c r="CL25" s="71"/>
      <c r="CM25" s="71"/>
      <c r="CN25" s="71"/>
      <c r="CO25" s="71"/>
      <c r="CP25" s="43">
        <f t="shared" si="15"/>
        <v>0</v>
      </c>
      <c r="CQ25" s="74"/>
      <c r="CR25" s="74"/>
      <c r="CS25" s="74"/>
      <c r="CT25" s="74"/>
      <c r="CU25" s="74"/>
      <c r="CV25" s="74"/>
      <c r="CW25" s="74"/>
      <c r="CX25" s="74"/>
      <c r="CY25" s="74"/>
      <c r="CZ25" s="74"/>
      <c r="DA25" s="74"/>
      <c r="DB25" s="74"/>
      <c r="DC25" s="43">
        <f t="shared" si="16"/>
        <v>193264.11</v>
      </c>
      <c r="DD25" s="77">
        <v>193264.11</v>
      </c>
      <c r="DE25" s="77"/>
      <c r="DF25" s="77"/>
      <c r="DG25" s="77"/>
      <c r="DH25" s="77"/>
      <c r="DI25" s="77"/>
      <c r="DJ25" s="77"/>
      <c r="DK25" s="77"/>
      <c r="DL25" s="77"/>
      <c r="DM25" s="77"/>
      <c r="DN25" s="77"/>
      <c r="DO25" s="77"/>
      <c r="DP25" s="80"/>
      <c r="DQ25" s="84"/>
      <c r="DR25" s="43">
        <f t="shared" si="30"/>
        <v>0</v>
      </c>
      <c r="DS25" s="84"/>
      <c r="DT25" s="84"/>
      <c r="DU25" s="84"/>
      <c r="DV25" s="84"/>
      <c r="DW25" s="84"/>
      <c r="DX25" s="84"/>
      <c r="DY25" s="84"/>
      <c r="DZ25" s="84"/>
      <c r="EA25" s="84"/>
      <c r="EB25" s="84"/>
      <c r="EC25" s="84"/>
      <c r="ED25" s="84"/>
      <c r="EE25" s="84"/>
      <c r="EF25" s="84"/>
      <c r="EG25" s="84"/>
      <c r="EH25" s="84"/>
      <c r="EI25" s="84"/>
      <c r="EJ25" s="88" t="str">
        <f>南岭项目供应商台账!N25</f>
        <v>/</v>
      </c>
      <c r="EK25" s="89" t="str">
        <f>南岭项目供应商台账!Q25</f>
        <v>2023-6-25履行中</v>
      </c>
      <c r="EL25" s="89" t="str">
        <f>南岭项目采购合同台账!AQ22</f>
        <v>否</v>
      </c>
      <c r="EM25" s="90">
        <f>南岭项目采购合同台账!AN22</f>
        <v>0</v>
      </c>
      <c r="EN25" s="91"/>
      <c r="EO25" s="44"/>
      <c r="EP25" s="41"/>
      <c r="EQ25" s="96"/>
      <c r="ER25" s="97"/>
      <c r="ES25" s="96"/>
      <c r="ET25" s="48"/>
      <c r="EU25" s="48"/>
      <c r="EV25" s="43"/>
      <c r="EW25" s="46"/>
      <c r="EX25" s="48"/>
      <c r="EY25" s="43"/>
      <c r="EZ25" s="46"/>
      <c r="FA25" s="43"/>
      <c r="FB25" s="46"/>
      <c r="FC25" s="41"/>
      <c r="FD25" s="91"/>
      <c r="FE25" s="41"/>
      <c r="FF25" s="41"/>
      <c r="FG25" s="101"/>
      <c r="FH25" s="101"/>
      <c r="FI25" s="41"/>
      <c r="FJ25" s="41">
        <f>M25</f>
        <v>280890</v>
      </c>
      <c r="FK25" s="41"/>
    </row>
    <row r="26" s="2" customFormat="1" ht="60" customHeight="1" spans="1:167">
      <c r="A26" s="27">
        <f>南岭项目采购合同台账!A23</f>
        <v>21</v>
      </c>
      <c r="B26" s="27" t="str">
        <f>南岭项目采购合同台账!C23</f>
        <v>NLTZQQ-HT-015</v>
      </c>
      <c r="C26" s="27" t="str">
        <f>南岭项目采购合同台账!D23</f>
        <v>SFHT-2022-02-10-0000007843</v>
      </c>
      <c r="D26" s="28" t="str">
        <f>南岭项目采购合同台账!E23</f>
        <v>龙岗区南湾街道南岭村社区土地整备利益统筹项目前期服务项目产业咨询顾问服务</v>
      </c>
      <c r="E26" s="27" t="str">
        <f>南岭项目采购合同台账!K23</f>
        <v>非工程服务类</v>
      </c>
      <c r="F26" s="27" t="str">
        <f>南岭项目采购合同台账!L23</f>
        <v>深圳市天健（集团）股份有限公司</v>
      </c>
      <c r="G26" s="27" t="str">
        <f>南岭项目采购合同台账!Q23</f>
        <v>综合开发研究院（中国·深圳）</v>
      </c>
      <c r="H26" s="27" t="str">
        <f>南岭项目采购合同台账!U23</f>
        <v>李梦捷，13530301580，lmj@cdi.org.cn。</v>
      </c>
      <c r="I26" s="31">
        <f>南岭项目采购合同台账!AC23</f>
        <v>44607</v>
      </c>
      <c r="J26" s="32">
        <f>南岭项目招采台账!O23</f>
        <v>2000000</v>
      </c>
      <c r="K26" s="32">
        <f>南岭项目招采台账!P23</f>
        <v>1932500</v>
      </c>
      <c r="L26" s="32">
        <f>南岭项目采购合同台账!Y23</f>
        <v>1800000</v>
      </c>
      <c r="M26" s="32">
        <f>南岭项目采购合同台账!AA23</f>
        <v>1800000</v>
      </c>
      <c r="N26" s="33"/>
      <c r="O26" s="32" t="str">
        <f>南岭项目招采台账!M23</f>
        <v>城市更新部</v>
      </c>
      <c r="P26" s="32" t="str">
        <f>南岭项目招采台账!N23</f>
        <v>廖宇
13612947195</v>
      </c>
      <c r="Q26" s="41" t="s">
        <v>524</v>
      </c>
      <c r="R26" s="41" t="s">
        <v>1159</v>
      </c>
      <c r="S26" s="32" t="str">
        <f>南岭项目采购合同台账!BD23</f>
        <v>否</v>
      </c>
      <c r="T26" s="32">
        <f>南岭项目采购合同台账!AA23</f>
        <v>1800000</v>
      </c>
      <c r="U26" s="32">
        <f t="shared" si="6"/>
        <v>0</v>
      </c>
      <c r="V26" s="42">
        <f t="shared" si="7"/>
        <v>0</v>
      </c>
      <c r="W26" s="32">
        <f t="shared" si="8"/>
        <v>510000</v>
      </c>
      <c r="X26" s="43"/>
      <c r="Y26" s="41"/>
      <c r="Z26" s="41"/>
      <c r="AA26" s="41"/>
      <c r="AB26" s="46">
        <f t="shared" si="1"/>
        <v>0</v>
      </c>
      <c r="AC26" s="46">
        <f t="shared" si="2"/>
        <v>0.283333333333333</v>
      </c>
      <c r="AD26" s="46" t="e">
        <f t="shared" si="3"/>
        <v>#DIV/0!</v>
      </c>
      <c r="AE26" s="47"/>
      <c r="AF26" s="48">
        <f t="shared" si="9"/>
        <v>0</v>
      </c>
      <c r="AG26" s="52"/>
      <c r="AH26" s="53"/>
      <c r="AI26" s="53"/>
      <c r="AJ26" s="53"/>
      <c r="AK26" s="53"/>
      <c r="AL26" s="53"/>
      <c r="AM26" s="53"/>
      <c r="AN26" s="53"/>
      <c r="AO26" s="53"/>
      <c r="AP26" s="53"/>
      <c r="AQ26" s="53"/>
      <c r="AR26" s="53"/>
      <c r="AS26" s="20"/>
      <c r="AT26" s="20"/>
      <c r="AU26" s="20"/>
      <c r="AV26" s="20"/>
      <c r="AW26" s="20"/>
      <c r="AX26" s="27"/>
      <c r="AY26" s="60" t="s">
        <v>1151</v>
      </c>
      <c r="AZ26" s="36">
        <f t="shared" si="10"/>
        <v>510000</v>
      </c>
      <c r="BA26" s="46">
        <f t="shared" si="11"/>
        <v>0.283333333333333</v>
      </c>
      <c r="BB26" s="43">
        <f t="shared" si="12"/>
        <v>510000</v>
      </c>
      <c r="BC26" s="43">
        <f t="shared" si="4"/>
        <v>0</v>
      </c>
      <c r="BD26" s="61"/>
      <c r="BE26" s="61"/>
      <c r="BF26" s="61"/>
      <c r="BG26" s="61"/>
      <c r="BH26" s="61"/>
      <c r="BI26" s="61"/>
      <c r="BJ26" s="61"/>
      <c r="BK26" s="61"/>
      <c r="BL26" s="61"/>
      <c r="BM26" s="61"/>
      <c r="BN26" s="61"/>
      <c r="BO26" s="61"/>
      <c r="BP26" s="43">
        <f t="shared" si="13"/>
        <v>0</v>
      </c>
      <c r="BQ26" s="65"/>
      <c r="BR26" s="66"/>
      <c r="BS26" s="66"/>
      <c r="BT26" s="67"/>
      <c r="BU26" s="66"/>
      <c r="BV26" s="66"/>
      <c r="BW26" s="66"/>
      <c r="BX26" s="68"/>
      <c r="BY26" s="68"/>
      <c r="BZ26" s="68"/>
      <c r="CA26" s="68"/>
      <c r="CB26" s="68"/>
      <c r="CC26" s="43">
        <f t="shared" si="14"/>
        <v>510000</v>
      </c>
      <c r="CD26" s="71"/>
      <c r="CE26" s="71"/>
      <c r="CF26" s="71"/>
      <c r="CG26" s="71"/>
      <c r="CH26" s="71"/>
      <c r="CI26" s="71"/>
      <c r="CJ26" s="71"/>
      <c r="CK26" s="71"/>
      <c r="CL26" s="71"/>
      <c r="CM26" s="71"/>
      <c r="CN26" s="71"/>
      <c r="CO26" s="71">
        <v>510000</v>
      </c>
      <c r="CP26" s="43">
        <f t="shared" si="15"/>
        <v>0</v>
      </c>
      <c r="CQ26" s="74"/>
      <c r="CR26" s="74"/>
      <c r="CS26" s="74"/>
      <c r="CT26" s="74"/>
      <c r="CU26" s="74"/>
      <c r="CV26" s="74"/>
      <c r="CW26" s="74"/>
      <c r="CX26" s="74"/>
      <c r="CY26" s="74"/>
      <c r="CZ26" s="74"/>
      <c r="DA26" s="74"/>
      <c r="DB26" s="74"/>
      <c r="DC26" s="43">
        <f t="shared" si="16"/>
        <v>0</v>
      </c>
      <c r="DD26" s="77"/>
      <c r="DE26" s="77"/>
      <c r="DF26" s="77"/>
      <c r="DG26" s="77"/>
      <c r="DH26" s="77"/>
      <c r="DI26" s="77"/>
      <c r="DJ26" s="77"/>
      <c r="DK26" s="77"/>
      <c r="DL26" s="77"/>
      <c r="DM26" s="77"/>
      <c r="DN26" s="77"/>
      <c r="DO26" s="77"/>
      <c r="DP26" s="80"/>
      <c r="DQ26" s="84"/>
      <c r="DR26" s="43">
        <f t="shared" si="30"/>
        <v>0</v>
      </c>
      <c r="DS26" s="84"/>
      <c r="DT26" s="84"/>
      <c r="DU26" s="84"/>
      <c r="DV26" s="84"/>
      <c r="DW26" s="84"/>
      <c r="DX26" s="84"/>
      <c r="DY26" s="84"/>
      <c r="DZ26" s="84"/>
      <c r="EA26" s="84"/>
      <c r="EB26" s="84"/>
      <c r="EC26" s="84"/>
      <c r="ED26" s="84"/>
      <c r="EE26" s="84"/>
      <c r="EF26" s="84"/>
      <c r="EG26" s="84"/>
      <c r="EH26" s="84"/>
      <c r="EI26" s="84"/>
      <c r="EJ26" s="88" t="str">
        <f>南岭项目供应商台账!N26</f>
        <v>/</v>
      </c>
      <c r="EK26" s="89" t="str">
        <f>南岭项目供应商台账!Q26</f>
        <v>2023-6-25履行中</v>
      </c>
      <c r="EL26" s="89" t="str">
        <f>南岭项目采购合同台账!AQ23</f>
        <v>否</v>
      </c>
      <c r="EM26" s="90">
        <f>南岭项目采购合同台账!AN23</f>
        <v>0</v>
      </c>
      <c r="EN26" s="91"/>
      <c r="EO26" s="44"/>
      <c r="EP26" s="41"/>
      <c r="EQ26" s="96"/>
      <c r="ER26" s="97"/>
      <c r="ES26" s="96"/>
      <c r="ET26" s="48"/>
      <c r="EU26" s="48"/>
      <c r="EV26" s="43"/>
      <c r="EW26" s="46"/>
      <c r="EX26" s="48"/>
      <c r="EY26" s="43"/>
      <c r="EZ26" s="46"/>
      <c r="FA26" s="43"/>
      <c r="FB26" s="46"/>
      <c r="FC26" s="41"/>
      <c r="FD26" s="91"/>
      <c r="FE26" s="41"/>
      <c r="FF26" s="41"/>
      <c r="FG26" s="101"/>
      <c r="FH26" s="101"/>
      <c r="FI26" s="41"/>
      <c r="FJ26" s="41">
        <f>M26</f>
        <v>1800000</v>
      </c>
      <c r="FK26" s="41"/>
    </row>
    <row r="27" s="2" customFormat="1" ht="60" customHeight="1" spans="1:167">
      <c r="A27" s="27">
        <f>南岭项目采购合同台账!A24</f>
        <v>22</v>
      </c>
      <c r="B27" s="27" t="str">
        <f>南岭项目采购合同台账!C24</f>
        <v>NLTZQQ-HT-016</v>
      </c>
      <c r="C27" s="27" t="str">
        <f>南岭项目采购合同台账!D24</f>
        <v>SFHT-2022-03-07-0000007946</v>
      </c>
      <c r="D27" s="28" t="str">
        <f>南岭项目采购合同台账!E24</f>
        <v>龙岗区南湾街道南岭村社区土地整备利益统筹项目前期服务项目指挥部A栋餐厨设备采购</v>
      </c>
      <c r="E27" s="27" t="str">
        <f>南岭项目采购合同台账!K24</f>
        <v>非工程货物类</v>
      </c>
      <c r="F27" s="27" t="str">
        <f>南岭项目采购合同台账!L24</f>
        <v>深圳市天健（集团）股份有限公司</v>
      </c>
      <c r="G27" s="27" t="str">
        <f>南岭项目采购合同台账!Q24</f>
        <v>深圳市杏辉厨具有限公司</v>
      </c>
      <c r="H27" s="27" t="str">
        <f>南岭项目采购合同台账!U24</f>
        <v>谭勇，13902316608，714356619@qq.com</v>
      </c>
      <c r="I27" s="31">
        <f>南岭项目采购合同台账!AC24</f>
        <v>44627</v>
      </c>
      <c r="J27" s="32">
        <f>南岭项目招采台账!O24</f>
        <v>400000</v>
      </c>
      <c r="K27" s="32">
        <f>南岭项目招采台账!P24</f>
        <v>384277.67</v>
      </c>
      <c r="L27" s="32">
        <f>南岭项目采购合同台账!Y24</f>
        <v>376512</v>
      </c>
      <c r="M27" s="32">
        <f>南岭项目采购合同台账!AA24</f>
        <v>376512</v>
      </c>
      <c r="N27" s="33">
        <v>389713.28</v>
      </c>
      <c r="O27" s="32" t="str">
        <f>南岭项目招采台账!M24</f>
        <v>综合办公室</v>
      </c>
      <c r="P27" s="32" t="str">
        <f>南岭项目招采台账!N24</f>
        <v>欧阳俊贤
13824321280</v>
      </c>
      <c r="Q27" s="41" t="s">
        <v>1149</v>
      </c>
      <c r="R27" s="41" t="s">
        <v>1150</v>
      </c>
      <c r="S27" s="32" t="str">
        <f>南岭项目采购合同台账!BD24</f>
        <v>是</v>
      </c>
      <c r="T27" s="32">
        <f>南岭项目采购合同台账!AA24</f>
        <v>376512</v>
      </c>
      <c r="U27" s="32">
        <f t="shared" si="6"/>
        <v>389713.28</v>
      </c>
      <c r="V27" s="42">
        <f t="shared" si="7"/>
        <v>378021.88</v>
      </c>
      <c r="W27" s="32">
        <f t="shared" si="8"/>
        <v>389713.28</v>
      </c>
      <c r="X27" s="43">
        <f t="shared" ref="X27:X38" si="31">V27-W27</f>
        <v>-11691.4</v>
      </c>
      <c r="Y27" s="41"/>
      <c r="Z27" s="41"/>
      <c r="AA27" s="41"/>
      <c r="AB27" s="46">
        <f t="shared" ref="AB27:AB38" si="32">V27/M27</f>
        <v>1.00401017763046</v>
      </c>
      <c r="AC27" s="46">
        <f t="shared" ref="AC27:AC38" si="33">W27/M27</f>
        <v>1.03506204317525</v>
      </c>
      <c r="AD27" s="46">
        <f t="shared" ref="AD27:AD38" si="34">W27/U27</f>
        <v>1</v>
      </c>
      <c r="AE27" s="47"/>
      <c r="AF27" s="48">
        <f t="shared" si="9"/>
        <v>378021.88</v>
      </c>
      <c r="AG27" s="52"/>
      <c r="AH27" s="53"/>
      <c r="AI27" s="53"/>
      <c r="AJ27" s="53"/>
      <c r="AK27" s="53">
        <v>232005.9</v>
      </c>
      <c r="AL27" s="53"/>
      <c r="AM27" s="53">
        <v>146015.98</v>
      </c>
      <c r="AN27" s="53"/>
      <c r="AO27" s="53"/>
      <c r="AP27" s="53"/>
      <c r="AQ27" s="53"/>
      <c r="AR27" s="53"/>
      <c r="AS27" s="20"/>
      <c r="AT27" s="20"/>
      <c r="AU27" s="20"/>
      <c r="AV27" s="20"/>
      <c r="AW27" s="20"/>
      <c r="AX27" s="27"/>
      <c r="AY27" s="60" t="s">
        <v>1153</v>
      </c>
      <c r="AZ27" s="36">
        <f t="shared" si="10"/>
        <v>389713.28</v>
      </c>
      <c r="BA27" s="46">
        <f t="shared" si="11"/>
        <v>1</v>
      </c>
      <c r="BB27" s="43">
        <f t="shared" si="12"/>
        <v>389713.28</v>
      </c>
      <c r="BC27" s="43">
        <f t="shared" si="4"/>
        <v>0</v>
      </c>
      <c r="BD27" s="61"/>
      <c r="BE27" s="61"/>
      <c r="BF27" s="61"/>
      <c r="BG27" s="61"/>
      <c r="BH27" s="61"/>
      <c r="BI27" s="61"/>
      <c r="BJ27" s="61"/>
      <c r="BK27" s="61"/>
      <c r="BL27" s="61"/>
      <c r="BM27" s="61"/>
      <c r="BN27" s="61"/>
      <c r="BO27" s="61"/>
      <c r="BP27" s="43">
        <f t="shared" si="13"/>
        <v>378021.88</v>
      </c>
      <c r="BQ27" s="65"/>
      <c r="BR27" s="66"/>
      <c r="BS27" s="66"/>
      <c r="BT27" s="67"/>
      <c r="BU27" s="66">
        <v>232005.9</v>
      </c>
      <c r="BV27" s="66"/>
      <c r="BW27" s="66">
        <v>146015.98</v>
      </c>
      <c r="BX27" s="68"/>
      <c r="BY27" s="68"/>
      <c r="BZ27" s="68"/>
      <c r="CA27" s="68"/>
      <c r="CB27" s="68"/>
      <c r="CC27" s="43">
        <f t="shared" si="14"/>
        <v>0</v>
      </c>
      <c r="CD27" s="71"/>
      <c r="CE27" s="71"/>
      <c r="CF27" s="71"/>
      <c r="CG27" s="71"/>
      <c r="CH27" s="71"/>
      <c r="CI27" s="71"/>
      <c r="CJ27" s="71"/>
      <c r="CK27" s="71"/>
      <c r="CL27" s="71"/>
      <c r="CM27" s="71"/>
      <c r="CN27" s="71"/>
      <c r="CO27" s="71"/>
      <c r="CP27" s="43">
        <f t="shared" si="15"/>
        <v>11691.4</v>
      </c>
      <c r="CQ27" s="74"/>
      <c r="CR27" s="74"/>
      <c r="CS27" s="74"/>
      <c r="CT27" s="74"/>
      <c r="CU27" s="74"/>
      <c r="CV27" s="74">
        <v>11691.4</v>
      </c>
      <c r="CW27" s="74"/>
      <c r="CX27" s="74"/>
      <c r="CY27" s="74"/>
      <c r="CZ27" s="74"/>
      <c r="DA27" s="74"/>
      <c r="DB27" s="74"/>
      <c r="DC27" s="43">
        <f t="shared" si="16"/>
        <v>0</v>
      </c>
      <c r="DD27" s="77"/>
      <c r="DE27" s="77"/>
      <c r="DF27" s="77"/>
      <c r="DG27" s="77"/>
      <c r="DH27" s="77"/>
      <c r="DI27" s="77"/>
      <c r="DJ27" s="77"/>
      <c r="DK27" s="77"/>
      <c r="DL27" s="77"/>
      <c r="DM27" s="77"/>
      <c r="DN27" s="77"/>
      <c r="DO27" s="77"/>
      <c r="DP27" s="80">
        <v>1</v>
      </c>
      <c r="DQ27" s="84" t="s">
        <v>1154</v>
      </c>
      <c r="DR27" s="43">
        <f t="shared" si="30"/>
        <v>16865</v>
      </c>
      <c r="DS27" s="84">
        <v>16865</v>
      </c>
      <c r="DT27" s="84"/>
      <c r="DU27" s="84"/>
      <c r="DV27" s="84"/>
      <c r="DW27" s="84"/>
      <c r="DX27" s="84"/>
      <c r="DY27" s="84"/>
      <c r="DZ27" s="84"/>
      <c r="EA27" s="84"/>
      <c r="EB27" s="84"/>
      <c r="EC27" s="84"/>
      <c r="ED27" s="84"/>
      <c r="EE27" s="84"/>
      <c r="EF27" s="84"/>
      <c r="EG27" s="84"/>
      <c r="EH27" s="84"/>
      <c r="EI27" s="84"/>
      <c r="EJ27" s="88">
        <f>南岭项目供应商台账!N27</f>
        <v>44697</v>
      </c>
      <c r="EK27" s="89">
        <f>南岭项目供应商台账!Q27</f>
        <v>86.7</v>
      </c>
      <c r="EL27" s="89" t="str">
        <f>南岭项目采购合同台账!AQ24</f>
        <v>否</v>
      </c>
      <c r="EM27" s="90">
        <f>南岭项目采购合同台账!AN24</f>
        <v>0</v>
      </c>
      <c r="EN27" s="91" t="s">
        <v>1172</v>
      </c>
      <c r="EO27" s="44" t="s">
        <v>220</v>
      </c>
      <c r="EP27" s="41" t="s">
        <v>65</v>
      </c>
      <c r="EQ27" s="96">
        <v>44688</v>
      </c>
      <c r="ER27" s="97">
        <v>44688</v>
      </c>
      <c r="ES27" s="96">
        <v>44698</v>
      </c>
      <c r="ET27" s="48">
        <v>389713.28</v>
      </c>
      <c r="EU27" s="48">
        <v>389713.28</v>
      </c>
      <c r="EV27" s="43">
        <f t="shared" ref="EV27:EV30" si="35">ET27-EU27</f>
        <v>0</v>
      </c>
      <c r="EW27" s="46">
        <f t="shared" ref="EW27:EW30" si="36">EV27/ET27</f>
        <v>0</v>
      </c>
      <c r="EX27" s="48">
        <v>389713.28</v>
      </c>
      <c r="EY27" s="43">
        <f t="shared" ref="EY27:EY30" si="37">EX27-L27</f>
        <v>13201.28</v>
      </c>
      <c r="EZ27" s="46">
        <f t="shared" ref="EZ27:EZ30" si="38">EY27/L27</f>
        <v>0.0350620431752508</v>
      </c>
      <c r="FA27" s="43">
        <f t="shared" ref="FA27:FA30" si="39">EX27-K27</f>
        <v>5435.61000000004</v>
      </c>
      <c r="FB27" s="46">
        <f t="shared" ref="FB27:FB30" si="40">FA27/K27</f>
        <v>0.0141450061357977</v>
      </c>
      <c r="FC27" s="41" t="s">
        <v>481</v>
      </c>
      <c r="FD27" s="91" t="s">
        <v>1168</v>
      </c>
      <c r="FE27" s="41"/>
      <c r="FF27" s="41"/>
      <c r="FG27" s="101"/>
      <c r="FH27" s="101"/>
      <c r="FI27" s="41" t="s">
        <v>481</v>
      </c>
      <c r="FJ27" s="41">
        <f t="shared" si="22"/>
        <v>389713.28</v>
      </c>
      <c r="FK27" s="41"/>
    </row>
    <row r="28" s="2" customFormat="1" ht="60" customHeight="1" spans="1:167">
      <c r="A28" s="27">
        <f>南岭项目采购合同台账!A25</f>
        <v>23</v>
      </c>
      <c r="B28" s="27" t="str">
        <f>南岭项目采购合同台账!C25</f>
        <v>NLTZQQ-HT-017</v>
      </c>
      <c r="C28" s="27" t="str">
        <f>南岭项目采购合同台账!D25</f>
        <v>SFHT-2022-03-10-0000007959</v>
      </c>
      <c r="D28" s="28" t="str">
        <f>南岭项目采购合同台账!E25</f>
        <v>龙岗区南湾街道南岭村社区土地整备利益统筹项目前期服务项目指挥部A栋会议系统采购</v>
      </c>
      <c r="E28" s="27" t="str">
        <f>南岭项目采购合同台账!K25</f>
        <v>非工程货物类</v>
      </c>
      <c r="F28" s="27" t="str">
        <f>南岭项目采购合同台账!L25</f>
        <v>深圳市天健（集团）股份有限公司</v>
      </c>
      <c r="G28" s="27" t="str">
        <f>南岭项目采购合同台账!Q25</f>
        <v>深圳市方圆安恒利文创科技有限公司</v>
      </c>
      <c r="H28" s="27" t="str">
        <f>南岭项目采购合同台账!U25</f>
        <v>刘军，13728666765，liujun@aecsz.cn</v>
      </c>
      <c r="I28" s="31">
        <f>南岭项目采购合同台账!AC25</f>
        <v>44638</v>
      </c>
      <c r="J28" s="32">
        <f>南岭项目招采台账!O25</f>
        <v>500000</v>
      </c>
      <c r="K28" s="32">
        <f>南岭项目招采台账!P25</f>
        <v>498666</v>
      </c>
      <c r="L28" s="32">
        <f>南岭项目采购合同台账!Y25</f>
        <v>400000</v>
      </c>
      <c r="M28" s="32">
        <f>南岭项目采购合同台账!AA25</f>
        <v>400000</v>
      </c>
      <c r="N28" s="33">
        <v>394971.18</v>
      </c>
      <c r="O28" s="32" t="str">
        <f>南岭项目招采台账!M25</f>
        <v>综合办公室</v>
      </c>
      <c r="P28" s="32" t="str">
        <f>南岭项目招采台账!N25</f>
        <v>欧阳俊贤
13824321280</v>
      </c>
      <c r="Q28" s="41" t="s">
        <v>1149</v>
      </c>
      <c r="R28" s="41" t="s">
        <v>1150</v>
      </c>
      <c r="S28" s="32" t="str">
        <f>南岭项目采购合同台账!BD25</f>
        <v>是</v>
      </c>
      <c r="T28" s="32">
        <f>南岭项目采购合同台账!AA25</f>
        <v>400000</v>
      </c>
      <c r="U28" s="32">
        <f t="shared" si="6"/>
        <v>394971.18</v>
      </c>
      <c r="V28" s="42">
        <f t="shared" si="7"/>
        <v>383122.04</v>
      </c>
      <c r="W28" s="32">
        <f t="shared" si="8"/>
        <v>394971.18</v>
      </c>
      <c r="X28" s="43">
        <f t="shared" si="31"/>
        <v>-11849.14</v>
      </c>
      <c r="Y28" s="41"/>
      <c r="Z28" s="41"/>
      <c r="AA28" s="41"/>
      <c r="AB28" s="46">
        <f t="shared" si="32"/>
        <v>0.9578051</v>
      </c>
      <c r="AC28" s="46">
        <f t="shared" si="33"/>
        <v>0.98742795</v>
      </c>
      <c r="AD28" s="46">
        <f t="shared" si="34"/>
        <v>1</v>
      </c>
      <c r="AE28" s="47"/>
      <c r="AF28" s="48">
        <f t="shared" si="9"/>
        <v>383122.04</v>
      </c>
      <c r="AG28" s="52"/>
      <c r="AH28" s="53"/>
      <c r="AI28" s="53"/>
      <c r="AJ28" s="53"/>
      <c r="AK28" s="53">
        <v>139961.5</v>
      </c>
      <c r="AL28" s="53">
        <v>243160.54</v>
      </c>
      <c r="AM28" s="53"/>
      <c r="AN28" s="53"/>
      <c r="AO28" s="53"/>
      <c r="AP28" s="53"/>
      <c r="AQ28" s="53"/>
      <c r="AR28" s="53"/>
      <c r="AS28" s="20"/>
      <c r="AT28" s="20"/>
      <c r="AU28" s="20"/>
      <c r="AV28" s="20"/>
      <c r="AW28" s="20"/>
      <c r="AX28" s="27"/>
      <c r="AY28" s="60" t="s">
        <v>1153</v>
      </c>
      <c r="AZ28" s="36">
        <f t="shared" si="10"/>
        <v>394971.18</v>
      </c>
      <c r="BA28" s="46">
        <f t="shared" si="11"/>
        <v>1</v>
      </c>
      <c r="BB28" s="43">
        <f t="shared" si="12"/>
        <v>394971.18</v>
      </c>
      <c r="BC28" s="43">
        <f t="shared" si="4"/>
        <v>0</v>
      </c>
      <c r="BD28" s="61"/>
      <c r="BE28" s="61"/>
      <c r="BF28" s="61"/>
      <c r="BG28" s="61"/>
      <c r="BH28" s="61"/>
      <c r="BI28" s="61"/>
      <c r="BJ28" s="61"/>
      <c r="BK28" s="61"/>
      <c r="BL28" s="61"/>
      <c r="BM28" s="61"/>
      <c r="BN28" s="61"/>
      <c r="BO28" s="61"/>
      <c r="BP28" s="43">
        <f t="shared" si="13"/>
        <v>383122.04</v>
      </c>
      <c r="BQ28" s="65"/>
      <c r="BR28" s="66"/>
      <c r="BS28" s="66"/>
      <c r="BT28" s="67"/>
      <c r="BU28" s="66">
        <v>139961.5</v>
      </c>
      <c r="BV28" s="66">
        <v>243160.54</v>
      </c>
      <c r="BW28" s="66"/>
      <c r="BX28" s="68"/>
      <c r="BY28" s="68"/>
      <c r="BZ28" s="68"/>
      <c r="CA28" s="68"/>
      <c r="CB28" s="68"/>
      <c r="CC28" s="43">
        <f t="shared" si="14"/>
        <v>0</v>
      </c>
      <c r="CD28" s="71"/>
      <c r="CE28" s="71"/>
      <c r="CF28" s="71"/>
      <c r="CG28" s="71"/>
      <c r="CH28" s="71"/>
      <c r="CI28" s="71"/>
      <c r="CJ28" s="71"/>
      <c r="CK28" s="71"/>
      <c r="CL28" s="71"/>
      <c r="CM28" s="71"/>
      <c r="CN28" s="71"/>
      <c r="CO28" s="71"/>
      <c r="CP28" s="43">
        <f t="shared" si="15"/>
        <v>11849.14</v>
      </c>
      <c r="CQ28" s="74"/>
      <c r="CR28" s="74"/>
      <c r="CS28" s="74"/>
      <c r="CT28" s="74"/>
      <c r="CU28" s="74"/>
      <c r="CV28" s="74"/>
      <c r="CW28" s="74"/>
      <c r="CX28" s="74"/>
      <c r="CY28" s="74">
        <v>11849.14</v>
      </c>
      <c r="CZ28" s="74"/>
      <c r="DA28" s="74"/>
      <c r="DB28" s="74"/>
      <c r="DC28" s="43">
        <f t="shared" si="16"/>
        <v>0</v>
      </c>
      <c r="DD28" s="77"/>
      <c r="DE28" s="77"/>
      <c r="DF28" s="77"/>
      <c r="DG28" s="77"/>
      <c r="DH28" s="77"/>
      <c r="DI28" s="77"/>
      <c r="DJ28" s="77"/>
      <c r="DK28" s="77"/>
      <c r="DL28" s="77"/>
      <c r="DM28" s="77"/>
      <c r="DN28" s="77"/>
      <c r="DO28" s="77"/>
      <c r="DP28" s="80"/>
      <c r="DQ28" s="84"/>
      <c r="DR28" s="43">
        <f t="shared" si="30"/>
        <v>0</v>
      </c>
      <c r="DS28" s="84"/>
      <c r="DT28" s="84"/>
      <c r="DU28" s="84"/>
      <c r="DV28" s="84"/>
      <c r="DW28" s="84"/>
      <c r="DX28" s="84"/>
      <c r="DY28" s="84"/>
      <c r="DZ28" s="84"/>
      <c r="EA28" s="84"/>
      <c r="EB28" s="84"/>
      <c r="EC28" s="84"/>
      <c r="ED28" s="84"/>
      <c r="EE28" s="84"/>
      <c r="EF28" s="84"/>
      <c r="EG28" s="84"/>
      <c r="EH28" s="84"/>
      <c r="EI28" s="84"/>
      <c r="EJ28" s="88">
        <f>南岭项目供应商台账!N28</f>
        <v>44697</v>
      </c>
      <c r="EK28" s="89">
        <f>南岭项目供应商台账!Q28</f>
        <v>87.33</v>
      </c>
      <c r="EL28" s="89" t="str">
        <f>南岭项目采购合同台账!AQ25</f>
        <v>否</v>
      </c>
      <c r="EM28" s="90">
        <f>南岭项目采购合同台账!AN25</f>
        <v>0</v>
      </c>
      <c r="EN28" s="91" t="s">
        <v>1173</v>
      </c>
      <c r="EO28" s="44" t="s">
        <v>220</v>
      </c>
      <c r="EP28" s="41" t="s">
        <v>65</v>
      </c>
      <c r="EQ28" s="96">
        <v>44688</v>
      </c>
      <c r="ER28" s="97">
        <v>44688</v>
      </c>
      <c r="ES28" s="96">
        <v>44698</v>
      </c>
      <c r="ET28" s="48">
        <v>400000</v>
      </c>
      <c r="EU28" s="48">
        <v>394971.18</v>
      </c>
      <c r="EV28" s="43">
        <f t="shared" si="35"/>
        <v>5028.82000000001</v>
      </c>
      <c r="EW28" s="46">
        <f t="shared" si="36"/>
        <v>0.01257205</v>
      </c>
      <c r="EX28" s="48">
        <v>394971.18</v>
      </c>
      <c r="EY28" s="43">
        <f t="shared" si="37"/>
        <v>-5028.82000000001</v>
      </c>
      <c r="EZ28" s="46">
        <f t="shared" si="38"/>
        <v>-0.01257205</v>
      </c>
      <c r="FA28" s="43">
        <f t="shared" si="39"/>
        <v>-103694.82</v>
      </c>
      <c r="FB28" s="46">
        <f t="shared" si="40"/>
        <v>-0.207944435754593</v>
      </c>
      <c r="FC28" s="41" t="s">
        <v>481</v>
      </c>
      <c r="FD28" s="91" t="s">
        <v>1168</v>
      </c>
      <c r="FE28" s="41"/>
      <c r="FF28" s="41"/>
      <c r="FG28" s="101"/>
      <c r="FH28" s="101"/>
      <c r="FI28" s="41" t="s">
        <v>481</v>
      </c>
      <c r="FJ28" s="41">
        <f t="shared" si="22"/>
        <v>394971.18</v>
      </c>
      <c r="FK28" s="41"/>
    </row>
    <row r="29" s="2" customFormat="1" ht="60" customHeight="1" spans="1:167">
      <c r="A29" s="27">
        <f>南岭项目采购合同台账!A26</f>
        <v>24</v>
      </c>
      <c r="B29" s="27" t="str">
        <f>南岭项目采购合同台账!C26</f>
        <v>NLTZQQ-HT-018</v>
      </c>
      <c r="C29" s="27" t="str">
        <f>南岭项目采购合同台账!D26</f>
        <v>SFHT-2022-03-02-0000007929</v>
      </c>
      <c r="D29" s="28" t="str">
        <f>南岭项目采购合同台账!E26</f>
        <v>龙岗区南湾街道南岭村社区土地整备利益统筹项目前期服务项目市政工程设施、交通咨询顾问服务</v>
      </c>
      <c r="E29" s="27" t="str">
        <f>南岭项目采购合同台账!K26</f>
        <v>非工程服务类</v>
      </c>
      <c r="F29" s="27" t="str">
        <f>南岭项目采购合同台账!L26</f>
        <v>深圳市天健（集团）股份有限公司</v>
      </c>
      <c r="G29" s="27" t="str">
        <f>南岭项目采购合同台账!Q26</f>
        <v>深圳市综合交通与市政工程设计研究总院有限公司</v>
      </c>
      <c r="H29" s="27" t="str">
        <f>南岭项目采购合同台账!U26</f>
        <v>张健伟，13824369630，21202623@qq.com</v>
      </c>
      <c r="I29" s="31">
        <f>南岭项目采购合同台账!AC26</f>
        <v>44629</v>
      </c>
      <c r="J29" s="32">
        <f>南岭项目招采台账!O26</f>
        <v>6000000</v>
      </c>
      <c r="K29" s="32">
        <f>南岭项目招采台账!P26</f>
        <v>5752500</v>
      </c>
      <c r="L29" s="32">
        <f>南岭项目采购合同台账!Y26</f>
        <v>5560000</v>
      </c>
      <c r="M29" s="32">
        <f>南岭项目采购合同台账!AA26</f>
        <v>5560000</v>
      </c>
      <c r="N29" s="33"/>
      <c r="O29" s="32" t="s">
        <v>317</v>
      </c>
      <c r="P29" s="32" t="s">
        <v>1174</v>
      </c>
      <c r="Q29" s="41" t="s">
        <v>524</v>
      </c>
      <c r="R29" s="41" t="s">
        <v>1159</v>
      </c>
      <c r="S29" s="32" t="str">
        <f>南岭项目采购合同台账!BD26</f>
        <v>否</v>
      </c>
      <c r="T29" s="32">
        <f>南岭项目采购合同台账!AA26</f>
        <v>5560000</v>
      </c>
      <c r="U29" s="32">
        <f t="shared" si="6"/>
        <v>0</v>
      </c>
      <c r="V29" s="42">
        <f t="shared" si="7"/>
        <v>0</v>
      </c>
      <c r="W29" s="32">
        <f t="shared" si="8"/>
        <v>1946000</v>
      </c>
      <c r="X29" s="43">
        <f t="shared" si="31"/>
        <v>-1946000</v>
      </c>
      <c r="Y29" s="41"/>
      <c r="Z29" s="41"/>
      <c r="AA29" s="41"/>
      <c r="AB29" s="46">
        <f t="shared" si="32"/>
        <v>0</v>
      </c>
      <c r="AC29" s="46">
        <f t="shared" si="33"/>
        <v>0.35</v>
      </c>
      <c r="AD29" s="46">
        <f>W29/U30</f>
        <v>2.71819598947363</v>
      </c>
      <c r="AE29" s="47"/>
      <c r="AF29" s="48">
        <f t="shared" si="9"/>
        <v>0</v>
      </c>
      <c r="AG29" s="52"/>
      <c r="AH29" s="53"/>
      <c r="AI29" s="53"/>
      <c r="AJ29" s="53"/>
      <c r="AK29" s="53"/>
      <c r="AL29" s="53"/>
      <c r="AM29" s="53"/>
      <c r="AN29" s="53"/>
      <c r="AO29" s="53"/>
      <c r="AP29" s="53"/>
      <c r="AQ29" s="53"/>
      <c r="AR29" s="53"/>
      <c r="AS29" s="20"/>
      <c r="AT29" s="20"/>
      <c r="AU29" s="20"/>
      <c r="AV29" s="20"/>
      <c r="AW29" s="20"/>
      <c r="AX29" s="27"/>
      <c r="AY29" s="60" t="s">
        <v>1151</v>
      </c>
      <c r="AZ29" s="36">
        <f t="shared" si="10"/>
        <v>1946000</v>
      </c>
      <c r="BA29" s="46">
        <f t="shared" si="11"/>
        <v>0.35</v>
      </c>
      <c r="BB29" s="43">
        <f t="shared" si="12"/>
        <v>1946000</v>
      </c>
      <c r="BC29" s="43">
        <f t="shared" si="4"/>
        <v>0</v>
      </c>
      <c r="BD29" s="61"/>
      <c r="BE29" s="61"/>
      <c r="BF29" s="61"/>
      <c r="BG29" s="61"/>
      <c r="BH29" s="61"/>
      <c r="BI29" s="61"/>
      <c r="BJ29" s="61"/>
      <c r="BK29" s="61"/>
      <c r="BL29" s="61"/>
      <c r="BM29" s="61"/>
      <c r="BN29" s="61"/>
      <c r="BO29" s="61"/>
      <c r="BP29" s="43">
        <f t="shared" si="13"/>
        <v>0</v>
      </c>
      <c r="BQ29" s="65"/>
      <c r="BR29" s="66"/>
      <c r="BS29" s="66"/>
      <c r="BT29" s="67"/>
      <c r="BU29" s="66"/>
      <c r="BV29" s="66"/>
      <c r="BW29" s="66"/>
      <c r="BX29" s="68"/>
      <c r="BY29" s="68"/>
      <c r="BZ29" s="68"/>
      <c r="CA29" s="68"/>
      <c r="CB29" s="68"/>
      <c r="CC29" s="43">
        <f t="shared" si="14"/>
        <v>556000</v>
      </c>
      <c r="CD29" s="71"/>
      <c r="CE29" s="71"/>
      <c r="CF29" s="71"/>
      <c r="CG29" s="71"/>
      <c r="CH29" s="71"/>
      <c r="CI29" s="71"/>
      <c r="CJ29" s="71"/>
      <c r="CK29" s="71"/>
      <c r="CL29" s="71"/>
      <c r="CM29" s="71"/>
      <c r="CN29" s="71"/>
      <c r="CO29" s="71">
        <v>556000</v>
      </c>
      <c r="CP29" s="43">
        <f t="shared" si="15"/>
        <v>0</v>
      </c>
      <c r="CQ29" s="74"/>
      <c r="CR29" s="74"/>
      <c r="CS29" s="74"/>
      <c r="CT29" s="74"/>
      <c r="CU29" s="74"/>
      <c r="CV29" s="74"/>
      <c r="CW29" s="74"/>
      <c r="CX29" s="74"/>
      <c r="CY29" s="74"/>
      <c r="CZ29" s="74"/>
      <c r="DA29" s="74"/>
      <c r="DB29" s="74"/>
      <c r="DC29" s="43">
        <f t="shared" si="16"/>
        <v>1390000</v>
      </c>
      <c r="DD29" s="77">
        <v>1390000</v>
      </c>
      <c r="DE29" s="77"/>
      <c r="DF29" s="77"/>
      <c r="DG29" s="77"/>
      <c r="DH29" s="77"/>
      <c r="DI29" s="77"/>
      <c r="DJ29" s="77"/>
      <c r="DK29" s="77"/>
      <c r="DL29" s="77"/>
      <c r="DM29" s="77"/>
      <c r="DN29" s="77"/>
      <c r="DO29" s="77"/>
      <c r="DP29" s="80"/>
      <c r="DQ29" s="84"/>
      <c r="DR29" s="43">
        <f t="shared" si="30"/>
        <v>0</v>
      </c>
      <c r="DS29" s="84"/>
      <c r="DT29" s="84"/>
      <c r="DU29" s="84"/>
      <c r="DV29" s="84"/>
      <c r="DW29" s="84"/>
      <c r="DX29" s="84"/>
      <c r="DY29" s="84"/>
      <c r="DZ29" s="84"/>
      <c r="EA29" s="84"/>
      <c r="EB29" s="84"/>
      <c r="EC29" s="84"/>
      <c r="ED29" s="84"/>
      <c r="EE29" s="84"/>
      <c r="EF29" s="84"/>
      <c r="EG29" s="84"/>
      <c r="EH29" s="84"/>
      <c r="EI29" s="84"/>
      <c r="EJ29" s="88" t="str">
        <f>南岭项目供应商台账!N29</f>
        <v>/</v>
      </c>
      <c r="EK29" s="89" t="str">
        <f>南岭项目供应商台账!Q29</f>
        <v>2023-6-25履行中</v>
      </c>
      <c r="EL29" s="89" t="str">
        <f>南岭项目采购合同台账!AQ26</f>
        <v>否</v>
      </c>
      <c r="EM29" s="90">
        <f>南岭项目采购合同台账!AN26</f>
        <v>0</v>
      </c>
      <c r="EN29" s="91"/>
      <c r="EO29" s="44"/>
      <c r="EP29" s="41"/>
      <c r="EQ29" s="96"/>
      <c r="ER29" s="97"/>
      <c r="ES29" s="96"/>
      <c r="ET29" s="48"/>
      <c r="EU29" s="48"/>
      <c r="EV29" s="43"/>
      <c r="EW29" s="46"/>
      <c r="EX29" s="48"/>
      <c r="EY29" s="43"/>
      <c r="EZ29" s="46"/>
      <c r="FA29" s="43"/>
      <c r="FB29" s="46"/>
      <c r="FC29" s="41"/>
      <c r="FD29" s="91"/>
      <c r="FE29" s="41"/>
      <c r="FF29" s="41"/>
      <c r="FG29" s="101"/>
      <c r="FH29" s="101"/>
      <c r="FI29" s="41"/>
      <c r="FJ29" s="41">
        <f>M29</f>
        <v>5560000</v>
      </c>
      <c r="FK29" s="41"/>
    </row>
    <row r="30" s="2" customFormat="1" ht="60" customHeight="1" spans="1:167">
      <c r="A30" s="27">
        <f>南岭项目采购合同台账!A27</f>
        <v>25</v>
      </c>
      <c r="B30" s="27" t="str">
        <f>南岭项目采购合同台账!C27</f>
        <v>NLTZQQ-HT-019</v>
      </c>
      <c r="C30" s="27" t="str">
        <f>南岭项目采购合同台账!D27</f>
        <v>SFHT-2022-03-28-0000008020</v>
      </c>
      <c r="D30" s="28" t="str">
        <f>南岭项目采购合同台账!E27</f>
        <v>龙岗区南湾街道南岭村社区土地整备利益统筹项目前期服务项目指挥部A栋家具采购</v>
      </c>
      <c r="E30" s="27" t="str">
        <f>南岭项目采购合同台账!K27</f>
        <v>非工程货物类</v>
      </c>
      <c r="F30" s="27" t="str">
        <f>南岭项目采购合同台账!L27</f>
        <v>深圳市天健（集团）股份有限公司</v>
      </c>
      <c r="G30" s="27" t="str">
        <f>南岭项目采购合同台账!Q27</f>
        <v>深圳市浩昱家具制造有限公司</v>
      </c>
      <c r="H30" s="27" t="str">
        <f>南岭项目采购合同台账!U27</f>
        <v>黄贻松，15813707977，247318885@qq.com</v>
      </c>
      <c r="I30" s="31">
        <f>南岭项目采购合同台账!AC27</f>
        <v>44650</v>
      </c>
      <c r="J30" s="32">
        <f>南岭项目招采台账!O27</f>
        <v>800000</v>
      </c>
      <c r="K30" s="32">
        <f>南岭项目招采台账!P27</f>
        <v>788278</v>
      </c>
      <c r="L30" s="32">
        <f>南岭项目采购合同台账!Y27</f>
        <v>712678</v>
      </c>
      <c r="M30" s="32">
        <f>南岭项目采购合同台账!AA27</f>
        <v>712678</v>
      </c>
      <c r="N30" s="33">
        <v>715916</v>
      </c>
      <c r="O30" s="32" t="str">
        <f>南岭项目招采台账!M27</f>
        <v>综合办公室</v>
      </c>
      <c r="P30" s="32" t="str">
        <f>南岭项目招采台账!N27</f>
        <v>欧阳俊贤
13824321280</v>
      </c>
      <c r="Q30" s="41" t="s">
        <v>1149</v>
      </c>
      <c r="R30" s="41" t="s">
        <v>1150</v>
      </c>
      <c r="S30" s="32" t="str">
        <f>南岭项目采购合同台账!BD27</f>
        <v>是</v>
      </c>
      <c r="T30" s="32">
        <f>南岭项目采购合同台账!AA27</f>
        <v>712678</v>
      </c>
      <c r="U30" s="32">
        <f t="shared" si="6"/>
        <v>715916</v>
      </c>
      <c r="V30" s="42">
        <f t="shared" si="7"/>
        <v>694438.52</v>
      </c>
      <c r="W30" s="32">
        <f t="shared" si="8"/>
        <v>715916</v>
      </c>
      <c r="X30" s="43">
        <f t="shared" si="31"/>
        <v>-21477.48</v>
      </c>
      <c r="Y30" s="41"/>
      <c r="Z30" s="41"/>
      <c r="AA30" s="41"/>
      <c r="AB30" s="46">
        <f t="shared" si="32"/>
        <v>0.974407123553695</v>
      </c>
      <c r="AC30" s="46">
        <f t="shared" si="33"/>
        <v>1.00454342634402</v>
      </c>
      <c r="AD30" s="46">
        <f>W30/U30</f>
        <v>1</v>
      </c>
      <c r="AE30" s="47"/>
      <c r="AF30" s="48">
        <f t="shared" si="9"/>
        <v>694438.52</v>
      </c>
      <c r="AG30" s="52"/>
      <c r="AH30" s="53"/>
      <c r="AI30" s="53"/>
      <c r="AJ30" s="53"/>
      <c r="AK30" s="53">
        <v>430505.6</v>
      </c>
      <c r="AL30" s="53">
        <v>263932.92</v>
      </c>
      <c r="AM30" s="53"/>
      <c r="AN30" s="53"/>
      <c r="AO30" s="53"/>
      <c r="AP30" s="53"/>
      <c r="AQ30" s="53"/>
      <c r="AR30" s="53"/>
      <c r="AS30" s="20"/>
      <c r="AT30" s="20"/>
      <c r="AU30" s="20"/>
      <c r="AV30" s="20"/>
      <c r="AW30" s="20"/>
      <c r="AX30" s="27"/>
      <c r="AY30" s="60" t="s">
        <v>1153</v>
      </c>
      <c r="AZ30" s="36">
        <f t="shared" si="10"/>
        <v>715916</v>
      </c>
      <c r="BA30" s="46">
        <f t="shared" si="11"/>
        <v>1</v>
      </c>
      <c r="BB30" s="43">
        <f t="shared" si="12"/>
        <v>715916</v>
      </c>
      <c r="BC30" s="43">
        <f t="shared" si="4"/>
        <v>0</v>
      </c>
      <c r="BD30" s="61"/>
      <c r="BE30" s="61"/>
      <c r="BF30" s="61"/>
      <c r="BG30" s="61"/>
      <c r="BH30" s="61"/>
      <c r="BI30" s="61"/>
      <c r="BJ30" s="61"/>
      <c r="BK30" s="61"/>
      <c r="BL30" s="61"/>
      <c r="BM30" s="61"/>
      <c r="BN30" s="61"/>
      <c r="BO30" s="61"/>
      <c r="BP30" s="43">
        <f t="shared" si="13"/>
        <v>694438.52</v>
      </c>
      <c r="BQ30" s="65"/>
      <c r="BR30" s="66"/>
      <c r="BS30" s="66"/>
      <c r="BT30" s="67"/>
      <c r="BU30" s="66">
        <v>430505.6</v>
      </c>
      <c r="BV30" s="66">
        <v>263932.92</v>
      </c>
      <c r="BW30" s="66"/>
      <c r="BX30" s="68"/>
      <c r="BY30" s="68"/>
      <c r="BZ30" s="68"/>
      <c r="CA30" s="68"/>
      <c r="CB30" s="68"/>
      <c r="CC30" s="43">
        <f t="shared" si="14"/>
        <v>0</v>
      </c>
      <c r="CD30" s="71"/>
      <c r="CE30" s="71"/>
      <c r="CF30" s="71"/>
      <c r="CG30" s="71"/>
      <c r="CH30" s="71"/>
      <c r="CI30" s="71"/>
      <c r="CJ30" s="71"/>
      <c r="CK30" s="71"/>
      <c r="CL30" s="71"/>
      <c r="CM30" s="71"/>
      <c r="CN30" s="71"/>
      <c r="CO30" s="71"/>
      <c r="CP30" s="43">
        <f t="shared" si="15"/>
        <v>21477.48</v>
      </c>
      <c r="CQ30" s="74"/>
      <c r="CR30" s="74"/>
      <c r="CS30" s="74"/>
      <c r="CT30" s="74"/>
      <c r="CU30" s="74"/>
      <c r="CV30" s="74"/>
      <c r="CW30" s="74"/>
      <c r="CX30" s="74">
        <v>21477.48</v>
      </c>
      <c r="CY30" s="74"/>
      <c r="CZ30" s="74"/>
      <c r="DA30" s="74"/>
      <c r="DB30" s="74"/>
      <c r="DC30" s="43">
        <f t="shared" si="16"/>
        <v>0</v>
      </c>
      <c r="DD30" s="77"/>
      <c r="DE30" s="77"/>
      <c r="DF30" s="77"/>
      <c r="DG30" s="77"/>
      <c r="DH30" s="77"/>
      <c r="DI30" s="77"/>
      <c r="DJ30" s="77"/>
      <c r="DK30" s="77"/>
      <c r="DL30" s="77"/>
      <c r="DM30" s="77"/>
      <c r="DN30" s="77"/>
      <c r="DO30" s="77"/>
      <c r="DP30" s="80">
        <v>1</v>
      </c>
      <c r="DQ30" s="84" t="s">
        <v>1154</v>
      </c>
      <c r="DR30" s="43">
        <f t="shared" si="30"/>
        <v>36438</v>
      </c>
      <c r="DS30" s="84">
        <v>36438</v>
      </c>
      <c r="DT30" s="84"/>
      <c r="DU30" s="84"/>
      <c r="DV30" s="84"/>
      <c r="DW30" s="84"/>
      <c r="DX30" s="84"/>
      <c r="DY30" s="84"/>
      <c r="DZ30" s="84"/>
      <c r="EA30" s="84"/>
      <c r="EB30" s="84"/>
      <c r="EC30" s="84"/>
      <c r="ED30" s="84"/>
      <c r="EE30" s="84"/>
      <c r="EF30" s="84"/>
      <c r="EG30" s="84"/>
      <c r="EH30" s="84"/>
      <c r="EI30" s="84"/>
      <c r="EJ30" s="88">
        <f>南岭项目供应商台账!N30</f>
        <v>44697</v>
      </c>
      <c r="EK30" s="89">
        <f>南岭项目供应商台账!Q30</f>
        <v>87.2</v>
      </c>
      <c r="EL30" s="89" t="str">
        <f>南岭项目采购合同台账!AQ27</f>
        <v>否</v>
      </c>
      <c r="EM30" s="90">
        <f>南岭项目采购合同台账!AN27</f>
        <v>0</v>
      </c>
      <c r="EN30" s="91" t="s">
        <v>1175</v>
      </c>
      <c r="EO30" s="44" t="s">
        <v>220</v>
      </c>
      <c r="EP30" s="41" t="s">
        <v>65</v>
      </c>
      <c r="EQ30" s="96">
        <v>44688</v>
      </c>
      <c r="ER30" s="97">
        <v>44688</v>
      </c>
      <c r="ES30" s="96">
        <v>44698</v>
      </c>
      <c r="ET30" s="48">
        <v>715916</v>
      </c>
      <c r="EU30" s="48">
        <v>715916</v>
      </c>
      <c r="EV30" s="43">
        <f t="shared" si="35"/>
        <v>0</v>
      </c>
      <c r="EW30" s="46">
        <f t="shared" si="36"/>
        <v>0</v>
      </c>
      <c r="EX30" s="48">
        <v>715916</v>
      </c>
      <c r="EY30" s="43">
        <f t="shared" si="37"/>
        <v>3238</v>
      </c>
      <c r="EZ30" s="46">
        <f t="shared" si="38"/>
        <v>0.00454342634401511</v>
      </c>
      <c r="FA30" s="43">
        <f t="shared" si="39"/>
        <v>-72362</v>
      </c>
      <c r="FB30" s="46">
        <f t="shared" si="40"/>
        <v>-0.0917975638036327</v>
      </c>
      <c r="FC30" s="41" t="s">
        <v>481</v>
      </c>
      <c r="FD30" s="91" t="s">
        <v>1176</v>
      </c>
      <c r="FE30" s="41"/>
      <c r="FF30" s="41"/>
      <c r="FG30" s="101"/>
      <c r="FH30" s="101"/>
      <c r="FI30" s="41" t="s">
        <v>481</v>
      </c>
      <c r="FJ30" s="41">
        <f t="shared" si="22"/>
        <v>715916</v>
      </c>
      <c r="FK30" s="41"/>
    </row>
    <row r="31" s="2" customFormat="1" ht="60" customHeight="1" spans="1:167">
      <c r="A31" s="27">
        <f>南岭项目采购合同台账!A28</f>
        <v>26</v>
      </c>
      <c r="B31" s="27" t="str">
        <f>南岭项目采购合同台账!C28</f>
        <v>NLTZQQ-HT-020</v>
      </c>
      <c r="C31" s="27" t="str">
        <f>南岭项目采购合同台账!D28</f>
        <v>SFHT-2022-04-08-0000008057</v>
      </c>
      <c r="D31" s="28" t="str">
        <f>南岭项目采购合同台账!E28</f>
        <v>龙岗区南湾街道南岭村社区土地整备利益统筹项目前期服务项目商业咨询顾问服务</v>
      </c>
      <c r="E31" s="27" t="str">
        <f>南岭项目采购合同台账!K28</f>
        <v>非工程服务类</v>
      </c>
      <c r="F31" s="27" t="str">
        <f>南岭项目采购合同台账!L28</f>
        <v>深圳市天健（集团）股份有限公司</v>
      </c>
      <c r="G31" s="27" t="str">
        <f>南岭项目采购合同台账!Q28</f>
        <v>戴德梁行房地产顾问（深圳）有限公司</v>
      </c>
      <c r="H31" s="27" t="str">
        <f>南岭项目采购合同台账!U28</f>
        <v>梁舒婷，13480690080，kristine.liang@cushwake.com</v>
      </c>
      <c r="I31" s="31">
        <f>南岭项目采购合同台账!AC28</f>
        <v>44669</v>
      </c>
      <c r="J31" s="32">
        <f>南岭项目招采台账!O28</f>
        <v>2000000</v>
      </c>
      <c r="K31" s="32">
        <f>南岭项目招采台账!P28</f>
        <v>1972000</v>
      </c>
      <c r="L31" s="32">
        <f>南岭项目采购合同台账!Y28</f>
        <v>1680000</v>
      </c>
      <c r="M31" s="32">
        <f>南岭项目采购合同台账!AA28</f>
        <v>1680000</v>
      </c>
      <c r="N31" s="33"/>
      <c r="O31" s="32" t="s">
        <v>317</v>
      </c>
      <c r="P31" s="32" t="s">
        <v>318</v>
      </c>
      <c r="Q31" s="41" t="s">
        <v>524</v>
      </c>
      <c r="R31" s="41" t="s">
        <v>1159</v>
      </c>
      <c r="S31" s="32" t="str">
        <f>南岭项目采购合同台账!BD28</f>
        <v>否</v>
      </c>
      <c r="T31" s="32">
        <f>南岭项目采购合同台账!AA28</f>
        <v>1680000</v>
      </c>
      <c r="U31" s="32">
        <f t="shared" si="6"/>
        <v>0</v>
      </c>
      <c r="V31" s="42">
        <f t="shared" si="7"/>
        <v>0</v>
      </c>
      <c r="W31" s="32">
        <f t="shared" si="8"/>
        <v>324000</v>
      </c>
      <c r="X31" s="43">
        <f t="shared" si="31"/>
        <v>-324000</v>
      </c>
      <c r="Y31" s="41"/>
      <c r="Z31" s="41"/>
      <c r="AA31" s="41"/>
      <c r="AB31" s="46">
        <f t="shared" si="32"/>
        <v>0</v>
      </c>
      <c r="AC31" s="46">
        <f t="shared" si="33"/>
        <v>0.192857142857143</v>
      </c>
      <c r="AD31" s="46" t="e">
        <f t="shared" si="34"/>
        <v>#DIV/0!</v>
      </c>
      <c r="AE31" s="47"/>
      <c r="AF31" s="48">
        <f t="shared" si="9"/>
        <v>0</v>
      </c>
      <c r="AG31" s="52"/>
      <c r="AH31" s="53"/>
      <c r="AI31" s="53"/>
      <c r="AJ31" s="53"/>
      <c r="AK31" s="53"/>
      <c r="AL31" s="53"/>
      <c r="AM31" s="53"/>
      <c r="AN31" s="53"/>
      <c r="AO31" s="53"/>
      <c r="AP31" s="53"/>
      <c r="AQ31" s="53"/>
      <c r="AR31" s="53"/>
      <c r="AS31" s="20"/>
      <c r="AT31" s="20"/>
      <c r="AU31" s="20"/>
      <c r="AV31" s="20"/>
      <c r="AW31" s="20"/>
      <c r="AX31" s="27"/>
      <c r="AY31" s="60" t="s">
        <v>1151</v>
      </c>
      <c r="AZ31" s="36">
        <f t="shared" si="10"/>
        <v>324000</v>
      </c>
      <c r="BA31" s="46">
        <f t="shared" si="11"/>
        <v>0.192857142857143</v>
      </c>
      <c r="BB31" s="43">
        <f t="shared" si="12"/>
        <v>324000</v>
      </c>
      <c r="BC31" s="43">
        <f t="shared" si="4"/>
        <v>0</v>
      </c>
      <c r="BD31" s="61"/>
      <c r="BE31" s="61"/>
      <c r="BF31" s="61"/>
      <c r="BG31" s="61"/>
      <c r="BH31" s="61"/>
      <c r="BI31" s="61"/>
      <c r="BJ31" s="61"/>
      <c r="BK31" s="61"/>
      <c r="BL31" s="61"/>
      <c r="BM31" s="61"/>
      <c r="BN31" s="61"/>
      <c r="BO31" s="61"/>
      <c r="BP31" s="43">
        <f t="shared" si="13"/>
        <v>0</v>
      </c>
      <c r="BQ31" s="65"/>
      <c r="BR31" s="66"/>
      <c r="BS31" s="66"/>
      <c r="BT31" s="67"/>
      <c r="BU31" s="66"/>
      <c r="BV31" s="66"/>
      <c r="BW31" s="66"/>
      <c r="BX31" s="68"/>
      <c r="BY31" s="68"/>
      <c r="BZ31" s="68"/>
      <c r="CA31" s="68"/>
      <c r="CB31" s="68"/>
      <c r="CC31" s="43">
        <f t="shared" si="14"/>
        <v>324000</v>
      </c>
      <c r="CD31" s="71"/>
      <c r="CE31" s="71"/>
      <c r="CF31" s="71"/>
      <c r="CG31" s="71"/>
      <c r="CH31" s="71"/>
      <c r="CI31" s="71"/>
      <c r="CJ31" s="71"/>
      <c r="CK31" s="71"/>
      <c r="CL31" s="71"/>
      <c r="CM31" s="71"/>
      <c r="CN31" s="71"/>
      <c r="CO31" s="71">
        <v>324000</v>
      </c>
      <c r="CP31" s="43">
        <f t="shared" si="15"/>
        <v>0</v>
      </c>
      <c r="CQ31" s="74"/>
      <c r="CR31" s="74"/>
      <c r="CS31" s="74"/>
      <c r="CT31" s="74"/>
      <c r="CU31" s="74"/>
      <c r="CV31" s="74"/>
      <c r="CW31" s="74"/>
      <c r="CX31" s="74"/>
      <c r="CY31" s="74"/>
      <c r="CZ31" s="74"/>
      <c r="DA31" s="74"/>
      <c r="DB31" s="74"/>
      <c r="DC31" s="43">
        <f t="shared" si="16"/>
        <v>0</v>
      </c>
      <c r="DD31" s="77"/>
      <c r="DE31" s="77"/>
      <c r="DF31" s="77"/>
      <c r="DG31" s="77"/>
      <c r="DH31" s="77"/>
      <c r="DI31" s="77"/>
      <c r="DJ31" s="77"/>
      <c r="DK31" s="77"/>
      <c r="DL31" s="77"/>
      <c r="DM31" s="77"/>
      <c r="DN31" s="77"/>
      <c r="DO31" s="77"/>
      <c r="DP31" s="80"/>
      <c r="DQ31" s="84"/>
      <c r="DR31" s="43">
        <f t="shared" si="30"/>
        <v>0</v>
      </c>
      <c r="DS31" s="84"/>
      <c r="DT31" s="84"/>
      <c r="DU31" s="84"/>
      <c r="DV31" s="84"/>
      <c r="DW31" s="84"/>
      <c r="DX31" s="84"/>
      <c r="DY31" s="84"/>
      <c r="DZ31" s="84"/>
      <c r="EA31" s="84"/>
      <c r="EB31" s="84"/>
      <c r="EC31" s="84"/>
      <c r="ED31" s="84"/>
      <c r="EE31" s="84"/>
      <c r="EF31" s="84"/>
      <c r="EG31" s="84"/>
      <c r="EH31" s="84"/>
      <c r="EI31" s="84"/>
      <c r="EJ31" s="88" t="str">
        <f>南岭项目供应商台账!N31</f>
        <v>/</v>
      </c>
      <c r="EK31" s="89" t="str">
        <f>南岭项目供应商台账!Q42</f>
        <v>2023-6-25履行中</v>
      </c>
      <c r="EL31" s="89" t="str">
        <f>南岭项目采购合同台账!AQ28</f>
        <v>否</v>
      </c>
      <c r="EM31" s="90">
        <f>南岭项目采购合同台账!AN28</f>
        <v>0</v>
      </c>
      <c r="EN31" s="91"/>
      <c r="EO31" s="44"/>
      <c r="EP31" s="41"/>
      <c r="EQ31" s="96"/>
      <c r="ER31" s="97"/>
      <c r="ES31" s="96"/>
      <c r="ET31" s="48"/>
      <c r="EU31" s="48"/>
      <c r="EV31" s="43"/>
      <c r="EW31" s="46"/>
      <c r="EX31" s="48"/>
      <c r="EY31" s="43"/>
      <c r="EZ31" s="46"/>
      <c r="FA31" s="43"/>
      <c r="FB31" s="46"/>
      <c r="FC31" s="41"/>
      <c r="FD31" s="91"/>
      <c r="FE31" s="41"/>
      <c r="FF31" s="41"/>
      <c r="FG31" s="101"/>
      <c r="FH31" s="101"/>
      <c r="FI31" s="41"/>
      <c r="FJ31" s="41">
        <f>M31</f>
        <v>1680000</v>
      </c>
      <c r="FK31" s="41"/>
    </row>
    <row r="32" s="2" customFormat="1" ht="60" customHeight="1" spans="1:167">
      <c r="A32" s="27">
        <f>南岭项目采购合同台账!A29</f>
        <v>27</v>
      </c>
      <c r="B32" s="27" t="str">
        <f>南岭项目采购合同台账!C29</f>
        <v>NLTZQQ-HT-021</v>
      </c>
      <c r="C32" s="27" t="str">
        <f>南岭项目采购合同台账!D29</f>
        <v>SFHT-2022-04-08-0000008053</v>
      </c>
      <c r="D32" s="28" t="str">
        <f>南岭项目采购合同台账!E29</f>
        <v>龙岗区南湾街道南岭村社区土地整备利益统筹项目前期服务项目城市设计国际竞赛策划及组织服务</v>
      </c>
      <c r="E32" s="27" t="str">
        <f>南岭项目采购合同台账!K29</f>
        <v>非工程服务类</v>
      </c>
      <c r="F32" s="27" t="str">
        <f>南岭项目采购合同台账!L29</f>
        <v>深圳市天健（集团）股份有限公司</v>
      </c>
      <c r="G32" s="27" t="str">
        <f>南岭项目采购合同台账!Q29</f>
        <v>深圳市一和雅韵建筑咨询有限公司</v>
      </c>
      <c r="H32" s="27" t="str">
        <f>南岭项目采购合同台账!U29</f>
        <v>孟歆,137165204863，ehow@ehow.net.cn</v>
      </c>
      <c r="I32" s="31">
        <f>南岭项目采购合同台账!AC29</f>
        <v>44669</v>
      </c>
      <c r="J32" s="32">
        <f>南岭项目招采台账!O29</f>
        <v>950000</v>
      </c>
      <c r="K32" s="32">
        <f>南岭项目招采台账!P29</f>
        <v>938333.33</v>
      </c>
      <c r="L32" s="32">
        <f>南岭项目采购合同台账!Y29</f>
        <v>900000</v>
      </c>
      <c r="M32" s="32">
        <f>南岭项目采购合同台账!AA29</f>
        <v>900000</v>
      </c>
      <c r="N32" s="33">
        <v>373900</v>
      </c>
      <c r="O32" s="32" t="str">
        <f>南岭项目招采台账!M29</f>
        <v>合约管理部</v>
      </c>
      <c r="P32" s="32" t="str">
        <f>南岭项目招采台账!N29</f>
        <v>陈冰燕
15813874543</v>
      </c>
      <c r="Q32" s="44" t="s">
        <v>1177</v>
      </c>
      <c r="R32" s="44" t="s">
        <v>1178</v>
      </c>
      <c r="S32" s="32" t="str">
        <f>南岭项目采购合同台账!BD29</f>
        <v>是</v>
      </c>
      <c r="T32" s="32">
        <f>南岭项目采购合同台账!AA29</f>
        <v>900000</v>
      </c>
      <c r="U32" s="32">
        <f t="shared" si="6"/>
        <v>373900</v>
      </c>
      <c r="V32" s="42">
        <f t="shared" si="7"/>
        <v>0</v>
      </c>
      <c r="W32" s="32">
        <f t="shared" si="8"/>
        <v>373900</v>
      </c>
      <c r="X32" s="43">
        <f t="shared" si="31"/>
        <v>-373900</v>
      </c>
      <c r="Y32" s="41"/>
      <c r="Z32" s="41"/>
      <c r="AA32" s="41"/>
      <c r="AB32" s="46">
        <f t="shared" si="32"/>
        <v>0</v>
      </c>
      <c r="AC32" s="46">
        <f t="shared" si="33"/>
        <v>0.415444444444444</v>
      </c>
      <c r="AD32" s="46">
        <f t="shared" si="34"/>
        <v>1</v>
      </c>
      <c r="AE32" s="47"/>
      <c r="AF32" s="48">
        <f t="shared" si="9"/>
        <v>0</v>
      </c>
      <c r="AG32" s="52"/>
      <c r="AH32" s="53"/>
      <c r="AI32" s="53"/>
      <c r="AJ32" s="53"/>
      <c r="AK32" s="53"/>
      <c r="AL32" s="53"/>
      <c r="AM32" s="53"/>
      <c r="AN32" s="53"/>
      <c r="AO32" s="53"/>
      <c r="AP32" s="53"/>
      <c r="AQ32" s="53"/>
      <c r="AR32" s="53"/>
      <c r="AS32" s="20"/>
      <c r="AT32" s="20"/>
      <c r="AU32" s="20"/>
      <c r="AV32" s="20"/>
      <c r="AW32" s="20"/>
      <c r="AX32" s="27"/>
      <c r="AY32" s="60" t="s">
        <v>1153</v>
      </c>
      <c r="AZ32" s="36">
        <f t="shared" si="10"/>
        <v>373900</v>
      </c>
      <c r="BA32" s="46">
        <f t="shared" si="11"/>
        <v>1</v>
      </c>
      <c r="BB32" s="43">
        <f t="shared" si="12"/>
        <v>373900</v>
      </c>
      <c r="BC32" s="43">
        <f t="shared" si="4"/>
        <v>0</v>
      </c>
      <c r="BD32" s="61"/>
      <c r="BE32" s="61"/>
      <c r="BF32" s="61"/>
      <c r="BG32" s="61"/>
      <c r="BH32" s="61"/>
      <c r="BI32" s="61"/>
      <c r="BJ32" s="61"/>
      <c r="BK32" s="61"/>
      <c r="BL32" s="61"/>
      <c r="BM32" s="61"/>
      <c r="BN32" s="61"/>
      <c r="BO32" s="61"/>
      <c r="BP32" s="43">
        <f t="shared" si="13"/>
        <v>0</v>
      </c>
      <c r="BQ32" s="65"/>
      <c r="BR32" s="66"/>
      <c r="BS32" s="66"/>
      <c r="BT32" s="67"/>
      <c r="BU32" s="66"/>
      <c r="BV32" s="66"/>
      <c r="BW32" s="66"/>
      <c r="BX32" s="68"/>
      <c r="BY32" s="68"/>
      <c r="BZ32" s="68"/>
      <c r="CA32" s="68"/>
      <c r="CB32" s="68"/>
      <c r="CC32" s="43">
        <f t="shared" si="14"/>
        <v>0</v>
      </c>
      <c r="CD32" s="71"/>
      <c r="CE32" s="71"/>
      <c r="CF32" s="71"/>
      <c r="CG32" s="71"/>
      <c r="CH32" s="71"/>
      <c r="CI32" s="71"/>
      <c r="CJ32" s="71"/>
      <c r="CK32" s="71"/>
      <c r="CL32" s="71"/>
      <c r="CM32" s="71"/>
      <c r="CN32" s="71"/>
      <c r="CO32" s="71"/>
      <c r="CP32" s="43">
        <f t="shared" si="15"/>
        <v>373900</v>
      </c>
      <c r="CQ32" s="74"/>
      <c r="CR32" s="74"/>
      <c r="CS32" s="74"/>
      <c r="CT32" s="74"/>
      <c r="CU32" s="74">
        <v>373900</v>
      </c>
      <c r="CV32" s="74"/>
      <c r="CW32" s="74"/>
      <c r="CX32" s="74"/>
      <c r="CY32" s="74"/>
      <c r="CZ32" s="74"/>
      <c r="DA32" s="74"/>
      <c r="DB32" s="74"/>
      <c r="DC32" s="43">
        <f t="shared" si="16"/>
        <v>0</v>
      </c>
      <c r="DD32" s="77"/>
      <c r="DE32" s="77"/>
      <c r="DF32" s="77"/>
      <c r="DG32" s="77"/>
      <c r="DH32" s="77"/>
      <c r="DI32" s="77"/>
      <c r="DJ32" s="77"/>
      <c r="DK32" s="77"/>
      <c r="DL32" s="77"/>
      <c r="DM32" s="77"/>
      <c r="DN32" s="77"/>
      <c r="DO32" s="77"/>
      <c r="DP32" s="80"/>
      <c r="DQ32" s="84"/>
      <c r="DR32" s="43">
        <f t="shared" si="30"/>
        <v>0</v>
      </c>
      <c r="DS32" s="84"/>
      <c r="DT32" s="84"/>
      <c r="DU32" s="84"/>
      <c r="DV32" s="84"/>
      <c r="DW32" s="84"/>
      <c r="DX32" s="84"/>
      <c r="DY32" s="84"/>
      <c r="DZ32" s="84"/>
      <c r="EA32" s="84"/>
      <c r="EB32" s="84"/>
      <c r="EC32" s="84"/>
      <c r="ED32" s="84"/>
      <c r="EE32" s="84"/>
      <c r="EF32" s="84"/>
      <c r="EG32" s="84"/>
      <c r="EH32" s="84"/>
      <c r="EI32" s="84"/>
      <c r="EJ32" s="88" t="str">
        <f>南岭项目供应商台账!N32</f>
        <v>/</v>
      </c>
      <c r="EK32" s="89" t="str">
        <f>南岭项目供应商台账!Q43</f>
        <v>2023-6-25履行中</v>
      </c>
      <c r="EL32" s="89" t="str">
        <f>南岭项目采购合同台账!AQ29</f>
        <v>否</v>
      </c>
      <c r="EM32" s="90">
        <f>南岭项目采购合同台账!AN29</f>
        <v>0</v>
      </c>
      <c r="EN32" s="91" t="s">
        <v>1179</v>
      </c>
      <c r="EO32" s="44" t="s">
        <v>125</v>
      </c>
      <c r="EP32" s="41" t="s">
        <v>125</v>
      </c>
      <c r="EQ32" s="96">
        <v>45381</v>
      </c>
      <c r="ER32" s="97">
        <v>45422</v>
      </c>
      <c r="ES32" s="96">
        <v>45422</v>
      </c>
      <c r="ET32" s="48">
        <v>373900</v>
      </c>
      <c r="EU32" s="48">
        <v>373900</v>
      </c>
      <c r="EV32" s="43">
        <f t="shared" ref="EV32:EV36" si="41">ET32-EU32</f>
        <v>0</v>
      </c>
      <c r="EW32" s="46">
        <f t="shared" ref="EW32:EW36" si="42">EV32/ET32</f>
        <v>0</v>
      </c>
      <c r="EX32" s="48">
        <v>373900</v>
      </c>
      <c r="EY32" s="43">
        <f t="shared" ref="EY32:EY36" si="43">EX32-L32</f>
        <v>-526100</v>
      </c>
      <c r="EZ32" s="46">
        <f t="shared" ref="EZ32:EZ36" si="44">EY32/L32</f>
        <v>-0.584555555555556</v>
      </c>
      <c r="FA32" s="43">
        <f t="shared" ref="FA32:FA36" si="45">EX32-K32</f>
        <v>-564433.33</v>
      </c>
      <c r="FB32" s="46">
        <f t="shared" ref="FB32:FB36" si="46">FA32/K32</f>
        <v>-0.601527529667949</v>
      </c>
      <c r="FC32" s="41" t="s">
        <v>481</v>
      </c>
      <c r="FD32" s="91"/>
      <c r="FE32" s="41"/>
      <c r="FF32" s="41"/>
      <c r="FG32" s="101"/>
      <c r="FH32" s="101"/>
      <c r="FI32" s="41" t="s">
        <v>481</v>
      </c>
      <c r="FJ32" s="41">
        <f t="shared" si="22"/>
        <v>373900</v>
      </c>
      <c r="FK32" s="41"/>
    </row>
    <row r="33" s="2" customFormat="1" ht="60" customHeight="1" spans="1:167">
      <c r="A33" s="27">
        <f>南岭项目采购合同台账!A30</f>
        <v>28</v>
      </c>
      <c r="B33" s="27" t="str">
        <f>南岭项目采购合同台账!C30</f>
        <v>NLTZQQ-HT-022</v>
      </c>
      <c r="C33" s="27" t="str">
        <f>南岭项目采购合同台账!D30</f>
        <v>SFHT-2022-04-28-0000008125</v>
      </c>
      <c r="D33" s="28" t="str">
        <f>南岭项目采购合同台账!E30</f>
        <v>龙岗区南湾街道南岭村社区土地整备利益统筹项目前期服务项目指挥部办公场地绿植花卉采购</v>
      </c>
      <c r="E33" s="27" t="str">
        <f>南岭项目采购合同台账!K30</f>
        <v>非工程货物类</v>
      </c>
      <c r="F33" s="27" t="str">
        <f>南岭项目采购合同台账!L30</f>
        <v>深圳市天健（集团）股份有限公司</v>
      </c>
      <c r="G33" s="27" t="str">
        <f>南岭项目采购合同台账!Q30</f>
        <v>深圳市美景轩园艺景观有限公司</v>
      </c>
      <c r="H33" s="27" t="str">
        <f>南岭项目采购合同台账!U30</f>
        <v>丁风霞,13715366001,1419813908@qq.com</v>
      </c>
      <c r="I33" s="31">
        <f>南岭项目采购合同台账!AC30</f>
        <v>44680</v>
      </c>
      <c r="J33" s="32">
        <f>南岭项目招采台账!O30</f>
        <v>80000</v>
      </c>
      <c r="K33" s="32">
        <f>南岭项目招采台账!P30</f>
        <v>60253.5</v>
      </c>
      <c r="L33" s="32">
        <f>南岭项目采购合同台账!Y30</f>
        <v>57342</v>
      </c>
      <c r="M33" s="32">
        <f>南岭项目采购合同台账!AA30</f>
        <v>57342</v>
      </c>
      <c r="N33" s="33">
        <v>30736</v>
      </c>
      <c r="O33" s="32" t="str">
        <f>南岭项目招采台账!M30</f>
        <v>综合办公室</v>
      </c>
      <c r="P33" s="32" t="str">
        <f>南岭项目招采台账!N30</f>
        <v>欧阳俊贤
13824321280</v>
      </c>
      <c r="Q33" s="44" t="s">
        <v>1177</v>
      </c>
      <c r="R33" s="44" t="s">
        <v>1178</v>
      </c>
      <c r="S33" s="32" t="str">
        <f>南岭项目采购合同台账!BD30</f>
        <v>是</v>
      </c>
      <c r="T33" s="32">
        <f>南岭项目采购合同台账!AA30</f>
        <v>57342</v>
      </c>
      <c r="U33" s="32">
        <f t="shared" si="6"/>
        <v>30736</v>
      </c>
      <c r="V33" s="42">
        <f t="shared" si="7"/>
        <v>30736</v>
      </c>
      <c r="W33" s="32">
        <f t="shared" si="8"/>
        <v>30736</v>
      </c>
      <c r="X33" s="43">
        <f t="shared" si="31"/>
        <v>0</v>
      </c>
      <c r="Y33" s="41"/>
      <c r="Z33" s="41"/>
      <c r="AA33" s="41"/>
      <c r="AB33" s="46">
        <f t="shared" si="32"/>
        <v>0.536011998186321</v>
      </c>
      <c r="AC33" s="46">
        <f t="shared" si="33"/>
        <v>0.536011998186321</v>
      </c>
      <c r="AD33" s="46">
        <f t="shared" si="34"/>
        <v>1</v>
      </c>
      <c r="AE33" s="47"/>
      <c r="AF33" s="48">
        <f t="shared" si="9"/>
        <v>30736</v>
      </c>
      <c r="AG33" s="52"/>
      <c r="AH33" s="53"/>
      <c r="AI33" s="53"/>
      <c r="AJ33" s="53"/>
      <c r="AK33" s="53"/>
      <c r="AL33" s="53"/>
      <c r="AM33" s="53"/>
      <c r="AN33" s="53"/>
      <c r="AO33" s="53"/>
      <c r="AP33" s="53"/>
      <c r="AQ33" s="53">
        <v>30736</v>
      </c>
      <c r="AR33" s="53"/>
      <c r="AS33" s="20"/>
      <c r="AT33" s="20"/>
      <c r="AU33" s="20"/>
      <c r="AV33" s="20"/>
      <c r="AW33" s="20"/>
      <c r="AX33" s="27"/>
      <c r="AY33" s="60" t="s">
        <v>1153</v>
      </c>
      <c r="AZ33" s="36">
        <f t="shared" si="10"/>
        <v>30736</v>
      </c>
      <c r="BA33" s="46">
        <f t="shared" si="11"/>
        <v>1</v>
      </c>
      <c r="BB33" s="43">
        <f t="shared" si="12"/>
        <v>30736</v>
      </c>
      <c r="BC33" s="43">
        <f t="shared" si="4"/>
        <v>0</v>
      </c>
      <c r="BD33" s="61"/>
      <c r="BE33" s="61"/>
      <c r="BF33" s="61"/>
      <c r="BG33" s="61"/>
      <c r="BH33" s="61"/>
      <c r="BI33" s="61"/>
      <c r="BJ33" s="61"/>
      <c r="BK33" s="61"/>
      <c r="BL33" s="61"/>
      <c r="BM33" s="61"/>
      <c r="BN33" s="61"/>
      <c r="BO33" s="61"/>
      <c r="BP33" s="43">
        <f t="shared" si="13"/>
        <v>0</v>
      </c>
      <c r="BQ33" s="65"/>
      <c r="BR33" s="66"/>
      <c r="BS33" s="66"/>
      <c r="BT33" s="67"/>
      <c r="BU33" s="66"/>
      <c r="BV33" s="66"/>
      <c r="BW33" s="66"/>
      <c r="BX33" s="68"/>
      <c r="BY33" s="68"/>
      <c r="BZ33" s="68"/>
      <c r="CA33" s="68"/>
      <c r="CB33" s="68"/>
      <c r="CC33" s="43">
        <f t="shared" si="14"/>
        <v>30736</v>
      </c>
      <c r="CD33" s="71"/>
      <c r="CE33" s="71"/>
      <c r="CF33" s="71"/>
      <c r="CG33" s="71"/>
      <c r="CH33" s="71"/>
      <c r="CI33" s="71"/>
      <c r="CJ33" s="71"/>
      <c r="CK33" s="71"/>
      <c r="CL33" s="71"/>
      <c r="CM33" s="71"/>
      <c r="CN33" s="71">
        <v>30736</v>
      </c>
      <c r="CO33" s="71"/>
      <c r="CP33" s="43">
        <f t="shared" si="15"/>
        <v>0</v>
      </c>
      <c r="CQ33" s="74"/>
      <c r="CR33" s="74"/>
      <c r="CS33" s="74"/>
      <c r="CT33" s="74"/>
      <c r="CU33" s="74"/>
      <c r="CV33" s="74"/>
      <c r="CW33" s="74"/>
      <c r="CX33" s="74"/>
      <c r="CY33" s="74"/>
      <c r="CZ33" s="74"/>
      <c r="DA33" s="74"/>
      <c r="DB33" s="74"/>
      <c r="DC33" s="43">
        <f t="shared" si="16"/>
        <v>0</v>
      </c>
      <c r="DD33" s="77"/>
      <c r="DE33" s="77"/>
      <c r="DF33" s="77"/>
      <c r="DG33" s="77"/>
      <c r="DH33" s="77"/>
      <c r="DI33" s="77"/>
      <c r="DJ33" s="77"/>
      <c r="DK33" s="77"/>
      <c r="DL33" s="77"/>
      <c r="DM33" s="77"/>
      <c r="DN33" s="77"/>
      <c r="DO33" s="77"/>
      <c r="DP33" s="80"/>
      <c r="DQ33" s="84"/>
      <c r="DR33" s="43">
        <f t="shared" si="30"/>
        <v>0</v>
      </c>
      <c r="DS33" s="84"/>
      <c r="DT33" s="84"/>
      <c r="DU33" s="84"/>
      <c r="DV33" s="84"/>
      <c r="DW33" s="84"/>
      <c r="DX33" s="84"/>
      <c r="DY33" s="84"/>
      <c r="DZ33" s="84"/>
      <c r="EA33" s="84"/>
      <c r="EB33" s="84"/>
      <c r="EC33" s="84"/>
      <c r="ED33" s="84"/>
      <c r="EE33" s="84"/>
      <c r="EF33" s="84"/>
      <c r="EG33" s="84"/>
      <c r="EH33" s="84"/>
      <c r="EI33" s="84"/>
      <c r="EJ33" s="88" t="str">
        <f>南岭项目供应商台账!N33</f>
        <v>/</v>
      </c>
      <c r="EK33" s="89" t="str">
        <f>南岭项目供应商台账!Q44</f>
        <v>2023-6-25履行中</v>
      </c>
      <c r="EL33" s="89" t="str">
        <f>南岭项目采购合同台账!AQ30</f>
        <v>否</v>
      </c>
      <c r="EM33" s="90">
        <f>南岭项目采购合同台账!AN30</f>
        <v>0</v>
      </c>
      <c r="EN33" s="91" t="s">
        <v>1180</v>
      </c>
      <c r="EO33" s="44" t="s">
        <v>524</v>
      </c>
      <c r="EP33" s="41" t="s">
        <v>342</v>
      </c>
      <c r="EQ33" s="96">
        <v>45253</v>
      </c>
      <c r="ER33" s="97">
        <v>45253</v>
      </c>
      <c r="ES33" s="96">
        <v>45253</v>
      </c>
      <c r="ET33" s="48">
        <v>30736</v>
      </c>
      <c r="EU33" s="48">
        <v>30736</v>
      </c>
      <c r="EV33" s="43">
        <f t="shared" si="41"/>
        <v>0</v>
      </c>
      <c r="EW33" s="46">
        <f t="shared" si="42"/>
        <v>0</v>
      </c>
      <c r="EX33" s="48">
        <v>30736</v>
      </c>
      <c r="EY33" s="43">
        <f t="shared" si="43"/>
        <v>-26606</v>
      </c>
      <c r="EZ33" s="46">
        <f t="shared" si="44"/>
        <v>-0.463988001813679</v>
      </c>
      <c r="FA33" s="43">
        <f t="shared" si="45"/>
        <v>-29517.5</v>
      </c>
      <c r="FB33" s="46">
        <f t="shared" si="46"/>
        <v>-0.489888554191873</v>
      </c>
      <c r="FC33" s="41" t="s">
        <v>481</v>
      </c>
      <c r="FD33" s="91"/>
      <c r="FE33" s="41"/>
      <c r="FF33" s="41"/>
      <c r="FG33" s="101"/>
      <c r="FH33" s="101"/>
      <c r="FI33" s="41" t="s">
        <v>481</v>
      </c>
      <c r="FJ33" s="41">
        <f t="shared" si="22"/>
        <v>30736</v>
      </c>
      <c r="FK33" s="41"/>
    </row>
    <row r="34" s="2" customFormat="1" ht="60" customHeight="1" spans="1:167">
      <c r="A34" s="27">
        <f>南岭项目采购合同台账!A31</f>
        <v>29</v>
      </c>
      <c r="B34" s="27" t="str">
        <f>南岭项目采购合同台账!C31</f>
        <v>NLTZQQ-HT-023</v>
      </c>
      <c r="C34" s="27" t="str">
        <f>南岭项目采购合同台账!D31</f>
        <v>TJ-JTBB20220602013</v>
      </c>
      <c r="D34" s="28" t="str">
        <f>南岭项目采购合同台账!E31</f>
        <v>龙岗区南湾街道南岭村社区土地整备利益统筹项目前期服务项目指挥部B栋装修监理服务</v>
      </c>
      <c r="E34" s="27" t="str">
        <f>南岭项目采购合同台账!K31</f>
        <v>工程服务类</v>
      </c>
      <c r="F34" s="27" t="str">
        <f>南岭项目采购合同台账!L31</f>
        <v>深圳市天健（集团）股份有限公司</v>
      </c>
      <c r="G34" s="27" t="str">
        <f>南岭项目采购合同台账!Q31</f>
        <v>深圳市大兴工程管理有限公司</v>
      </c>
      <c r="H34" s="27" t="str">
        <f>南岭项目采购合同台账!U31</f>
        <v>曾保
令，13823214412，13823214412@139.com</v>
      </c>
      <c r="I34" s="31">
        <f>南岭项目采购合同台账!AC31</f>
        <v>44718</v>
      </c>
      <c r="J34" s="32">
        <f>南岭项目招采台账!O31</f>
        <v>50000</v>
      </c>
      <c r="K34" s="32">
        <f>南岭项目招采台账!P31</f>
        <v>48960</v>
      </c>
      <c r="L34" s="32">
        <f>南岭项目采购合同台账!Y31</f>
        <v>48960</v>
      </c>
      <c r="M34" s="32">
        <f>南岭项目采购合同台账!AA31</f>
        <v>48960</v>
      </c>
      <c r="N34" s="33">
        <v>44640</v>
      </c>
      <c r="O34" s="32" t="str">
        <f>南岭项目招采台账!M31</f>
        <v>综合办公室</v>
      </c>
      <c r="P34" s="32" t="str">
        <f>南岭项目招采台账!N31</f>
        <v>欧阳俊贤
13824321280</v>
      </c>
      <c r="Q34" s="41" t="s">
        <v>125</v>
      </c>
      <c r="R34" s="41" t="s">
        <v>125</v>
      </c>
      <c r="S34" s="32" t="str">
        <f>南岭项目采购合同台账!BD31</f>
        <v>是</v>
      </c>
      <c r="T34" s="32">
        <f>南岭项目采购合同台账!AA31</f>
        <v>48960</v>
      </c>
      <c r="U34" s="32">
        <f t="shared" si="6"/>
        <v>44640</v>
      </c>
      <c r="V34" s="42">
        <f t="shared" si="7"/>
        <v>0</v>
      </c>
      <c r="W34" s="32">
        <f t="shared" si="8"/>
        <v>43300.8</v>
      </c>
      <c r="X34" s="43">
        <f t="shared" si="31"/>
        <v>-43300.8</v>
      </c>
      <c r="Y34" s="41"/>
      <c r="Z34" s="41"/>
      <c r="AA34" s="41"/>
      <c r="AB34" s="46">
        <f t="shared" si="32"/>
        <v>0</v>
      </c>
      <c r="AC34" s="46">
        <f t="shared" si="33"/>
        <v>0.884411764705882</v>
      </c>
      <c r="AD34" s="46">
        <f t="shared" si="34"/>
        <v>0.97</v>
      </c>
      <c r="AE34" s="47"/>
      <c r="AF34" s="48">
        <f t="shared" si="9"/>
        <v>0</v>
      </c>
      <c r="AG34" s="52"/>
      <c r="AH34" s="53"/>
      <c r="AI34" s="53"/>
      <c r="AJ34" s="53"/>
      <c r="AK34" s="53"/>
      <c r="AL34" s="53"/>
      <c r="AM34" s="53"/>
      <c r="AN34" s="53"/>
      <c r="AO34" s="53"/>
      <c r="AP34" s="53"/>
      <c r="AQ34" s="53"/>
      <c r="AR34" s="53"/>
      <c r="AS34" s="20"/>
      <c r="AT34" s="20"/>
      <c r="AU34" s="20"/>
      <c r="AV34" s="20"/>
      <c r="AW34" s="20"/>
      <c r="AX34" s="27"/>
      <c r="AY34" s="60" t="s">
        <v>1153</v>
      </c>
      <c r="AZ34" s="36">
        <f t="shared" si="10"/>
        <v>43300.8</v>
      </c>
      <c r="BA34" s="46">
        <f t="shared" si="11"/>
        <v>0.97</v>
      </c>
      <c r="BB34" s="43">
        <f t="shared" si="12"/>
        <v>43300.8</v>
      </c>
      <c r="BC34" s="43">
        <f t="shared" si="4"/>
        <v>0</v>
      </c>
      <c r="BD34" s="61"/>
      <c r="BE34" s="61"/>
      <c r="BF34" s="61"/>
      <c r="BG34" s="61"/>
      <c r="BH34" s="61"/>
      <c r="BI34" s="61"/>
      <c r="BJ34" s="61"/>
      <c r="BK34" s="61"/>
      <c r="BL34" s="61"/>
      <c r="BM34" s="61"/>
      <c r="BN34" s="61"/>
      <c r="BO34" s="61"/>
      <c r="BP34" s="43">
        <f t="shared" si="13"/>
        <v>0</v>
      </c>
      <c r="BQ34" s="65"/>
      <c r="BR34" s="66"/>
      <c r="BS34" s="66"/>
      <c r="BT34" s="67"/>
      <c r="BU34" s="66"/>
      <c r="BV34" s="66"/>
      <c r="BW34" s="66"/>
      <c r="BX34" s="68"/>
      <c r="BY34" s="68"/>
      <c r="BZ34" s="68"/>
      <c r="CA34" s="68"/>
      <c r="CB34" s="68"/>
      <c r="CC34" s="43">
        <f t="shared" si="14"/>
        <v>43300.8</v>
      </c>
      <c r="CD34" s="71"/>
      <c r="CE34" s="71"/>
      <c r="CF34" s="71"/>
      <c r="CG34" s="71"/>
      <c r="CH34" s="71"/>
      <c r="CI34" s="71"/>
      <c r="CJ34" s="71"/>
      <c r="CK34" s="71"/>
      <c r="CL34" s="71"/>
      <c r="CM34" s="71"/>
      <c r="CN34" s="71">
        <v>43300.8</v>
      </c>
      <c r="CO34" s="71"/>
      <c r="CP34" s="43">
        <f t="shared" si="15"/>
        <v>0</v>
      </c>
      <c r="CQ34" s="74"/>
      <c r="CR34" s="74"/>
      <c r="CS34" s="74"/>
      <c r="CT34" s="74"/>
      <c r="CU34" s="74"/>
      <c r="CV34" s="74"/>
      <c r="CW34" s="74"/>
      <c r="CX34" s="74"/>
      <c r="CY34" s="74"/>
      <c r="CZ34" s="74"/>
      <c r="DA34" s="74"/>
      <c r="DB34" s="74"/>
      <c r="DC34" s="43">
        <f t="shared" si="16"/>
        <v>0</v>
      </c>
      <c r="DD34" s="77"/>
      <c r="DE34" s="77"/>
      <c r="DF34" s="77"/>
      <c r="DG34" s="77"/>
      <c r="DH34" s="77"/>
      <c r="DI34" s="77"/>
      <c r="DJ34" s="77"/>
      <c r="DK34" s="77"/>
      <c r="DL34" s="77"/>
      <c r="DM34" s="77"/>
      <c r="DN34" s="77"/>
      <c r="DO34" s="77"/>
      <c r="DP34" s="80"/>
      <c r="DQ34" s="84"/>
      <c r="DR34" s="43">
        <f t="shared" si="30"/>
        <v>0</v>
      </c>
      <c r="DS34" s="84"/>
      <c r="DT34" s="84"/>
      <c r="DU34" s="84"/>
      <c r="DV34" s="84"/>
      <c r="DW34" s="84"/>
      <c r="DX34" s="84"/>
      <c r="DY34" s="84"/>
      <c r="DZ34" s="84"/>
      <c r="EA34" s="84"/>
      <c r="EB34" s="84"/>
      <c r="EC34" s="84"/>
      <c r="ED34" s="84"/>
      <c r="EE34" s="84"/>
      <c r="EF34" s="84"/>
      <c r="EG34" s="84"/>
      <c r="EH34" s="84"/>
      <c r="EI34" s="84"/>
      <c r="EJ34" s="88" t="str">
        <f>南岭项目供应商台账!N34</f>
        <v>/</v>
      </c>
      <c r="EK34" s="89" t="str">
        <f>南岭项目供应商台账!Q45</f>
        <v>2023-6-25履行中</v>
      </c>
      <c r="EL34" s="89" t="str">
        <f>南岭项目采购合同台账!AQ31</f>
        <v>否</v>
      </c>
      <c r="EM34" s="90">
        <f>南岭项目采购合同台账!AN31</f>
        <v>0</v>
      </c>
      <c r="EN34" s="91" t="s">
        <v>1180</v>
      </c>
      <c r="EO34" s="44" t="s">
        <v>263</v>
      </c>
      <c r="EP34" s="41" t="s">
        <v>65</v>
      </c>
      <c r="EQ34" s="96">
        <v>45243</v>
      </c>
      <c r="ER34" s="97">
        <v>45258</v>
      </c>
      <c r="ES34" s="96">
        <v>45258</v>
      </c>
      <c r="ET34" s="48">
        <v>44640</v>
      </c>
      <c r="EU34" s="48">
        <v>44640</v>
      </c>
      <c r="EV34" s="43">
        <f t="shared" si="41"/>
        <v>0</v>
      </c>
      <c r="EW34" s="46">
        <f t="shared" si="42"/>
        <v>0</v>
      </c>
      <c r="EX34" s="48">
        <v>44640</v>
      </c>
      <c r="EY34" s="43">
        <f t="shared" si="43"/>
        <v>-4320</v>
      </c>
      <c r="EZ34" s="46">
        <f t="shared" si="44"/>
        <v>-0.0882352941176471</v>
      </c>
      <c r="FA34" s="43">
        <f t="shared" si="45"/>
        <v>-4320</v>
      </c>
      <c r="FB34" s="46">
        <f t="shared" si="46"/>
        <v>-0.0882352941176471</v>
      </c>
      <c r="FC34" s="41" t="s">
        <v>481</v>
      </c>
      <c r="FD34" s="91"/>
      <c r="FE34" s="41"/>
      <c r="FF34" s="41"/>
      <c r="FG34" s="101"/>
      <c r="FH34" s="101"/>
      <c r="FI34" s="41" t="s">
        <v>481</v>
      </c>
      <c r="FJ34" s="41">
        <f t="shared" si="22"/>
        <v>44640</v>
      </c>
      <c r="FK34" s="41"/>
    </row>
    <row r="35" s="2" customFormat="1" ht="60" customHeight="1" spans="1:167">
      <c r="A35" s="27">
        <f>南岭项目采购合同台账!A32</f>
        <v>30</v>
      </c>
      <c r="B35" s="27" t="str">
        <f>南岭项目采购合同台账!C32</f>
        <v>NLTZQQ-HT-024</v>
      </c>
      <c r="C35" s="27" t="str">
        <f>南岭项目采购合同台账!D32</f>
        <v>TJ-JTBB20220531383</v>
      </c>
      <c r="D35" s="28" t="str">
        <f>南岭项目采购合同台账!E32</f>
        <v>龙岗区南湾街道南岭村社区土地整备利益统筹项目前期服务项目指挥部B栋装修工程</v>
      </c>
      <c r="E35" s="27" t="str">
        <f>南岭项目采购合同台账!K32</f>
        <v>工程施工类</v>
      </c>
      <c r="F35" s="27" t="str">
        <f>南岭项目采购合同台账!L32</f>
        <v>深圳市天健（集团）股份有限公司</v>
      </c>
      <c r="G35" s="27" t="str">
        <f>南岭项目采购合同台账!Q32</f>
        <v>深圳市国盛建设工程有限公司</v>
      </c>
      <c r="H35" s="27" t="str">
        <f>南岭项目采购合同台账!U32</f>
        <v>罗秋娜，15915378117，45945952@qq.com</v>
      </c>
      <c r="I35" s="31">
        <f>南岭项目采购合同台账!AC32</f>
        <v>44718</v>
      </c>
      <c r="J35" s="32">
        <f>南岭项目招采台账!O32</f>
        <v>2800000</v>
      </c>
      <c r="K35" s="32">
        <f>南岭项目招采台账!P32</f>
        <v>2494002.33</v>
      </c>
      <c r="L35" s="32">
        <f>南岭项目采购合同台账!Y32</f>
        <v>2414146.06</v>
      </c>
      <c r="M35" s="32">
        <f>南岭项目采购合同台账!AA32</f>
        <v>2414146.06</v>
      </c>
      <c r="N35" s="33">
        <f>1145867.51+1371813.73</f>
        <v>2517681.24</v>
      </c>
      <c r="O35" s="32" t="str">
        <f>南岭项目招采台账!M32</f>
        <v>综合办公室</v>
      </c>
      <c r="P35" s="32" t="str">
        <f>南岭项目招采台账!N32</f>
        <v>欧阳俊贤
13824321280</v>
      </c>
      <c r="Q35" s="41" t="s">
        <v>342</v>
      </c>
      <c r="R35" s="41" t="s">
        <v>125</v>
      </c>
      <c r="S35" s="32" t="str">
        <f>南岭项目采购合同台账!BD32</f>
        <v>是</v>
      </c>
      <c r="T35" s="32">
        <f>南岭项目采购合同台账!AA32</f>
        <v>2414146.06</v>
      </c>
      <c r="U35" s="32">
        <f t="shared" si="6"/>
        <v>2517681.24</v>
      </c>
      <c r="V35" s="42">
        <f t="shared" si="7"/>
        <v>366482.64</v>
      </c>
      <c r="W35" s="32">
        <f t="shared" si="8"/>
        <v>2442150.8</v>
      </c>
      <c r="X35" s="43">
        <f t="shared" si="31"/>
        <v>-2075668.16</v>
      </c>
      <c r="Y35" s="41"/>
      <c r="Z35" s="41"/>
      <c r="AA35" s="41"/>
      <c r="AB35" s="46">
        <f t="shared" si="32"/>
        <v>0.151806324427611</v>
      </c>
      <c r="AC35" s="46">
        <f t="shared" si="33"/>
        <v>1.01160026746683</v>
      </c>
      <c r="AD35" s="46">
        <f t="shared" si="34"/>
        <v>0.969999998887866</v>
      </c>
      <c r="AE35" s="47"/>
      <c r="AF35" s="48">
        <f t="shared" si="9"/>
        <v>366482.64</v>
      </c>
      <c r="AG35" s="52"/>
      <c r="AH35" s="53"/>
      <c r="AI35" s="53"/>
      <c r="AJ35" s="53"/>
      <c r="AK35" s="53"/>
      <c r="AL35" s="53"/>
      <c r="AM35" s="53"/>
      <c r="AN35" s="53"/>
      <c r="AO35" s="53">
        <v>366482.64</v>
      </c>
      <c r="AP35" s="53"/>
      <c r="AQ35" s="53"/>
      <c r="AR35" s="53"/>
      <c r="AS35" s="20"/>
      <c r="AT35" s="20"/>
      <c r="AU35" s="20"/>
      <c r="AV35" s="20"/>
      <c r="AW35" s="20"/>
      <c r="AX35" s="27"/>
      <c r="AY35" s="60" t="s">
        <v>1153</v>
      </c>
      <c r="AZ35" s="36">
        <f t="shared" si="10"/>
        <v>2442150.8</v>
      </c>
      <c r="BA35" s="46">
        <f t="shared" si="11"/>
        <v>0.969999998887866</v>
      </c>
      <c r="BB35" s="43">
        <f t="shared" si="12"/>
        <v>2442150.8</v>
      </c>
      <c r="BC35" s="43">
        <f t="shared" si="4"/>
        <v>0</v>
      </c>
      <c r="BD35" s="61"/>
      <c r="BE35" s="61"/>
      <c r="BF35" s="61"/>
      <c r="BG35" s="61"/>
      <c r="BH35" s="61"/>
      <c r="BI35" s="61"/>
      <c r="BJ35" s="61"/>
      <c r="BK35" s="61"/>
      <c r="BL35" s="61"/>
      <c r="BM35" s="61"/>
      <c r="BN35" s="61"/>
      <c r="BO35" s="61"/>
      <c r="BP35" s="43">
        <f t="shared" si="13"/>
        <v>750503.68</v>
      </c>
      <c r="BQ35" s="65"/>
      <c r="BR35" s="66"/>
      <c r="BS35" s="66"/>
      <c r="BT35" s="67"/>
      <c r="BU35" s="66"/>
      <c r="BV35" s="66"/>
      <c r="BW35" s="66"/>
      <c r="BX35" s="68"/>
      <c r="BY35" s="68">
        <v>366482.64</v>
      </c>
      <c r="BZ35" s="68">
        <v>384021.04</v>
      </c>
      <c r="CA35" s="68"/>
      <c r="CB35" s="68"/>
      <c r="CC35" s="43">
        <f t="shared" si="14"/>
        <v>1691647.12</v>
      </c>
      <c r="CD35" s="71">
        <v>360987.8</v>
      </c>
      <c r="CE35" s="71"/>
      <c r="CF35" s="71"/>
      <c r="CG35" s="71">
        <v>658565.29</v>
      </c>
      <c r="CH35" s="71"/>
      <c r="CI35" s="71"/>
      <c r="CJ35" s="71"/>
      <c r="CK35" s="71"/>
      <c r="CL35" s="71">
        <v>672094.03</v>
      </c>
      <c r="CM35" s="71"/>
      <c r="CN35" s="71"/>
      <c r="CO35" s="71"/>
      <c r="CP35" s="43">
        <f t="shared" si="15"/>
        <v>0</v>
      </c>
      <c r="CQ35" s="74"/>
      <c r="CR35" s="74"/>
      <c r="CS35" s="74"/>
      <c r="CT35" s="74"/>
      <c r="CU35" s="74"/>
      <c r="CV35" s="74"/>
      <c r="CW35" s="74"/>
      <c r="CX35" s="74"/>
      <c r="CY35" s="74"/>
      <c r="CZ35" s="74"/>
      <c r="DA35" s="74"/>
      <c r="DB35" s="74"/>
      <c r="DC35" s="43">
        <f t="shared" si="16"/>
        <v>0</v>
      </c>
      <c r="DD35" s="77"/>
      <c r="DE35" s="77"/>
      <c r="DF35" s="77"/>
      <c r="DG35" s="77"/>
      <c r="DH35" s="77"/>
      <c r="DI35" s="77"/>
      <c r="DJ35" s="77"/>
      <c r="DK35" s="77"/>
      <c r="DL35" s="77"/>
      <c r="DM35" s="77"/>
      <c r="DN35" s="77"/>
      <c r="DO35" s="77"/>
      <c r="DP35" s="80">
        <v>7</v>
      </c>
      <c r="DQ35" s="84" t="s">
        <v>1154</v>
      </c>
      <c r="DR35" s="43">
        <f t="shared" si="30"/>
        <v>324845.455682473</v>
      </c>
      <c r="DS35" s="84">
        <v>20463.55</v>
      </c>
      <c r="DT35" s="84">
        <v>21006.68</v>
      </c>
      <c r="DU35" s="84">
        <v>155797.492219953</v>
      </c>
      <c r="DV35" s="84">
        <v>64582.4033547769</v>
      </c>
      <c r="DW35" s="84">
        <v>30537.168349879</v>
      </c>
      <c r="DX35" s="84">
        <v>15341.8576791139</v>
      </c>
      <c r="DY35" s="84">
        <v>17116.30407875</v>
      </c>
      <c r="DZ35" s="84">
        <v>3</v>
      </c>
      <c r="EA35" s="84" t="s">
        <v>1154</v>
      </c>
      <c r="EB35" s="84">
        <f>SUM(EC35:EI35)</f>
        <v>106624.16290846</v>
      </c>
      <c r="EC35" s="84">
        <v>32349.04336739</v>
      </c>
      <c r="ED35" s="84">
        <v>8597.24786085895</v>
      </c>
      <c r="EE35" s="84">
        <v>65677.8716802114</v>
      </c>
      <c r="EF35" s="84"/>
      <c r="EG35" s="84"/>
      <c r="EH35" s="84"/>
      <c r="EI35" s="84"/>
      <c r="EJ35" s="88" t="str">
        <f>南岭项目供应商台账!N35</f>
        <v>/</v>
      </c>
      <c r="EK35" s="89" t="str">
        <f>南岭项目供应商台账!Q46</f>
        <v>2023-6-25履行中</v>
      </c>
      <c r="EL35" s="89" t="str">
        <f>南岭项目采购合同台账!AQ32</f>
        <v>否</v>
      </c>
      <c r="EM35" s="90">
        <f>南岭项目采购合同台账!AN32</f>
        <v>0</v>
      </c>
      <c r="EN35" s="91" t="s">
        <v>1181</v>
      </c>
      <c r="EO35" s="44" t="s">
        <v>263</v>
      </c>
      <c r="EP35" s="41" t="s">
        <v>65</v>
      </c>
      <c r="EQ35" s="96"/>
      <c r="ER35" s="97">
        <v>45132</v>
      </c>
      <c r="ES35" s="96">
        <v>45135</v>
      </c>
      <c r="ET35" s="48"/>
      <c r="EU35" s="48"/>
      <c r="EV35" s="43">
        <f t="shared" si="41"/>
        <v>0</v>
      </c>
      <c r="EW35" s="46" t="e">
        <f t="shared" si="42"/>
        <v>#DIV/0!</v>
      </c>
      <c r="EX35" s="48">
        <f>1145867.51+1371813.73</f>
        <v>2517681.24</v>
      </c>
      <c r="EY35" s="43"/>
      <c r="EZ35" s="46"/>
      <c r="FA35" s="43"/>
      <c r="FB35" s="46"/>
      <c r="FC35" s="41" t="s">
        <v>481</v>
      </c>
      <c r="FD35" s="91"/>
      <c r="FE35" s="41"/>
      <c r="FF35" s="41"/>
      <c r="FG35" s="101"/>
      <c r="FH35" s="101" t="s">
        <v>1182</v>
      </c>
      <c r="FI35" s="41" t="s">
        <v>481</v>
      </c>
      <c r="FJ35" s="41">
        <f t="shared" si="22"/>
        <v>2517681.24</v>
      </c>
      <c r="FK35" s="41"/>
    </row>
    <row r="36" s="2" customFormat="1" ht="60" customHeight="1" spans="1:167">
      <c r="A36" s="27">
        <f>南岭项目采购合同台账!A33</f>
        <v>31</v>
      </c>
      <c r="B36" s="27" t="str">
        <f>南岭项目采购合同台账!C33</f>
        <v>NLTZQQ-HT-025</v>
      </c>
      <c r="C36" s="27" t="str">
        <f>南岭项目采购合同台账!D33</f>
        <v>TJ-JTBB20220601009</v>
      </c>
      <c r="D36" s="28" t="str">
        <f>南岭项目采购合同台账!E33</f>
        <v>龙岗区南湾街道南岭村社区土地整备利益统筹项目前期服务项目指挥部B栋空调改造工程</v>
      </c>
      <c r="E36" s="27" t="str">
        <f>南岭项目采购合同台账!K33</f>
        <v>工程施工类</v>
      </c>
      <c r="F36" s="27" t="str">
        <f>南岭项目采购合同台账!L33</f>
        <v>深圳市天健（集团）股份有限公司</v>
      </c>
      <c r="G36" s="27" t="str">
        <f>南岭项目采购合同台账!Q33</f>
        <v>广东锐泰建设有限公司</v>
      </c>
      <c r="H36" s="27" t="str">
        <f>南岭项目采购合同台账!U33</f>
        <v>廖小姐，18826298938，462955266@qq.com</v>
      </c>
      <c r="I36" s="31">
        <f>南岭项目采购合同台账!AC33</f>
        <v>44718</v>
      </c>
      <c r="J36" s="32">
        <f>南岭项目招采台账!O33</f>
        <v>650000</v>
      </c>
      <c r="K36" s="32">
        <f>南岭项目招采台账!P33</f>
        <v>634932.59</v>
      </c>
      <c r="L36" s="32">
        <f>南岭项目采购合同台账!Y33</f>
        <v>553978.68</v>
      </c>
      <c r="M36" s="32">
        <f>南岭项目采购合同台账!AA33</f>
        <v>553978.68</v>
      </c>
      <c r="N36" s="33">
        <v>553624.74</v>
      </c>
      <c r="O36" s="32" t="str">
        <f>南岭项目招采台账!M33</f>
        <v>综合办公室</v>
      </c>
      <c r="P36" s="32" t="str">
        <f>南岭项目招采台账!N33</f>
        <v>欧阳俊贤
13824321280</v>
      </c>
      <c r="Q36" s="41" t="s">
        <v>263</v>
      </c>
      <c r="R36" s="41" t="s">
        <v>125</v>
      </c>
      <c r="S36" s="32" t="str">
        <f>南岭项目采购合同台账!BD33</f>
        <v>是</v>
      </c>
      <c r="T36" s="32">
        <f>南岭项目采购合同台账!AA33</f>
        <v>553978.68</v>
      </c>
      <c r="U36" s="32">
        <f t="shared" si="6"/>
        <v>553624.74</v>
      </c>
      <c r="V36" s="42">
        <f t="shared" si="7"/>
        <v>274267.53</v>
      </c>
      <c r="W36" s="32">
        <f t="shared" si="8"/>
        <v>537016</v>
      </c>
      <c r="X36" s="43">
        <f t="shared" si="31"/>
        <v>-262748.47</v>
      </c>
      <c r="Y36" s="41"/>
      <c r="Z36" s="41"/>
      <c r="AA36" s="41"/>
      <c r="AB36" s="46">
        <f t="shared" si="32"/>
        <v>0.495086796481049</v>
      </c>
      <c r="AC36" s="46">
        <f t="shared" si="33"/>
        <v>0.969380265680982</v>
      </c>
      <c r="AD36" s="46">
        <f t="shared" si="34"/>
        <v>0.970000003973811</v>
      </c>
      <c r="AE36" s="47"/>
      <c r="AF36" s="48">
        <f t="shared" si="9"/>
        <v>274267.53</v>
      </c>
      <c r="AG36" s="52"/>
      <c r="AH36" s="53"/>
      <c r="AI36" s="53"/>
      <c r="AJ36" s="53"/>
      <c r="AK36" s="53"/>
      <c r="AL36" s="53"/>
      <c r="AM36" s="53"/>
      <c r="AN36" s="53"/>
      <c r="AO36" s="53">
        <v>274267.53</v>
      </c>
      <c r="AP36" s="53"/>
      <c r="AQ36" s="53"/>
      <c r="AR36" s="53"/>
      <c r="AS36" s="20"/>
      <c r="AT36" s="20"/>
      <c r="AU36" s="20"/>
      <c r="AV36" s="20"/>
      <c r="AW36" s="20"/>
      <c r="AX36" s="27"/>
      <c r="AY36" s="60" t="s">
        <v>1153</v>
      </c>
      <c r="AZ36" s="36">
        <f t="shared" si="10"/>
        <v>537016</v>
      </c>
      <c r="BA36" s="46">
        <f t="shared" si="11"/>
        <v>0.970000003973811</v>
      </c>
      <c r="BB36" s="43">
        <f t="shared" si="12"/>
        <v>537016</v>
      </c>
      <c r="BC36" s="43">
        <f t="shared" si="4"/>
        <v>0</v>
      </c>
      <c r="BD36" s="61"/>
      <c r="BE36" s="61"/>
      <c r="BF36" s="61"/>
      <c r="BG36" s="61"/>
      <c r="BH36" s="61"/>
      <c r="BI36" s="61"/>
      <c r="BJ36" s="61"/>
      <c r="BK36" s="61"/>
      <c r="BL36" s="61"/>
      <c r="BM36" s="61"/>
      <c r="BN36" s="61"/>
      <c r="BO36" s="61"/>
      <c r="BP36" s="43">
        <f t="shared" si="13"/>
        <v>274267.53</v>
      </c>
      <c r="BQ36" s="65"/>
      <c r="BR36" s="66"/>
      <c r="BS36" s="66"/>
      <c r="BT36" s="67"/>
      <c r="BU36" s="66"/>
      <c r="BV36" s="66"/>
      <c r="BW36" s="66"/>
      <c r="BX36" s="68"/>
      <c r="BY36" s="68">
        <v>274267.53</v>
      </c>
      <c r="BZ36" s="68"/>
      <c r="CA36" s="68"/>
      <c r="CB36" s="68"/>
      <c r="CC36" s="43">
        <f t="shared" si="14"/>
        <v>262748.47</v>
      </c>
      <c r="CD36" s="71"/>
      <c r="CE36" s="71"/>
      <c r="CF36" s="71"/>
      <c r="CG36" s="71">
        <v>110745.54</v>
      </c>
      <c r="CH36" s="71"/>
      <c r="CI36" s="71"/>
      <c r="CJ36" s="71"/>
      <c r="CK36" s="71"/>
      <c r="CL36" s="71"/>
      <c r="CM36" s="71"/>
      <c r="CN36" s="71"/>
      <c r="CO36" s="71">
        <v>152002.93</v>
      </c>
      <c r="CP36" s="43">
        <f t="shared" si="15"/>
        <v>0</v>
      </c>
      <c r="CQ36" s="74"/>
      <c r="CR36" s="74"/>
      <c r="CS36" s="74"/>
      <c r="CT36" s="74"/>
      <c r="CU36" s="74"/>
      <c r="CV36" s="74"/>
      <c r="CW36" s="74"/>
      <c r="CX36" s="74"/>
      <c r="CY36" s="74"/>
      <c r="CZ36" s="74"/>
      <c r="DA36" s="74"/>
      <c r="DB36" s="74"/>
      <c r="DC36" s="43">
        <f t="shared" si="16"/>
        <v>0</v>
      </c>
      <c r="DD36" s="77"/>
      <c r="DE36" s="77"/>
      <c r="DF36" s="77"/>
      <c r="DG36" s="77"/>
      <c r="DH36" s="77"/>
      <c r="DI36" s="77"/>
      <c r="DJ36" s="77"/>
      <c r="DK36" s="77"/>
      <c r="DL36" s="77"/>
      <c r="DM36" s="77"/>
      <c r="DN36" s="77"/>
      <c r="DO36" s="77"/>
      <c r="DP36" s="80"/>
      <c r="DQ36" s="84"/>
      <c r="DR36" s="43">
        <f t="shared" si="30"/>
        <v>0</v>
      </c>
      <c r="DS36" s="84"/>
      <c r="DT36" s="84"/>
      <c r="DU36" s="84"/>
      <c r="DV36" s="84"/>
      <c r="DW36" s="84"/>
      <c r="DX36" s="84"/>
      <c r="DY36" s="84"/>
      <c r="DZ36" s="84"/>
      <c r="EA36" s="84"/>
      <c r="EB36" s="84"/>
      <c r="EC36" s="84"/>
      <c r="ED36" s="84"/>
      <c r="EE36" s="84"/>
      <c r="EF36" s="84"/>
      <c r="EG36" s="84"/>
      <c r="EH36" s="84"/>
      <c r="EI36" s="84"/>
      <c r="EJ36" s="88" t="str">
        <f>南岭项目供应商台账!N36</f>
        <v>/</v>
      </c>
      <c r="EK36" s="89" t="str">
        <f>南岭项目供应商台账!Q47</f>
        <v>2023-6-25履行中</v>
      </c>
      <c r="EL36" s="89" t="str">
        <f>南岭项目采购合同台账!AQ33</f>
        <v>否</v>
      </c>
      <c r="EM36" s="90">
        <f>南岭项目采购合同台账!AN33</f>
        <v>0</v>
      </c>
      <c r="EN36" s="91" t="s">
        <v>1183</v>
      </c>
      <c r="EO36" s="44" t="s">
        <v>263</v>
      </c>
      <c r="EP36" s="41" t="s">
        <v>65</v>
      </c>
      <c r="EQ36" s="96">
        <v>45195</v>
      </c>
      <c r="ER36" s="97">
        <v>45195</v>
      </c>
      <c r="ES36" s="96">
        <v>45210</v>
      </c>
      <c r="ET36" s="48">
        <v>562640.32</v>
      </c>
      <c r="EU36" s="48">
        <v>553978.68</v>
      </c>
      <c r="EV36" s="43">
        <f t="shared" si="41"/>
        <v>8661.6399999999</v>
      </c>
      <c r="EW36" s="46">
        <f t="shared" si="42"/>
        <v>0.0153946308007217</v>
      </c>
      <c r="EX36" s="48">
        <v>553978.68</v>
      </c>
      <c r="EY36" s="43">
        <f t="shared" si="43"/>
        <v>0</v>
      </c>
      <c r="EZ36" s="46">
        <f t="shared" si="44"/>
        <v>0</v>
      </c>
      <c r="FA36" s="43">
        <f t="shared" si="45"/>
        <v>-80953.9099999999</v>
      </c>
      <c r="FB36" s="46">
        <f t="shared" si="46"/>
        <v>-0.127500007520483</v>
      </c>
      <c r="FC36" s="41" t="s">
        <v>481</v>
      </c>
      <c r="FD36" s="91"/>
      <c r="FE36" s="41"/>
      <c r="FF36" s="41"/>
      <c r="FG36" s="101"/>
      <c r="FH36" s="101"/>
      <c r="FI36" s="41" t="s">
        <v>481</v>
      </c>
      <c r="FJ36" s="41">
        <f t="shared" si="22"/>
        <v>553624.74</v>
      </c>
      <c r="FK36" s="41"/>
    </row>
    <row r="37" s="2" customFormat="1" ht="60" customHeight="1" spans="1:167">
      <c r="A37" s="27">
        <f>南岭项目采购合同台账!A34</f>
        <v>32</v>
      </c>
      <c r="B37" s="27" t="str">
        <f>南岭项目采购合同台账!C34</f>
        <v>NLTZQQ-HT-026-1</v>
      </c>
      <c r="C37" s="27" t="str">
        <f>南岭项目采购合同台账!D34</f>
        <v>TJ-JTBB20220729442</v>
      </c>
      <c r="D37" s="28" t="str">
        <f>南岭项目采购合同台账!E34</f>
        <v>龙岗区南湾街道南岭村社区土地整备利益 统筹项目前期服务项目北区20个区域分户测绘服务I标段</v>
      </c>
      <c r="E37" s="27" t="str">
        <f>南岭项目采购合同台账!K34</f>
        <v>工程服务类</v>
      </c>
      <c r="F37" s="27" t="str">
        <f>南岭项目采购合同台账!L34</f>
        <v>深圳市天健（集团）股份有限公司</v>
      </c>
      <c r="G37" s="27" t="str">
        <f>南岭项目采购合同台账!Q34</f>
        <v>深圳市南湖勘测技术有限公司</v>
      </c>
      <c r="H37" s="27" t="str">
        <f>南岭项目采购合同台账!U34</f>
        <v>刘敏，13760306822，nhkc@163.com</v>
      </c>
      <c r="I37" s="31">
        <f>南岭项目采购合同台账!AC34</f>
        <v>44777</v>
      </c>
      <c r="J37" s="32">
        <f>南岭项目招采台账!O34</f>
        <v>765360</v>
      </c>
      <c r="K37" s="32">
        <f>南岭项目招采台账!P34</f>
        <v>763096.67</v>
      </c>
      <c r="L37" s="32">
        <f>南岭项目采购合同台账!Y34</f>
        <v>749300</v>
      </c>
      <c r="M37" s="32">
        <f>南岭项目采购合同台账!AA34</f>
        <v>749300</v>
      </c>
      <c r="N37" s="33"/>
      <c r="O37" s="32" t="str">
        <f>南岭项目招采台账!M34</f>
        <v>城市更新部</v>
      </c>
      <c r="P37" s="32" t="str">
        <f>南岭项目招采台账!N34</f>
        <v>李春香
13510074646</v>
      </c>
      <c r="Q37" s="41" t="s">
        <v>524</v>
      </c>
      <c r="R37" s="41" t="s">
        <v>1159</v>
      </c>
      <c r="S37" s="32" t="str">
        <f>南岭项目采购合同台账!BD34</f>
        <v>否</v>
      </c>
      <c r="T37" s="32">
        <f>南岭项目采购合同台账!V63</f>
        <v>0</v>
      </c>
      <c r="U37" s="32">
        <f t="shared" si="6"/>
        <v>0</v>
      </c>
      <c r="V37" s="42"/>
      <c r="W37" s="32"/>
      <c r="X37" s="43">
        <f t="shared" si="31"/>
        <v>0</v>
      </c>
      <c r="Y37" s="41"/>
      <c r="Z37" s="41"/>
      <c r="AA37" s="41"/>
      <c r="AB37" s="46">
        <f t="shared" si="32"/>
        <v>0</v>
      </c>
      <c r="AC37" s="46">
        <f t="shared" si="33"/>
        <v>0</v>
      </c>
      <c r="AD37" s="46" t="e">
        <f t="shared" si="34"/>
        <v>#DIV/0!</v>
      </c>
      <c r="AE37" s="47"/>
      <c r="AF37" s="48"/>
      <c r="AG37" s="52"/>
      <c r="AH37" s="53"/>
      <c r="AI37" s="53"/>
      <c r="AJ37" s="53"/>
      <c r="AK37" s="53"/>
      <c r="AL37" s="53"/>
      <c r="AM37" s="53"/>
      <c r="AN37" s="53"/>
      <c r="AO37" s="53"/>
      <c r="AP37" s="53"/>
      <c r="AQ37" s="53"/>
      <c r="AR37" s="53"/>
      <c r="AS37" s="20"/>
      <c r="AT37" s="20"/>
      <c r="AU37" s="20"/>
      <c r="AV37" s="20"/>
      <c r="AW37" s="20"/>
      <c r="AX37" s="27"/>
      <c r="AY37" s="60" t="s">
        <v>1151</v>
      </c>
      <c r="AZ37" s="36">
        <f t="shared" si="10"/>
        <v>384267.53</v>
      </c>
      <c r="BA37" s="46">
        <f t="shared" si="11"/>
        <v>0.51283535299613</v>
      </c>
      <c r="BB37" s="43">
        <f t="shared" si="12"/>
        <v>384267.53</v>
      </c>
      <c r="BC37" s="43">
        <f t="shared" si="4"/>
        <v>0</v>
      </c>
      <c r="BD37" s="61"/>
      <c r="BE37" s="61"/>
      <c r="BF37" s="61"/>
      <c r="BG37" s="61"/>
      <c r="BH37" s="61"/>
      <c r="BI37" s="61"/>
      <c r="BJ37" s="61"/>
      <c r="BK37" s="61"/>
      <c r="BL37" s="61"/>
      <c r="BM37" s="61"/>
      <c r="BN37" s="61"/>
      <c r="BO37" s="61"/>
      <c r="BP37" s="43">
        <f t="shared" si="13"/>
        <v>0</v>
      </c>
      <c r="BQ37" s="65"/>
      <c r="BR37" s="66"/>
      <c r="BS37" s="66"/>
      <c r="BT37" s="67"/>
      <c r="BU37" s="66"/>
      <c r="BV37" s="66"/>
      <c r="BW37" s="66"/>
      <c r="BX37" s="68"/>
      <c r="BY37" s="68"/>
      <c r="BZ37" s="68"/>
      <c r="CA37" s="68"/>
      <c r="CB37" s="68"/>
      <c r="CC37" s="43">
        <f t="shared" si="14"/>
        <v>384267.53</v>
      </c>
      <c r="CD37" s="71"/>
      <c r="CE37" s="71"/>
      <c r="CF37" s="71"/>
      <c r="CG37" s="71"/>
      <c r="CH37" s="71"/>
      <c r="CI37" s="71"/>
      <c r="CJ37" s="71"/>
      <c r="CK37" s="71"/>
      <c r="CL37" s="71"/>
      <c r="CM37" s="71"/>
      <c r="CN37" s="71"/>
      <c r="CO37" s="71">
        <v>384267.53</v>
      </c>
      <c r="CP37" s="43">
        <f t="shared" si="15"/>
        <v>0</v>
      </c>
      <c r="CQ37" s="74"/>
      <c r="CR37" s="74"/>
      <c r="CS37" s="74"/>
      <c r="CT37" s="74"/>
      <c r="CU37" s="74"/>
      <c r="CV37" s="74"/>
      <c r="CW37" s="74"/>
      <c r="CX37" s="74"/>
      <c r="CY37" s="74"/>
      <c r="CZ37" s="74"/>
      <c r="DA37" s="74"/>
      <c r="DB37" s="74"/>
      <c r="DC37" s="43">
        <f t="shared" si="16"/>
        <v>0</v>
      </c>
      <c r="DD37" s="77"/>
      <c r="DE37" s="77"/>
      <c r="DF37" s="77"/>
      <c r="DG37" s="77"/>
      <c r="DH37" s="77"/>
      <c r="DI37" s="77"/>
      <c r="DJ37" s="77"/>
      <c r="DK37" s="77"/>
      <c r="DL37" s="77"/>
      <c r="DM37" s="77"/>
      <c r="DN37" s="77"/>
      <c r="DO37" s="77"/>
      <c r="DP37" s="80"/>
      <c r="DQ37" s="84"/>
      <c r="DR37" s="43">
        <f t="shared" si="30"/>
        <v>0</v>
      </c>
      <c r="DS37" s="84"/>
      <c r="DT37" s="84"/>
      <c r="DU37" s="84"/>
      <c r="DV37" s="84"/>
      <c r="DW37" s="84"/>
      <c r="DX37" s="84"/>
      <c r="DY37" s="84"/>
      <c r="DZ37" s="84"/>
      <c r="EA37" s="84"/>
      <c r="EB37" s="84"/>
      <c r="EC37" s="84"/>
      <c r="ED37" s="84"/>
      <c r="EE37" s="84"/>
      <c r="EF37" s="84"/>
      <c r="EG37" s="84"/>
      <c r="EH37" s="84"/>
      <c r="EI37" s="84"/>
      <c r="EJ37" s="88">
        <f>南岭项目供应商台账!N37</f>
        <v>0</v>
      </c>
      <c r="EK37" s="89" t="e">
        <f>南岭项目供应商台账!#REF!</f>
        <v>#REF!</v>
      </c>
      <c r="EL37" s="89">
        <f>南岭项目采购合同台账!AL63</f>
        <v>0</v>
      </c>
      <c r="EM37" s="90">
        <f>南岭项目采购合同台账!AI63</f>
        <v>0</v>
      </c>
      <c r="EN37" s="91"/>
      <c r="EO37" s="44"/>
      <c r="EP37" s="41"/>
      <c r="EQ37" s="96"/>
      <c r="ER37" s="97"/>
      <c r="ES37" s="96"/>
      <c r="ET37" s="48"/>
      <c r="EU37" s="48"/>
      <c r="EV37" s="43"/>
      <c r="EW37" s="46"/>
      <c r="EX37" s="48"/>
      <c r="EY37" s="43"/>
      <c r="EZ37" s="46"/>
      <c r="FA37" s="43"/>
      <c r="FB37" s="46"/>
      <c r="FC37" s="41"/>
      <c r="FD37" s="91"/>
      <c r="FE37" s="41"/>
      <c r="FF37" s="41"/>
      <c r="FG37" s="101"/>
      <c r="FH37" s="101"/>
      <c r="FI37" s="41"/>
      <c r="FJ37" s="41">
        <f t="shared" ref="FJ37:FJ44" si="47">M37</f>
        <v>749300</v>
      </c>
      <c r="FK37" s="41"/>
    </row>
    <row r="38" s="2" customFormat="1" ht="60" customHeight="1" spans="1:167">
      <c r="A38" s="27">
        <f>南岭项目采购合同台账!A35</f>
        <v>33</v>
      </c>
      <c r="B38" s="27" t="str">
        <f>南岭项目采购合同台账!C35</f>
        <v>NLTZQQ-HT-026-2</v>
      </c>
      <c r="C38" s="27" t="str">
        <f>南岭项目采购合同台账!D35</f>
        <v>TJ-JTBB20220729449</v>
      </c>
      <c r="D38" s="28" t="str">
        <f>南岭项目采购合同台账!E35</f>
        <v>龙岗区南湾街道南岭村社区土地整备利益 统筹项目前期服务项目北区20个区域分户测绘服务II标段</v>
      </c>
      <c r="E38" s="27" t="str">
        <f>南岭项目采购合同台账!K35</f>
        <v>工程服务类</v>
      </c>
      <c r="F38" s="27" t="str">
        <f>南岭项目采购合同台账!L35</f>
        <v>深圳市天健（集团）股份有限公司</v>
      </c>
      <c r="G38" s="27" t="str">
        <f>南岭项目采购合同台账!Q35</f>
        <v>深圳市中正测绘科技有限公司</v>
      </c>
      <c r="H38" s="27" t="str">
        <f>南岭项目采购合同台账!U35</f>
        <v>文成，13500066894，075582949325，zzchkj@163.com</v>
      </c>
      <c r="I38" s="31">
        <f>南岭项目采购合同台账!AC35</f>
        <v>44777</v>
      </c>
      <c r="J38" s="32">
        <f>南岭项目招采台账!O35</f>
        <v>707468</v>
      </c>
      <c r="K38" s="32">
        <f>南岭项目招采台账!P35</f>
        <v>685599</v>
      </c>
      <c r="L38" s="32">
        <f>南岭项目采购合同台账!Y35</f>
        <v>597600</v>
      </c>
      <c r="M38" s="32">
        <f>南岭项目采购合同台账!AA35</f>
        <v>597600</v>
      </c>
      <c r="N38" s="33"/>
      <c r="O38" s="32" t="str">
        <f>南岭项目招采台账!M35</f>
        <v>城市更新部</v>
      </c>
      <c r="P38" s="32" t="str">
        <f>南岭项目招采台账!N35</f>
        <v>李春香
13510074646</v>
      </c>
      <c r="Q38" s="41" t="s">
        <v>125</v>
      </c>
      <c r="R38" s="41" t="s">
        <v>125</v>
      </c>
      <c r="S38" s="32" t="str">
        <f>南岭项目采购合同台账!BD35</f>
        <v>否</v>
      </c>
      <c r="T38" s="32">
        <f>南岭项目采购合同台账!V64</f>
        <v>0</v>
      </c>
      <c r="U38" s="32">
        <f t="shared" si="6"/>
        <v>0</v>
      </c>
      <c r="V38" s="42"/>
      <c r="W38" s="32"/>
      <c r="X38" s="43">
        <f t="shared" si="31"/>
        <v>0</v>
      </c>
      <c r="Y38" s="41"/>
      <c r="Z38" s="41"/>
      <c r="AA38" s="41"/>
      <c r="AB38" s="46">
        <f t="shared" si="32"/>
        <v>0</v>
      </c>
      <c r="AC38" s="46">
        <f t="shared" si="33"/>
        <v>0</v>
      </c>
      <c r="AD38" s="46" t="e">
        <f t="shared" si="34"/>
        <v>#DIV/0!</v>
      </c>
      <c r="AE38" s="47"/>
      <c r="AF38" s="48"/>
      <c r="AG38" s="52"/>
      <c r="AH38" s="53"/>
      <c r="AI38" s="53"/>
      <c r="AJ38" s="53"/>
      <c r="AK38" s="53"/>
      <c r="AL38" s="53"/>
      <c r="AM38" s="53"/>
      <c r="AN38" s="53"/>
      <c r="AO38" s="53"/>
      <c r="AP38" s="53"/>
      <c r="AQ38" s="53"/>
      <c r="AR38" s="53"/>
      <c r="AS38" s="20"/>
      <c r="AT38" s="20"/>
      <c r="AU38" s="20"/>
      <c r="AV38" s="20"/>
      <c r="AW38" s="20"/>
      <c r="AX38" s="27"/>
      <c r="AY38" s="60" t="s">
        <v>1151</v>
      </c>
      <c r="AZ38" s="36">
        <f t="shared" si="10"/>
        <v>351781.59</v>
      </c>
      <c r="BA38" s="46">
        <f t="shared" si="11"/>
        <v>0.588657279116466</v>
      </c>
      <c r="BB38" s="43">
        <f t="shared" si="12"/>
        <v>351781.59</v>
      </c>
      <c r="BC38" s="43">
        <f t="shared" si="4"/>
        <v>0</v>
      </c>
      <c r="BD38" s="61"/>
      <c r="BE38" s="61"/>
      <c r="BF38" s="61"/>
      <c r="BG38" s="61"/>
      <c r="BH38" s="61"/>
      <c r="BI38" s="61"/>
      <c r="BJ38" s="61"/>
      <c r="BK38" s="61"/>
      <c r="BL38" s="61"/>
      <c r="BM38" s="61"/>
      <c r="BN38" s="61"/>
      <c r="BO38" s="61"/>
      <c r="BP38" s="43">
        <f t="shared" si="13"/>
        <v>0</v>
      </c>
      <c r="BQ38" s="65"/>
      <c r="BR38" s="66"/>
      <c r="BS38" s="66"/>
      <c r="BT38" s="67"/>
      <c r="BU38" s="66"/>
      <c r="BV38" s="66"/>
      <c r="BW38" s="66"/>
      <c r="BX38" s="68"/>
      <c r="BY38" s="68"/>
      <c r="BZ38" s="68"/>
      <c r="CA38" s="68"/>
      <c r="CB38" s="68"/>
      <c r="CC38" s="43">
        <f t="shared" si="14"/>
        <v>0</v>
      </c>
      <c r="CD38" s="71"/>
      <c r="CE38" s="71"/>
      <c r="CF38" s="71"/>
      <c r="CG38" s="71"/>
      <c r="CH38" s="71"/>
      <c r="CI38" s="71"/>
      <c r="CJ38" s="71"/>
      <c r="CK38" s="71"/>
      <c r="CL38" s="71"/>
      <c r="CM38" s="71"/>
      <c r="CN38" s="71"/>
      <c r="CO38" s="71"/>
      <c r="CP38" s="43">
        <f t="shared" si="15"/>
        <v>351781.59</v>
      </c>
      <c r="CQ38" s="74"/>
      <c r="CR38" s="74"/>
      <c r="CS38" s="74">
        <v>351781.59</v>
      </c>
      <c r="CT38" s="74"/>
      <c r="CU38" s="74"/>
      <c r="CV38" s="74"/>
      <c r="CW38" s="74"/>
      <c r="CX38" s="74"/>
      <c r="CY38" s="74"/>
      <c r="CZ38" s="74"/>
      <c r="DA38" s="74"/>
      <c r="DB38" s="74"/>
      <c r="DC38" s="43">
        <f t="shared" si="16"/>
        <v>0</v>
      </c>
      <c r="DD38" s="77"/>
      <c r="DE38" s="77"/>
      <c r="DF38" s="77"/>
      <c r="DG38" s="77"/>
      <c r="DH38" s="77"/>
      <c r="DI38" s="77"/>
      <c r="DJ38" s="77"/>
      <c r="DK38" s="77"/>
      <c r="DL38" s="77"/>
      <c r="DM38" s="77"/>
      <c r="DN38" s="77"/>
      <c r="DO38" s="77"/>
      <c r="DP38" s="80"/>
      <c r="DQ38" s="84"/>
      <c r="DR38" s="43">
        <f t="shared" si="30"/>
        <v>0</v>
      </c>
      <c r="DS38" s="84"/>
      <c r="DT38" s="84"/>
      <c r="DU38" s="84"/>
      <c r="DV38" s="84"/>
      <c r="DW38" s="84"/>
      <c r="DX38" s="84"/>
      <c r="DY38" s="84"/>
      <c r="DZ38" s="84"/>
      <c r="EA38" s="84"/>
      <c r="EB38" s="84"/>
      <c r="EC38" s="84"/>
      <c r="ED38" s="84"/>
      <c r="EE38" s="84"/>
      <c r="EF38" s="84"/>
      <c r="EG38" s="84"/>
      <c r="EH38" s="84"/>
      <c r="EI38" s="84"/>
      <c r="EJ38" s="88">
        <f>南岭项目供应商台账!N38</f>
        <v>0</v>
      </c>
      <c r="EK38" s="89" t="e">
        <f>南岭项目供应商台账!#REF!</f>
        <v>#REF!</v>
      </c>
      <c r="EL38" s="89" t="str">
        <f>南岭项目采购合同台账!AL64</f>
        <v>补充协议期限:暂定服务期限为2个月25天，自2022年8月7日起，至2022年10月31日止(实际服务终止时间，以南湾街道南岭村社区土地整备利益统筹项目公示合作开发方中标之日为准)。</v>
      </c>
      <c r="EM38" s="90" t="str">
        <f>南岭项目采购合同台账!AI64</f>
        <v>需求部门、项目成本部与财务管理部</v>
      </c>
      <c r="EN38" s="91"/>
      <c r="EO38" s="44"/>
      <c r="EP38" s="41"/>
      <c r="EQ38" s="96"/>
      <c r="ER38" s="97"/>
      <c r="ES38" s="96"/>
      <c r="ET38" s="48"/>
      <c r="EU38" s="48"/>
      <c r="EV38" s="43"/>
      <c r="EW38" s="46"/>
      <c r="EX38" s="48"/>
      <c r="EY38" s="43"/>
      <c r="EZ38" s="46"/>
      <c r="FA38" s="43"/>
      <c r="FB38" s="46"/>
      <c r="FC38" s="41"/>
      <c r="FD38" s="91"/>
      <c r="FE38" s="41"/>
      <c r="FF38" s="41"/>
      <c r="FG38" s="101"/>
      <c r="FH38" s="101"/>
      <c r="FI38" s="41"/>
      <c r="FJ38" s="41">
        <f t="shared" si="47"/>
        <v>597600</v>
      </c>
      <c r="FK38" s="41"/>
    </row>
    <row r="39" s="2" customFormat="1" ht="60" customHeight="1" spans="1:167">
      <c r="A39" s="27">
        <f>南岭项目采购合同台账!A36</f>
        <v>34</v>
      </c>
      <c r="B39" s="27" t="str">
        <f>南岭项目采购合同台账!C36</f>
        <v>NLTZQQ-HT-026-3</v>
      </c>
      <c r="C39" s="27" t="str">
        <f>南岭项目采购合同台账!D36</f>
        <v>TJ-JTBB20220729450</v>
      </c>
      <c r="D39" s="28" t="str">
        <f>南岭项目采购合同台账!E36</f>
        <v>龙岗区南湾街道南岭村社区土地整备利益 统筹项目前期服务项目北区20个区域分户测绘服务III标段</v>
      </c>
      <c r="E39" s="27" t="str">
        <f>南岭项目采购合同台账!K36</f>
        <v>工程服务类</v>
      </c>
      <c r="F39" s="27" t="str">
        <f>南岭项目采购合同台账!L36</f>
        <v>深圳市天健（集团）股份有限公司</v>
      </c>
      <c r="G39" s="27" t="str">
        <f>南岭项目采购合同台账!Q36</f>
        <v>深圳市广通测绘有限公司</v>
      </c>
      <c r="H39" s="27" t="str">
        <f>南岭项目采购合同台账!U36</f>
        <v>孙艳，13510725685，guangtongsz@126.com</v>
      </c>
      <c r="I39" s="31">
        <f>南岭项目采购合同台账!AC36</f>
        <v>44777</v>
      </c>
      <c r="J39" s="32">
        <f>南岭项目招采台账!O36</f>
        <v>710936</v>
      </c>
      <c r="K39" s="32">
        <f>南岭项目招采台账!P36</f>
        <v>694986.33</v>
      </c>
      <c r="L39" s="32">
        <f>南岭项目采购合同台账!Y36</f>
        <v>651968</v>
      </c>
      <c r="M39" s="32">
        <f>南岭项目采购合同台账!AA36</f>
        <v>651968</v>
      </c>
      <c r="N39" s="33"/>
      <c r="O39" s="32" t="str">
        <f>南岭项目招采台账!M36</f>
        <v>城市更新部</v>
      </c>
      <c r="P39" s="32" t="str">
        <f>南岭项目招采台账!N36</f>
        <v>李春香
13510074646</v>
      </c>
      <c r="Q39" s="41" t="s">
        <v>125</v>
      </c>
      <c r="R39" s="41" t="s">
        <v>125</v>
      </c>
      <c r="S39" s="32" t="str">
        <f>南岭项目采购合同台账!BD36</f>
        <v>否</v>
      </c>
      <c r="T39" s="32">
        <f>南岭项目采购合同台账!V66</f>
        <v>0</v>
      </c>
      <c r="U39" s="32">
        <f t="shared" si="6"/>
        <v>0</v>
      </c>
      <c r="V39" s="42"/>
      <c r="W39" s="32"/>
      <c r="X39" s="43">
        <f t="shared" ref="X39:X61" si="48">V39-W39</f>
        <v>0</v>
      </c>
      <c r="Y39" s="41"/>
      <c r="Z39" s="41"/>
      <c r="AA39" s="41"/>
      <c r="AB39" s="46">
        <f t="shared" ref="AB39:AB62" si="49">V39/M39</f>
        <v>0</v>
      </c>
      <c r="AC39" s="46">
        <f t="shared" ref="AC39:AC62" si="50">W39/M39</f>
        <v>0</v>
      </c>
      <c r="AD39" s="46" t="e">
        <f t="shared" ref="AD39:AD62" si="51">W39/U39</f>
        <v>#DIV/0!</v>
      </c>
      <c r="AE39" s="47"/>
      <c r="AF39" s="48"/>
      <c r="AG39" s="52"/>
      <c r="AH39" s="53"/>
      <c r="AI39" s="53"/>
      <c r="AJ39" s="53"/>
      <c r="AK39" s="53"/>
      <c r="AL39" s="53"/>
      <c r="AM39" s="53"/>
      <c r="AN39" s="53"/>
      <c r="AO39" s="53"/>
      <c r="AP39" s="53"/>
      <c r="AQ39" s="53"/>
      <c r="AR39" s="53"/>
      <c r="AS39" s="20"/>
      <c r="AT39" s="20"/>
      <c r="AU39" s="20"/>
      <c r="AV39" s="20"/>
      <c r="AW39" s="20"/>
      <c r="AX39" s="27"/>
      <c r="AY39" s="60" t="s">
        <v>1151</v>
      </c>
      <c r="AZ39" s="36">
        <f t="shared" ref="AZ39:AZ62" si="52">+BC39+BP39+CC39+CP39+DC39</f>
        <v>344998.68</v>
      </c>
      <c r="BA39" s="46">
        <f t="shared" si="11"/>
        <v>0.52916505104545</v>
      </c>
      <c r="BB39" s="43">
        <f t="shared" ref="BB39:BB62" si="53">+BC39+BP39+CC39+CP39+DC39</f>
        <v>344998.68</v>
      </c>
      <c r="BC39" s="43">
        <f t="shared" si="4"/>
        <v>0</v>
      </c>
      <c r="BD39" s="61"/>
      <c r="BE39" s="61"/>
      <c r="BF39" s="61"/>
      <c r="BG39" s="61"/>
      <c r="BH39" s="61"/>
      <c r="BI39" s="61"/>
      <c r="BJ39" s="61"/>
      <c r="BK39" s="61"/>
      <c r="BL39" s="61"/>
      <c r="BM39" s="61"/>
      <c r="BN39" s="61"/>
      <c r="BO39" s="61"/>
      <c r="BP39" s="43">
        <f t="shared" si="13"/>
        <v>0</v>
      </c>
      <c r="BQ39" s="65"/>
      <c r="BR39" s="66"/>
      <c r="BS39" s="66"/>
      <c r="BT39" s="67"/>
      <c r="BU39" s="66"/>
      <c r="BV39" s="66"/>
      <c r="BW39" s="66"/>
      <c r="BX39" s="68"/>
      <c r="BY39" s="68"/>
      <c r="BZ39" s="68"/>
      <c r="CA39" s="68"/>
      <c r="CB39" s="68"/>
      <c r="CC39" s="43">
        <f t="shared" ref="CC39:CC62" si="54">SUM(CD39:CO39)</f>
        <v>0</v>
      </c>
      <c r="CD39" s="71"/>
      <c r="CE39" s="71"/>
      <c r="CF39" s="71"/>
      <c r="CG39" s="71"/>
      <c r="CH39" s="71"/>
      <c r="CI39" s="71"/>
      <c r="CJ39" s="71"/>
      <c r="CK39" s="71"/>
      <c r="CL39" s="71"/>
      <c r="CM39" s="71"/>
      <c r="CN39" s="71"/>
      <c r="CO39" s="71"/>
      <c r="CP39" s="43">
        <f t="shared" si="15"/>
        <v>0</v>
      </c>
      <c r="CQ39" s="74"/>
      <c r="CR39" s="74"/>
      <c r="CS39" s="74"/>
      <c r="CT39" s="74"/>
      <c r="CU39" s="74"/>
      <c r="CV39" s="74"/>
      <c r="CW39" s="74"/>
      <c r="CX39" s="74"/>
      <c r="CY39" s="74"/>
      <c r="CZ39" s="74"/>
      <c r="DA39" s="74"/>
      <c r="DB39" s="74"/>
      <c r="DC39" s="43">
        <f t="shared" si="16"/>
        <v>344998.68</v>
      </c>
      <c r="DD39" s="77"/>
      <c r="DE39" s="77"/>
      <c r="DF39" s="77">
        <v>344998.68</v>
      </c>
      <c r="DG39" s="77"/>
      <c r="DH39" s="77"/>
      <c r="DI39" s="77"/>
      <c r="DJ39" s="77"/>
      <c r="DK39" s="77"/>
      <c r="DL39" s="77"/>
      <c r="DM39" s="77"/>
      <c r="DN39" s="77"/>
      <c r="DO39" s="77"/>
      <c r="DP39" s="80"/>
      <c r="DQ39" s="84"/>
      <c r="DR39" s="43">
        <f t="shared" si="30"/>
        <v>0</v>
      </c>
      <c r="DS39" s="84"/>
      <c r="DT39" s="84"/>
      <c r="DU39" s="84"/>
      <c r="DV39" s="84"/>
      <c r="DW39" s="84"/>
      <c r="DX39" s="84"/>
      <c r="DY39" s="84"/>
      <c r="DZ39" s="84"/>
      <c r="EA39" s="84"/>
      <c r="EB39" s="84"/>
      <c r="EC39" s="84"/>
      <c r="ED39" s="84"/>
      <c r="EE39" s="84"/>
      <c r="EF39" s="84"/>
      <c r="EG39" s="84"/>
      <c r="EH39" s="84"/>
      <c r="EI39" s="84"/>
      <c r="EJ39" s="88">
        <f>南岭项目供应商台账!N39</f>
        <v>0</v>
      </c>
      <c r="EK39" s="89" t="e">
        <f>南岭项目供应商台账!#REF!</f>
        <v>#REF!</v>
      </c>
      <c r="EL39" s="89" t="str">
        <f>南岭项目采购合同台账!AL66</f>
        <v>/</v>
      </c>
      <c r="EM39" s="90" t="str">
        <f>南岭项目采购合同台账!AI66</f>
        <v>需求部门、项目成本部与财务管理部</v>
      </c>
      <c r="EN39" s="91"/>
      <c r="EO39" s="44"/>
      <c r="EP39" s="41"/>
      <c r="EQ39" s="96"/>
      <c r="ER39" s="97"/>
      <c r="ES39" s="96"/>
      <c r="ET39" s="48"/>
      <c r="EU39" s="48"/>
      <c r="EV39" s="43"/>
      <c r="EW39" s="46"/>
      <c r="EX39" s="48"/>
      <c r="EY39" s="43"/>
      <c r="EZ39" s="46"/>
      <c r="FA39" s="43"/>
      <c r="FB39" s="46"/>
      <c r="FC39" s="41"/>
      <c r="FD39" s="91"/>
      <c r="FE39" s="41"/>
      <c r="FF39" s="41"/>
      <c r="FG39" s="101"/>
      <c r="FH39" s="101"/>
      <c r="FI39" s="41"/>
      <c r="FJ39" s="41">
        <f t="shared" si="47"/>
        <v>651968</v>
      </c>
      <c r="FK39" s="41"/>
    </row>
    <row r="40" s="2" customFormat="1" ht="60" customHeight="1" spans="1:167">
      <c r="A40" s="27">
        <f>南岭项目采购合同台账!A37</f>
        <v>35</v>
      </c>
      <c r="B40" s="27" t="str">
        <f>南岭项目采购合同台账!C37</f>
        <v>NLTZQQ-HT-026-4</v>
      </c>
      <c r="C40" s="27" t="str">
        <f>南岭项目采购合同台账!D37</f>
        <v>TJ-JTBB20220802021</v>
      </c>
      <c r="D40" s="28" t="str">
        <f>南岭项目采购合同台账!E37</f>
        <v>龙岗区南湾街道南岭村社区土地整备利益 统筹项目前期服务项目北区20个区域分户测绘服务IV标段</v>
      </c>
      <c r="E40" s="27" t="str">
        <f>南岭项目采购合同台账!K37</f>
        <v>工程服务类</v>
      </c>
      <c r="F40" s="27" t="str">
        <f>南岭项目采购合同台账!L37</f>
        <v>深圳市天健（集团）股份有限公司</v>
      </c>
      <c r="G40" s="27" t="str">
        <f>南岭项目采购合同台账!Q37</f>
        <v>深圳市好山水测绘有限公司</v>
      </c>
      <c r="H40" s="27" t="str">
        <f>南岭项目采购合同台账!U37</f>
        <v>黎小姐，18814104032，1124716540@qq.com</v>
      </c>
      <c r="I40" s="31">
        <f>南岭项目采购合同台账!AC37</f>
        <v>44777</v>
      </c>
      <c r="J40" s="32">
        <f>南岭项目招采台账!O37</f>
        <v>764736</v>
      </c>
      <c r="K40" s="32">
        <f>南岭项目招采台账!P37</f>
        <v>740498</v>
      </c>
      <c r="L40" s="32">
        <f>南岭项目采购合同台账!Y37</f>
        <v>719259.24</v>
      </c>
      <c r="M40" s="32">
        <f>南岭项目采购合同台账!AA37</f>
        <v>719259.24</v>
      </c>
      <c r="N40" s="33"/>
      <c r="O40" s="32" t="str">
        <f>南岭项目招采台账!M37</f>
        <v>城市更新部</v>
      </c>
      <c r="P40" s="32" t="str">
        <f>南岭项目招采台账!N37</f>
        <v>李春香
13510074646</v>
      </c>
      <c r="Q40" s="41" t="s">
        <v>125</v>
      </c>
      <c r="R40" s="41" t="s">
        <v>125</v>
      </c>
      <c r="S40" s="32" t="str">
        <f>南岭项目采购合同台账!BD37</f>
        <v>否</v>
      </c>
      <c r="T40" s="32" t="e">
        <f>南岭项目采购合同台账!#REF!</f>
        <v>#REF!</v>
      </c>
      <c r="U40" s="32">
        <f t="shared" si="6"/>
        <v>0</v>
      </c>
      <c r="V40" s="42"/>
      <c r="W40" s="32"/>
      <c r="X40" s="43">
        <f t="shared" si="48"/>
        <v>0</v>
      </c>
      <c r="Y40" s="41"/>
      <c r="Z40" s="41"/>
      <c r="AA40" s="41"/>
      <c r="AB40" s="46">
        <f t="shared" si="49"/>
        <v>0</v>
      </c>
      <c r="AC40" s="46">
        <f t="shared" si="50"/>
        <v>0</v>
      </c>
      <c r="AD40" s="46" t="e">
        <f t="shared" si="51"/>
        <v>#DIV/0!</v>
      </c>
      <c r="AE40" s="47"/>
      <c r="AF40" s="48"/>
      <c r="AG40" s="52"/>
      <c r="AH40" s="53"/>
      <c r="AI40" s="53"/>
      <c r="AJ40" s="53"/>
      <c r="AK40" s="53"/>
      <c r="AL40" s="53"/>
      <c r="AM40" s="53"/>
      <c r="AN40" s="53"/>
      <c r="AO40" s="53"/>
      <c r="AP40" s="53"/>
      <c r="AQ40" s="53"/>
      <c r="AR40" s="53"/>
      <c r="AS40" s="20"/>
      <c r="AT40" s="20"/>
      <c r="AU40" s="20"/>
      <c r="AV40" s="20"/>
      <c r="AW40" s="20"/>
      <c r="AX40" s="27"/>
      <c r="AY40" s="60" t="s">
        <v>1151</v>
      </c>
      <c r="AZ40" s="36">
        <f t="shared" si="52"/>
        <v>454724.34</v>
      </c>
      <c r="BA40" s="46">
        <f t="shared" si="11"/>
        <v>0.6322120241375</v>
      </c>
      <c r="BB40" s="43">
        <f t="shared" si="53"/>
        <v>454724.34</v>
      </c>
      <c r="BC40" s="43">
        <f t="shared" si="4"/>
        <v>0</v>
      </c>
      <c r="BD40" s="61"/>
      <c r="BE40" s="61"/>
      <c r="BF40" s="61"/>
      <c r="BG40" s="61"/>
      <c r="BH40" s="61"/>
      <c r="BI40" s="61"/>
      <c r="BJ40" s="61"/>
      <c r="BK40" s="61"/>
      <c r="BL40" s="61"/>
      <c r="BM40" s="61"/>
      <c r="BN40" s="61"/>
      <c r="BO40" s="61"/>
      <c r="BP40" s="43">
        <f t="shared" si="13"/>
        <v>0</v>
      </c>
      <c r="BQ40" s="65"/>
      <c r="BR40" s="66"/>
      <c r="BS40" s="66"/>
      <c r="BT40" s="67"/>
      <c r="BU40" s="66"/>
      <c r="BV40" s="66"/>
      <c r="BW40" s="66"/>
      <c r="BX40" s="68"/>
      <c r="BY40" s="68"/>
      <c r="BZ40" s="68"/>
      <c r="CA40" s="68"/>
      <c r="CB40" s="68"/>
      <c r="CC40" s="43">
        <f t="shared" si="54"/>
        <v>0</v>
      </c>
      <c r="CD40" s="71"/>
      <c r="CE40" s="71"/>
      <c r="CF40" s="71"/>
      <c r="CG40" s="71"/>
      <c r="CH40" s="71"/>
      <c r="CI40" s="71"/>
      <c r="CJ40" s="71"/>
      <c r="CK40" s="71"/>
      <c r="CL40" s="71"/>
      <c r="CM40" s="71"/>
      <c r="CN40" s="71"/>
      <c r="CO40" s="71"/>
      <c r="CP40" s="43">
        <f t="shared" si="15"/>
        <v>454724.34</v>
      </c>
      <c r="CQ40" s="74"/>
      <c r="CR40" s="74">
        <v>454724.34</v>
      </c>
      <c r="CS40" s="74"/>
      <c r="CT40" s="74"/>
      <c r="CU40" s="74"/>
      <c r="CV40" s="74"/>
      <c r="CW40" s="74"/>
      <c r="CX40" s="74"/>
      <c r="CY40" s="74"/>
      <c r="CZ40" s="74"/>
      <c r="DA40" s="74"/>
      <c r="DB40" s="74"/>
      <c r="DC40" s="43">
        <f t="shared" si="16"/>
        <v>0</v>
      </c>
      <c r="DD40" s="77"/>
      <c r="DE40" s="77"/>
      <c r="DF40" s="77"/>
      <c r="DG40" s="77"/>
      <c r="DH40" s="77"/>
      <c r="DI40" s="77"/>
      <c r="DJ40" s="77"/>
      <c r="DK40" s="77"/>
      <c r="DL40" s="77"/>
      <c r="DM40" s="77"/>
      <c r="DN40" s="77"/>
      <c r="DO40" s="77"/>
      <c r="DP40" s="80"/>
      <c r="DQ40" s="84"/>
      <c r="DR40" s="43">
        <f t="shared" si="30"/>
        <v>0</v>
      </c>
      <c r="DS40" s="84"/>
      <c r="DT40" s="84"/>
      <c r="DU40" s="84"/>
      <c r="DV40" s="84"/>
      <c r="DW40" s="84"/>
      <c r="DX40" s="84"/>
      <c r="DY40" s="84"/>
      <c r="DZ40" s="84"/>
      <c r="EA40" s="84"/>
      <c r="EB40" s="84"/>
      <c r="EC40" s="84"/>
      <c r="ED40" s="84"/>
      <c r="EE40" s="84"/>
      <c r="EF40" s="84"/>
      <c r="EG40" s="84"/>
      <c r="EH40" s="84"/>
      <c r="EI40" s="84"/>
      <c r="EJ40" s="88">
        <f>南岭项目供应商台账!N40</f>
        <v>0</v>
      </c>
      <c r="EK40" s="89" t="e">
        <f>南岭项目供应商台账!#REF!</f>
        <v>#REF!</v>
      </c>
      <c r="EL40" s="89" t="e">
        <f>南岭项目采购合同台账!#REF!</f>
        <v>#REF!</v>
      </c>
      <c r="EM40" s="90" t="e">
        <f>南岭项目采购合同台账!#REF!</f>
        <v>#REF!</v>
      </c>
      <c r="EN40" s="91"/>
      <c r="EO40" s="44"/>
      <c r="EP40" s="41"/>
      <c r="EQ40" s="96"/>
      <c r="ER40" s="97"/>
      <c r="ES40" s="96"/>
      <c r="ET40" s="48"/>
      <c r="EU40" s="48"/>
      <c r="EV40" s="43"/>
      <c r="EW40" s="46"/>
      <c r="EX40" s="48"/>
      <c r="EY40" s="43"/>
      <c r="EZ40" s="46"/>
      <c r="FA40" s="43"/>
      <c r="FB40" s="46"/>
      <c r="FC40" s="41"/>
      <c r="FD40" s="91"/>
      <c r="FE40" s="41"/>
      <c r="FF40" s="41"/>
      <c r="FG40" s="101"/>
      <c r="FH40" s="101"/>
      <c r="FI40" s="41"/>
      <c r="FJ40" s="41">
        <f t="shared" si="47"/>
        <v>719259.24</v>
      </c>
      <c r="FK40" s="41"/>
    </row>
    <row r="41" s="2" customFormat="1" ht="60" customHeight="1" spans="1:167">
      <c r="A41" s="27">
        <f>南岭项目采购合同台账!A38</f>
        <v>36</v>
      </c>
      <c r="B41" s="27" t="str">
        <f>南岭项目采购合同台账!C38</f>
        <v>NLTZQQ-HT-027-1</v>
      </c>
      <c r="C41" s="27" t="str">
        <f>南岭项目采购合同台账!D38</f>
        <v>TJ-JTBB20221027336</v>
      </c>
      <c r="D41" s="28" t="str">
        <f>南岭项目采购合同台账!E38</f>
        <v>龙岗区南湾街道南岭村社区土地整备利益统筹项目前期服务项目北区20个区域分户测绘及整栋测绘(集体资产）监理Ⅰ标段服务</v>
      </c>
      <c r="E41" s="27" t="str">
        <f>南岭项目采购合同台账!K38</f>
        <v>工程服务类</v>
      </c>
      <c r="F41" s="27" t="str">
        <f>南岭项目采购合同台账!L38</f>
        <v>深圳市天健（集团）股份有限公司</v>
      </c>
      <c r="G41" s="27" t="str">
        <f>南岭项目采购合同台账!Q38</f>
        <v>深圳市中正测绘科技有限公司</v>
      </c>
      <c r="H41" s="27" t="str">
        <f>南岭项目采购合同台账!U38</f>
        <v>文成，13500066894，zzchkj@163.com</v>
      </c>
      <c r="I41" s="31">
        <f>南岭项目采购合同台账!AC38</f>
        <v>44860</v>
      </c>
      <c r="J41" s="32">
        <f>南岭项目招采台账!O38</f>
        <v>375600</v>
      </c>
      <c r="K41" s="32">
        <f>南岭项目招采台账!P38</f>
        <v>371342.42</v>
      </c>
      <c r="L41" s="32">
        <f>南岭项目采购合同台账!Y38</f>
        <v>354772.8</v>
      </c>
      <c r="M41" s="32">
        <f>南岭项目采购合同台账!AA38</f>
        <v>354772.8</v>
      </c>
      <c r="N41" s="33"/>
      <c r="O41" s="32" t="str">
        <f>南岭项目招采台账!M38</f>
        <v>城市更新部</v>
      </c>
      <c r="P41" s="32" t="str">
        <f>南岭项目招采台账!N38</f>
        <v>李春香
13510074646</v>
      </c>
      <c r="Q41" s="41" t="s">
        <v>125</v>
      </c>
      <c r="R41" s="41" t="s">
        <v>125</v>
      </c>
      <c r="S41" s="32" t="str">
        <f>南岭项目采购合同台账!BD38</f>
        <v>否</v>
      </c>
      <c r="T41" s="32">
        <f>南岭项目采购合同台账!V69</f>
        <v>0</v>
      </c>
      <c r="U41" s="32">
        <f t="shared" si="6"/>
        <v>0</v>
      </c>
      <c r="V41" s="42"/>
      <c r="W41" s="32"/>
      <c r="X41" s="43">
        <f t="shared" si="48"/>
        <v>0</v>
      </c>
      <c r="Y41" s="41"/>
      <c r="Z41" s="41"/>
      <c r="AA41" s="41"/>
      <c r="AB41" s="46">
        <f t="shared" si="49"/>
        <v>0</v>
      </c>
      <c r="AC41" s="46">
        <f t="shared" si="50"/>
        <v>0</v>
      </c>
      <c r="AD41" s="46" t="e">
        <f t="shared" si="51"/>
        <v>#DIV/0!</v>
      </c>
      <c r="AE41" s="47"/>
      <c r="AF41" s="48"/>
      <c r="AG41" s="52"/>
      <c r="AH41" s="53"/>
      <c r="AI41" s="53"/>
      <c r="AJ41" s="53"/>
      <c r="AK41" s="53"/>
      <c r="AL41" s="53"/>
      <c r="AM41" s="53"/>
      <c r="AN41" s="53"/>
      <c r="AO41" s="53"/>
      <c r="AP41" s="53"/>
      <c r="AQ41" s="53"/>
      <c r="AR41" s="53"/>
      <c r="AS41" s="20"/>
      <c r="AT41" s="20"/>
      <c r="AU41" s="20"/>
      <c r="AV41" s="20"/>
      <c r="AW41" s="20"/>
      <c r="AX41" s="27"/>
      <c r="AY41" s="60"/>
      <c r="AZ41" s="36">
        <f t="shared" si="52"/>
        <v>245377</v>
      </c>
      <c r="BA41" s="46">
        <f t="shared" ref="BA41:BA62" si="55">IF(N41="",AZ41/M41,AZ41/N41)</f>
        <v>0.69164547000221</v>
      </c>
      <c r="BB41" s="43">
        <f t="shared" si="53"/>
        <v>245377</v>
      </c>
      <c r="BC41" s="43">
        <f t="shared" si="4"/>
        <v>0</v>
      </c>
      <c r="BD41" s="61"/>
      <c r="BE41" s="61"/>
      <c r="BF41" s="61"/>
      <c r="BG41" s="61"/>
      <c r="BH41" s="61"/>
      <c r="BI41" s="61"/>
      <c r="BJ41" s="61"/>
      <c r="BK41" s="61"/>
      <c r="BL41" s="61"/>
      <c r="BM41" s="61"/>
      <c r="BN41" s="61"/>
      <c r="BO41" s="61"/>
      <c r="BP41" s="43">
        <f t="shared" ref="BP41:BP62" si="56">SUM(BQ41:CB41)</f>
        <v>0</v>
      </c>
      <c r="BQ41" s="65"/>
      <c r="BR41" s="66"/>
      <c r="BS41" s="66"/>
      <c r="BT41" s="67"/>
      <c r="BU41" s="66"/>
      <c r="BV41" s="66"/>
      <c r="BW41" s="66"/>
      <c r="BX41" s="68"/>
      <c r="BY41" s="68"/>
      <c r="BZ41" s="68"/>
      <c r="CA41" s="68"/>
      <c r="CB41" s="68"/>
      <c r="CC41" s="43">
        <f t="shared" si="54"/>
        <v>0</v>
      </c>
      <c r="CD41" s="71"/>
      <c r="CE41" s="71"/>
      <c r="CF41" s="71"/>
      <c r="CG41" s="71"/>
      <c r="CH41" s="71"/>
      <c r="CI41" s="71"/>
      <c r="CJ41" s="71"/>
      <c r="CK41" s="71"/>
      <c r="CL41" s="71"/>
      <c r="CM41" s="71"/>
      <c r="CN41" s="71"/>
      <c r="CO41" s="71"/>
      <c r="CP41" s="43">
        <f t="shared" si="15"/>
        <v>0</v>
      </c>
      <c r="CQ41" s="74"/>
      <c r="CR41" s="74"/>
      <c r="CS41" s="74"/>
      <c r="CT41" s="74"/>
      <c r="CU41" s="74"/>
      <c r="CV41" s="74"/>
      <c r="CW41" s="74"/>
      <c r="CX41" s="74"/>
      <c r="CY41" s="74"/>
      <c r="CZ41" s="74"/>
      <c r="DA41" s="74"/>
      <c r="DB41" s="74"/>
      <c r="DC41" s="43">
        <f t="shared" si="16"/>
        <v>245377</v>
      </c>
      <c r="DD41" s="77"/>
      <c r="DE41" s="77"/>
      <c r="DF41" s="77"/>
      <c r="DG41" s="77"/>
      <c r="DH41" s="77"/>
      <c r="DI41" s="77"/>
      <c r="DJ41" s="77">
        <v>245377</v>
      </c>
      <c r="DK41" s="77"/>
      <c r="DL41" s="77"/>
      <c r="DM41" s="77"/>
      <c r="DN41" s="77"/>
      <c r="DO41" s="77"/>
      <c r="DP41" s="80"/>
      <c r="DQ41" s="84"/>
      <c r="DR41" s="43">
        <f t="shared" si="30"/>
        <v>0</v>
      </c>
      <c r="DS41" s="84"/>
      <c r="DT41" s="84"/>
      <c r="DU41" s="84"/>
      <c r="DV41" s="84"/>
      <c r="DW41" s="84"/>
      <c r="DX41" s="84"/>
      <c r="DY41" s="84"/>
      <c r="DZ41" s="84"/>
      <c r="EA41" s="84"/>
      <c r="EB41" s="84"/>
      <c r="EC41" s="84"/>
      <c r="ED41" s="84"/>
      <c r="EE41" s="84"/>
      <c r="EF41" s="84"/>
      <c r="EG41" s="84"/>
      <c r="EH41" s="84"/>
      <c r="EI41" s="84"/>
      <c r="EJ41" s="88">
        <f>南岭项目供应商台账!N41</f>
        <v>0</v>
      </c>
      <c r="EK41" s="89" t="e">
        <f>南岭项目供应商台账!#REF!</f>
        <v>#REF!</v>
      </c>
      <c r="EL41" s="89">
        <f>南岭项目采购合同台账!AL69</f>
        <v>0</v>
      </c>
      <c r="EM41" s="90">
        <f>南岭项目采购合同台账!AI69</f>
        <v>0</v>
      </c>
      <c r="EN41" s="91"/>
      <c r="EO41" s="44"/>
      <c r="EP41" s="41"/>
      <c r="EQ41" s="96"/>
      <c r="ER41" s="97"/>
      <c r="ES41" s="96"/>
      <c r="ET41" s="48"/>
      <c r="EU41" s="48"/>
      <c r="EV41" s="43"/>
      <c r="EW41" s="46"/>
      <c r="EX41" s="48"/>
      <c r="EY41" s="43"/>
      <c r="EZ41" s="46"/>
      <c r="FA41" s="43"/>
      <c r="FB41" s="46"/>
      <c r="FC41" s="41"/>
      <c r="FD41" s="91"/>
      <c r="FE41" s="41"/>
      <c r="FF41" s="41"/>
      <c r="FG41" s="101"/>
      <c r="FH41" s="101"/>
      <c r="FI41" s="41"/>
      <c r="FJ41" s="41">
        <f t="shared" si="47"/>
        <v>354772.8</v>
      </c>
      <c r="FK41" s="41"/>
    </row>
    <row r="42" s="2" customFormat="1" ht="60" customHeight="1" spans="1:167">
      <c r="A42" s="27">
        <f>南岭项目采购合同台账!A39</f>
        <v>37</v>
      </c>
      <c r="B42" s="27" t="str">
        <f>南岭项目采购合同台账!C39</f>
        <v>NLTZQQ-HT-027-2</v>
      </c>
      <c r="C42" s="27" t="str">
        <f>南岭项目采购合同台账!D39</f>
        <v>TJ-JTBB20221027337</v>
      </c>
      <c r="D42" s="28" t="str">
        <f>南岭项目采购合同台账!E39</f>
        <v>龙岗区南湾街道南岭村社区土地整备利益统筹项目前期服务项目北区20个区域分户测绘及整栋测绘(集体资产）监理II标段服务</v>
      </c>
      <c r="E42" s="27" t="str">
        <f>南岭项目采购合同台账!K39</f>
        <v>工程服务类</v>
      </c>
      <c r="F42" s="27" t="str">
        <f>南岭项目采购合同台账!L39</f>
        <v>深圳市天健（集团）股份有限公司</v>
      </c>
      <c r="G42" s="27" t="str">
        <f>南岭项目采购合同台账!Q39</f>
        <v>湖南省第一测绘院</v>
      </c>
      <c r="H42" s="27" t="str">
        <f>南岭项目采购合同台账!U39</f>
        <v>龙代银，18169890587，362016727@qq.com</v>
      </c>
      <c r="I42" s="31">
        <f>南岭项目采购合同台账!AC39</f>
        <v>44860</v>
      </c>
      <c r="J42" s="32">
        <f>南岭项目招采台账!O39</f>
        <v>388664</v>
      </c>
      <c r="K42" s="32">
        <f>南岭项目招采台账!P39</f>
        <v>375899.42</v>
      </c>
      <c r="L42" s="32">
        <f>南岭项目采购合同台账!Y39</f>
        <v>339258.67</v>
      </c>
      <c r="M42" s="32">
        <f>南岭项目采购合同台账!AA39</f>
        <v>339258.67</v>
      </c>
      <c r="N42" s="33"/>
      <c r="O42" s="32" t="str">
        <f>南岭项目招采台账!M39</f>
        <v>城市更新部</v>
      </c>
      <c r="P42" s="32" t="str">
        <f>南岭项目招采台账!N39</f>
        <v>李春香
13510074646</v>
      </c>
      <c r="Q42" s="41" t="s">
        <v>125</v>
      </c>
      <c r="R42" s="41" t="s">
        <v>125</v>
      </c>
      <c r="S42" s="32" t="str">
        <f>南岭项目采购合同台账!BD39</f>
        <v>否</v>
      </c>
      <c r="T42" s="32">
        <f>南岭项目采购合同台账!V70</f>
        <v>0</v>
      </c>
      <c r="U42" s="32">
        <f t="shared" si="6"/>
        <v>0</v>
      </c>
      <c r="V42" s="42"/>
      <c r="W42" s="32"/>
      <c r="X42" s="43">
        <f t="shared" si="48"/>
        <v>0</v>
      </c>
      <c r="Y42" s="41"/>
      <c r="Z42" s="41"/>
      <c r="AA42" s="41"/>
      <c r="AB42" s="46">
        <f t="shared" si="49"/>
        <v>0</v>
      </c>
      <c r="AC42" s="46">
        <f t="shared" si="50"/>
        <v>0</v>
      </c>
      <c r="AD42" s="46" t="e">
        <f t="shared" si="51"/>
        <v>#DIV/0!</v>
      </c>
      <c r="AE42" s="47"/>
      <c r="AF42" s="48"/>
      <c r="AG42" s="52"/>
      <c r="AH42" s="53"/>
      <c r="AI42" s="53"/>
      <c r="AJ42" s="53"/>
      <c r="AK42" s="53"/>
      <c r="AL42" s="53"/>
      <c r="AM42" s="53"/>
      <c r="AN42" s="53"/>
      <c r="AO42" s="53"/>
      <c r="AP42" s="53"/>
      <c r="AQ42" s="53"/>
      <c r="AR42" s="53"/>
      <c r="AS42" s="20"/>
      <c r="AT42" s="20"/>
      <c r="AU42" s="20"/>
      <c r="AV42" s="20"/>
      <c r="AW42" s="20"/>
      <c r="AX42" s="27"/>
      <c r="AY42" s="60"/>
      <c r="AZ42" s="36">
        <f t="shared" si="52"/>
        <v>0</v>
      </c>
      <c r="BA42" s="46">
        <f t="shared" si="55"/>
        <v>0</v>
      </c>
      <c r="BB42" s="43">
        <f t="shared" si="53"/>
        <v>0</v>
      </c>
      <c r="BC42" s="43">
        <f t="shared" ref="BC42:BC62" si="57">SUM(BD42:BO42)</f>
        <v>0</v>
      </c>
      <c r="BD42" s="61"/>
      <c r="BE42" s="61"/>
      <c r="BF42" s="61"/>
      <c r="BG42" s="61"/>
      <c r="BH42" s="61"/>
      <c r="BI42" s="61"/>
      <c r="BJ42" s="61"/>
      <c r="BK42" s="61"/>
      <c r="BL42" s="61"/>
      <c r="BM42" s="61"/>
      <c r="BN42" s="61"/>
      <c r="BO42" s="61"/>
      <c r="BP42" s="43">
        <f t="shared" si="56"/>
        <v>0</v>
      </c>
      <c r="BQ42" s="65"/>
      <c r="BR42" s="66"/>
      <c r="BS42" s="66"/>
      <c r="BT42" s="67"/>
      <c r="BU42" s="66"/>
      <c r="BV42" s="66"/>
      <c r="BW42" s="66"/>
      <c r="BX42" s="68"/>
      <c r="BY42" s="68"/>
      <c r="BZ42" s="68"/>
      <c r="CA42" s="68"/>
      <c r="CB42" s="68"/>
      <c r="CC42" s="43">
        <f t="shared" si="54"/>
        <v>0</v>
      </c>
      <c r="CD42" s="71"/>
      <c r="CE42" s="71"/>
      <c r="CF42" s="71"/>
      <c r="CG42" s="71"/>
      <c r="CH42" s="71"/>
      <c r="CI42" s="71"/>
      <c r="CJ42" s="71"/>
      <c r="CK42" s="71"/>
      <c r="CL42" s="71"/>
      <c r="CM42" s="71"/>
      <c r="CN42" s="71"/>
      <c r="CO42" s="71"/>
      <c r="CP42" s="43">
        <f t="shared" si="15"/>
        <v>0</v>
      </c>
      <c r="CQ42" s="74"/>
      <c r="CR42" s="74"/>
      <c r="CS42" s="74"/>
      <c r="CT42" s="74"/>
      <c r="CU42" s="74"/>
      <c r="CV42" s="74"/>
      <c r="CW42" s="74"/>
      <c r="CX42" s="74"/>
      <c r="CY42" s="74"/>
      <c r="CZ42" s="74"/>
      <c r="DA42" s="74"/>
      <c r="DB42" s="74"/>
      <c r="DC42" s="43">
        <f t="shared" si="16"/>
        <v>0</v>
      </c>
      <c r="DD42" s="77"/>
      <c r="DE42" s="77"/>
      <c r="DF42" s="77"/>
      <c r="DG42" s="77"/>
      <c r="DH42" s="77"/>
      <c r="DI42" s="77"/>
      <c r="DJ42" s="77"/>
      <c r="DK42" s="77"/>
      <c r="DL42" s="77"/>
      <c r="DM42" s="77"/>
      <c r="DN42" s="77"/>
      <c r="DO42" s="77"/>
      <c r="DP42" s="80"/>
      <c r="DQ42" s="84"/>
      <c r="DR42" s="43">
        <f t="shared" si="30"/>
        <v>0</v>
      </c>
      <c r="DS42" s="84"/>
      <c r="DT42" s="84"/>
      <c r="DU42" s="84"/>
      <c r="DV42" s="84"/>
      <c r="DW42" s="84"/>
      <c r="DX42" s="84"/>
      <c r="DY42" s="84"/>
      <c r="DZ42" s="84"/>
      <c r="EA42" s="84"/>
      <c r="EB42" s="84"/>
      <c r="EC42" s="84"/>
      <c r="ED42" s="84"/>
      <c r="EE42" s="84"/>
      <c r="EF42" s="84"/>
      <c r="EG42" s="84"/>
      <c r="EH42" s="84"/>
      <c r="EI42" s="84"/>
      <c r="EJ42" s="88" t="e">
        <f>南岭项目供应商台账!#REF!</f>
        <v>#REF!</v>
      </c>
      <c r="EK42" s="89" t="e">
        <f>南岭项目供应商台账!#REF!</f>
        <v>#REF!</v>
      </c>
      <c r="EL42" s="89">
        <f>南岭项目采购合同台账!AL70</f>
        <v>0</v>
      </c>
      <c r="EM42" s="90">
        <f>南岭项目采购合同台账!AI70</f>
        <v>0</v>
      </c>
      <c r="EN42" s="91"/>
      <c r="EO42" s="44"/>
      <c r="EP42" s="41"/>
      <c r="EQ42" s="96"/>
      <c r="ER42" s="97"/>
      <c r="ES42" s="96"/>
      <c r="ET42" s="48"/>
      <c r="EU42" s="48"/>
      <c r="EV42" s="43"/>
      <c r="EW42" s="46"/>
      <c r="EX42" s="48"/>
      <c r="EY42" s="43"/>
      <c r="EZ42" s="46"/>
      <c r="FA42" s="43"/>
      <c r="FB42" s="46"/>
      <c r="FC42" s="41"/>
      <c r="FD42" s="91"/>
      <c r="FE42" s="41"/>
      <c r="FF42" s="41"/>
      <c r="FG42" s="101"/>
      <c r="FH42" s="101"/>
      <c r="FI42" s="41"/>
      <c r="FJ42" s="41">
        <f t="shared" si="47"/>
        <v>339258.67</v>
      </c>
      <c r="FK42" s="41"/>
    </row>
    <row r="43" s="5" customFormat="1" ht="60" customHeight="1" spans="1:167">
      <c r="A43" s="27">
        <f>南岭项目采购合同台账!A40</f>
        <v>38</v>
      </c>
      <c r="B43" s="27" t="str">
        <f>南岭项目采购合同台账!C40</f>
        <v>NLTZQQ-HT-028</v>
      </c>
      <c r="C43" s="27" t="str">
        <f>南岭项目采购合同台账!D40</f>
        <v>TJ-JTBB20230222392</v>
      </c>
      <c r="D43" s="28" t="str">
        <f>南岭项目采购合同台账!E40</f>
        <v>龙岗区南湾街道南岭村社区土地整备利益统筹项目预可行性研究服务合同</v>
      </c>
      <c r="E43" s="27" t="str">
        <f>南岭项目采购合同台账!K40</f>
        <v>非工程服务类</v>
      </c>
      <c r="F43" s="27" t="str">
        <f>南岭项目采购合同台账!L40</f>
        <v>深圳市天健（集团）股份有限公司1</v>
      </c>
      <c r="G43" s="27" t="str">
        <f>南岭项目采购合同台账!Q40</f>
        <v>深圳市世鹏资产评估房地产土地估价顾问有限公司</v>
      </c>
      <c r="H43" s="27" t="str">
        <f>南岭项目采购合同台账!U40</f>
        <v>徐星火，13530954064</v>
      </c>
      <c r="I43" s="31">
        <f>南岭项目采购合同台账!AC40</f>
        <v>44993</v>
      </c>
      <c r="J43" s="32">
        <f>南岭项目招采台账!O40</f>
        <v>99000</v>
      </c>
      <c r="K43" s="32">
        <f>南岭项目招采台账!P40</f>
        <v>85000</v>
      </c>
      <c r="L43" s="32">
        <f>南岭项目采购合同台账!Y40</f>
        <v>80000</v>
      </c>
      <c r="M43" s="32">
        <f>南岭项目采购合同台账!AA40</f>
        <v>80000</v>
      </c>
      <c r="N43" s="33"/>
      <c r="O43" s="32" t="str">
        <f>南岭项目招采台账!M40</f>
        <v>城市更新部</v>
      </c>
      <c r="P43" s="32" t="str">
        <f>南岭项目招采台账!N40</f>
        <v>王哲 13632645043</v>
      </c>
      <c r="Q43" s="41" t="s">
        <v>125</v>
      </c>
      <c r="R43" s="41" t="s">
        <v>125</v>
      </c>
      <c r="S43" s="32" t="str">
        <f>南岭项目采购合同台账!BD40</f>
        <v>否</v>
      </c>
      <c r="T43" s="32">
        <f>南岭项目采购合同台账!V71</f>
        <v>0</v>
      </c>
      <c r="U43" s="32">
        <f t="shared" si="6"/>
        <v>0</v>
      </c>
      <c r="V43" s="42"/>
      <c r="W43" s="32"/>
      <c r="X43" s="43">
        <f t="shared" si="48"/>
        <v>0</v>
      </c>
      <c r="Y43" s="41"/>
      <c r="Z43" s="41"/>
      <c r="AA43" s="41"/>
      <c r="AB43" s="46">
        <f t="shared" si="49"/>
        <v>0</v>
      </c>
      <c r="AC43" s="46">
        <f t="shared" si="50"/>
        <v>0</v>
      </c>
      <c r="AD43" s="46" t="e">
        <f t="shared" si="51"/>
        <v>#DIV/0!</v>
      </c>
      <c r="AE43" s="47"/>
      <c r="AF43" s="48"/>
      <c r="AG43" s="52"/>
      <c r="AH43" s="53"/>
      <c r="AI43" s="53"/>
      <c r="AJ43" s="53"/>
      <c r="AK43" s="53"/>
      <c r="AL43" s="53"/>
      <c r="AM43" s="53"/>
      <c r="AN43" s="53"/>
      <c r="AO43" s="53"/>
      <c r="AP43" s="53"/>
      <c r="AQ43" s="53"/>
      <c r="AR43" s="53"/>
      <c r="AS43" s="20"/>
      <c r="AT43" s="20"/>
      <c r="AU43" s="20"/>
      <c r="AV43" s="20"/>
      <c r="AW43" s="20"/>
      <c r="AX43" s="27"/>
      <c r="AY43" s="60"/>
      <c r="AZ43" s="36">
        <f t="shared" si="52"/>
        <v>0</v>
      </c>
      <c r="BA43" s="46">
        <f t="shared" si="55"/>
        <v>0</v>
      </c>
      <c r="BB43" s="43">
        <f t="shared" si="53"/>
        <v>0</v>
      </c>
      <c r="BC43" s="43">
        <f t="shared" si="57"/>
        <v>0</v>
      </c>
      <c r="BD43" s="61"/>
      <c r="BE43" s="61"/>
      <c r="BF43" s="61"/>
      <c r="BG43" s="61"/>
      <c r="BH43" s="61"/>
      <c r="BI43" s="61"/>
      <c r="BJ43" s="61"/>
      <c r="BK43" s="61"/>
      <c r="BL43" s="61"/>
      <c r="BM43" s="61"/>
      <c r="BN43" s="61"/>
      <c r="BO43" s="61"/>
      <c r="BP43" s="43">
        <f t="shared" si="56"/>
        <v>0</v>
      </c>
      <c r="BQ43" s="65"/>
      <c r="BR43" s="66"/>
      <c r="BS43" s="66"/>
      <c r="BT43" s="67"/>
      <c r="BU43" s="66"/>
      <c r="BV43" s="66"/>
      <c r="BW43" s="66"/>
      <c r="BX43" s="68"/>
      <c r="BY43" s="68"/>
      <c r="BZ43" s="68"/>
      <c r="CA43" s="68"/>
      <c r="CB43" s="68"/>
      <c r="CC43" s="43">
        <f t="shared" si="54"/>
        <v>0</v>
      </c>
      <c r="CD43" s="71"/>
      <c r="CE43" s="71"/>
      <c r="CF43" s="71"/>
      <c r="CG43" s="71"/>
      <c r="CH43" s="71"/>
      <c r="CI43" s="71"/>
      <c r="CJ43" s="71"/>
      <c r="CK43" s="71"/>
      <c r="CL43" s="71"/>
      <c r="CM43" s="71"/>
      <c r="CN43" s="71"/>
      <c r="CO43" s="71"/>
      <c r="CP43" s="43">
        <f t="shared" si="15"/>
        <v>0</v>
      </c>
      <c r="CQ43" s="74"/>
      <c r="CR43" s="74"/>
      <c r="CS43" s="74"/>
      <c r="CT43" s="74"/>
      <c r="CU43" s="74"/>
      <c r="CV43" s="74"/>
      <c r="CW43" s="74"/>
      <c r="CX43" s="74"/>
      <c r="CY43" s="74"/>
      <c r="CZ43" s="74"/>
      <c r="DA43" s="74"/>
      <c r="DB43" s="74"/>
      <c r="DC43" s="43">
        <f t="shared" si="16"/>
        <v>0</v>
      </c>
      <c r="DD43" s="77"/>
      <c r="DE43" s="77"/>
      <c r="DF43" s="77"/>
      <c r="DG43" s="77"/>
      <c r="DH43" s="77"/>
      <c r="DI43" s="77"/>
      <c r="DJ43" s="77"/>
      <c r="DK43" s="77"/>
      <c r="DL43" s="77"/>
      <c r="DM43" s="77"/>
      <c r="DN43" s="77"/>
      <c r="DO43" s="77"/>
      <c r="DP43" s="80"/>
      <c r="DQ43" s="84"/>
      <c r="DR43" s="43">
        <f t="shared" si="30"/>
        <v>0</v>
      </c>
      <c r="DS43" s="84"/>
      <c r="DT43" s="84"/>
      <c r="DU43" s="84"/>
      <c r="DV43" s="84"/>
      <c r="DW43" s="84"/>
      <c r="DX43" s="84"/>
      <c r="DY43" s="84"/>
      <c r="DZ43" s="84"/>
      <c r="EA43" s="84"/>
      <c r="EB43" s="84"/>
      <c r="EC43" s="84"/>
      <c r="ED43" s="84"/>
      <c r="EE43" s="84"/>
      <c r="EF43" s="84"/>
      <c r="EG43" s="84"/>
      <c r="EH43" s="84"/>
      <c r="EI43" s="84"/>
      <c r="EJ43" s="88" t="e">
        <f>南岭项目供应商台账!#REF!</f>
        <v>#REF!</v>
      </c>
      <c r="EK43" s="89" t="e">
        <f>南岭项目供应商台账!#REF!</f>
        <v>#REF!</v>
      </c>
      <c r="EL43" s="89">
        <f>南岭项目采购合同台账!AL71</f>
        <v>0</v>
      </c>
      <c r="EM43" s="90">
        <f>南岭项目采购合同台账!AI71</f>
        <v>0</v>
      </c>
      <c r="EN43" s="91"/>
      <c r="EO43" s="44"/>
      <c r="EP43" s="41"/>
      <c r="EQ43" s="96"/>
      <c r="ER43" s="97"/>
      <c r="ES43" s="96"/>
      <c r="ET43" s="48"/>
      <c r="EU43" s="48"/>
      <c r="EV43" s="43"/>
      <c r="EW43" s="46"/>
      <c r="EX43" s="48"/>
      <c r="EY43" s="43"/>
      <c r="EZ43" s="46"/>
      <c r="FA43" s="43"/>
      <c r="FB43" s="46"/>
      <c r="FC43" s="41"/>
      <c r="FD43" s="91"/>
      <c r="FE43" s="41"/>
      <c r="FF43" s="41"/>
      <c r="FG43" s="101"/>
      <c r="FH43" s="101"/>
      <c r="FI43" s="41"/>
      <c r="FJ43" s="41">
        <f t="shared" si="47"/>
        <v>80000</v>
      </c>
      <c r="FK43" s="102"/>
    </row>
    <row r="44" s="5" customFormat="1" ht="60" customHeight="1" spans="1:167">
      <c r="A44" s="27">
        <f>南岭项目采购合同台账!A41</f>
        <v>39</v>
      </c>
      <c r="B44" s="27" t="str">
        <f>南岭项目采购合同台账!C41</f>
        <v>NLTZQQ-HT-029</v>
      </c>
      <c r="C44" s="27" t="str">
        <f>南岭项目采购合同台账!D41</f>
        <v>TJ-JTBB20230428462</v>
      </c>
      <c r="D44" s="28" t="str">
        <f>南岭项目采购合同台账!E41</f>
        <v>龙岗区南湾街道南岭村社区土地整备利益统筹项目前期服务项目建筑强排方案设计服务合同</v>
      </c>
      <c r="E44" s="27" t="str">
        <f>南岭项目采购合同台账!K41</f>
        <v>非工程服务类</v>
      </c>
      <c r="F44" s="27" t="str">
        <f>南岭项目采购合同台账!L41</f>
        <v>深圳市天健（集团）股份有限公司</v>
      </c>
      <c r="G44" s="27" t="str">
        <f>南岭项目采购合同台账!Q41</f>
        <v>深圳市库博建筑设计事务所有限公司</v>
      </c>
      <c r="H44" s="27" t="str">
        <f>南岭项目采购合同台账!U41</f>
        <v>邱慧康13509666019</v>
      </c>
      <c r="I44" s="31">
        <f>南岭项目采购合同台账!AC41</f>
        <v>45051</v>
      </c>
      <c r="J44" s="32">
        <f>南岭项目招采台账!O41</f>
        <v>960000</v>
      </c>
      <c r="K44" s="32">
        <f>南岭项目招采台账!P41</f>
        <v>760000</v>
      </c>
      <c r="L44" s="32">
        <f>南岭项目采购合同台账!Y41</f>
        <v>600000</v>
      </c>
      <c r="M44" s="32">
        <f>南岭项目采购合同台账!AA41</f>
        <v>600000</v>
      </c>
      <c r="N44" s="33"/>
      <c r="O44" s="32" t="str">
        <f>南岭项目招采台账!M41</f>
        <v>规划报建组</v>
      </c>
      <c r="P44" s="32" t="str">
        <f>南岭项目招采台账!N41</f>
        <v>杨永青13590373986</v>
      </c>
      <c r="Q44" s="41" t="s">
        <v>524</v>
      </c>
      <c r="R44" s="41" t="s">
        <v>1159</v>
      </c>
      <c r="S44" s="32" t="str">
        <f>南岭项目采购合同台账!BD41</f>
        <v>否</v>
      </c>
      <c r="T44" s="32">
        <f>南岭项目采购合同台账!V72</f>
        <v>0</v>
      </c>
      <c r="U44" s="32">
        <f t="shared" si="6"/>
        <v>0</v>
      </c>
      <c r="V44" s="42"/>
      <c r="W44" s="32"/>
      <c r="X44" s="43">
        <f t="shared" si="48"/>
        <v>0</v>
      </c>
      <c r="Y44" s="41"/>
      <c r="Z44" s="41"/>
      <c r="AA44" s="41"/>
      <c r="AB44" s="46">
        <f t="shared" si="49"/>
        <v>0</v>
      </c>
      <c r="AC44" s="46">
        <f t="shared" si="50"/>
        <v>0</v>
      </c>
      <c r="AD44" s="46" t="e">
        <f t="shared" si="51"/>
        <v>#DIV/0!</v>
      </c>
      <c r="AE44" s="47"/>
      <c r="AF44" s="48"/>
      <c r="AG44" s="52"/>
      <c r="AH44" s="53"/>
      <c r="AI44" s="53"/>
      <c r="AJ44" s="53"/>
      <c r="AK44" s="53"/>
      <c r="AL44" s="53"/>
      <c r="AM44" s="53"/>
      <c r="AN44" s="53"/>
      <c r="AO44" s="53"/>
      <c r="AP44" s="53"/>
      <c r="AQ44" s="53"/>
      <c r="AR44" s="53"/>
      <c r="AS44" s="20"/>
      <c r="AT44" s="20"/>
      <c r="AU44" s="20"/>
      <c r="AV44" s="20"/>
      <c r="AW44" s="20"/>
      <c r="AX44" s="27"/>
      <c r="AY44" s="60" t="s">
        <v>1151</v>
      </c>
      <c r="AZ44" s="36">
        <f t="shared" si="52"/>
        <v>180000</v>
      </c>
      <c r="BA44" s="46">
        <f t="shared" si="55"/>
        <v>0.3</v>
      </c>
      <c r="BB44" s="43">
        <f t="shared" si="53"/>
        <v>180000</v>
      </c>
      <c r="BC44" s="43">
        <f t="shared" si="57"/>
        <v>0</v>
      </c>
      <c r="BD44" s="61"/>
      <c r="BE44" s="61"/>
      <c r="BF44" s="61"/>
      <c r="BG44" s="61"/>
      <c r="BH44" s="61"/>
      <c r="BI44" s="61"/>
      <c r="BJ44" s="61"/>
      <c r="BK44" s="61"/>
      <c r="BL44" s="61"/>
      <c r="BM44" s="61"/>
      <c r="BN44" s="61"/>
      <c r="BO44" s="61"/>
      <c r="BP44" s="43">
        <f t="shared" si="56"/>
        <v>0</v>
      </c>
      <c r="BQ44" s="65"/>
      <c r="BR44" s="66"/>
      <c r="BS44" s="66"/>
      <c r="BT44" s="67"/>
      <c r="BU44" s="66"/>
      <c r="BV44" s="66"/>
      <c r="BW44" s="66"/>
      <c r="BX44" s="68"/>
      <c r="BY44" s="68"/>
      <c r="BZ44" s="68"/>
      <c r="CA44" s="68"/>
      <c r="CB44" s="68"/>
      <c r="CC44" s="43">
        <f t="shared" si="54"/>
        <v>180000</v>
      </c>
      <c r="CD44" s="71"/>
      <c r="CE44" s="71"/>
      <c r="CF44" s="71"/>
      <c r="CG44" s="71"/>
      <c r="CH44" s="71"/>
      <c r="CI44" s="71"/>
      <c r="CJ44" s="71"/>
      <c r="CK44" s="71"/>
      <c r="CL44" s="71"/>
      <c r="CM44" s="71"/>
      <c r="CN44" s="71"/>
      <c r="CO44" s="71">
        <v>180000</v>
      </c>
      <c r="CP44" s="43">
        <f t="shared" si="15"/>
        <v>0</v>
      </c>
      <c r="CQ44" s="74"/>
      <c r="CR44" s="74"/>
      <c r="CS44" s="74"/>
      <c r="CT44" s="74"/>
      <c r="CU44" s="74"/>
      <c r="CV44" s="74"/>
      <c r="CW44" s="74"/>
      <c r="CX44" s="74"/>
      <c r="CY44" s="74"/>
      <c r="CZ44" s="74"/>
      <c r="DA44" s="74"/>
      <c r="DB44" s="74"/>
      <c r="DC44" s="43">
        <f t="shared" si="16"/>
        <v>0</v>
      </c>
      <c r="DD44" s="77"/>
      <c r="DE44" s="77"/>
      <c r="DF44" s="77"/>
      <c r="DG44" s="77"/>
      <c r="DH44" s="77"/>
      <c r="DI44" s="77"/>
      <c r="DJ44" s="77"/>
      <c r="DK44" s="77"/>
      <c r="DL44" s="77"/>
      <c r="DM44" s="77"/>
      <c r="DN44" s="77"/>
      <c r="DO44" s="77"/>
      <c r="DP44" s="80"/>
      <c r="DQ44" s="84"/>
      <c r="DR44" s="43">
        <f t="shared" si="30"/>
        <v>0</v>
      </c>
      <c r="DS44" s="84"/>
      <c r="DT44" s="84"/>
      <c r="DU44" s="84"/>
      <c r="DV44" s="84"/>
      <c r="DW44" s="84"/>
      <c r="DX44" s="84"/>
      <c r="DY44" s="84"/>
      <c r="DZ44" s="84"/>
      <c r="EA44" s="84"/>
      <c r="EB44" s="84"/>
      <c r="EC44" s="84"/>
      <c r="ED44" s="84"/>
      <c r="EE44" s="84"/>
      <c r="EF44" s="84"/>
      <c r="EG44" s="84"/>
      <c r="EH44" s="84"/>
      <c r="EI44" s="84"/>
      <c r="EJ44" s="88">
        <f>南岭项目供应商台账!N44</f>
        <v>0</v>
      </c>
      <c r="EK44" s="89" t="str">
        <f>南岭项目供应商台账!Q44</f>
        <v>2023-6-25履行中</v>
      </c>
      <c r="EL44" s="89">
        <f>南岭项目采购合同台账!AL72</f>
        <v>0</v>
      </c>
      <c r="EM44" s="90">
        <f>南岭项目采购合同台账!AI72</f>
        <v>0</v>
      </c>
      <c r="EN44" s="91"/>
      <c r="EO44" s="44"/>
      <c r="EP44" s="41"/>
      <c r="EQ44" s="96"/>
      <c r="ER44" s="97"/>
      <c r="ES44" s="96"/>
      <c r="ET44" s="48"/>
      <c r="EU44" s="48"/>
      <c r="EV44" s="43"/>
      <c r="EW44" s="46"/>
      <c r="EX44" s="48"/>
      <c r="EY44" s="43"/>
      <c r="EZ44" s="46"/>
      <c r="FA44" s="43"/>
      <c r="FB44" s="46"/>
      <c r="FC44" s="41"/>
      <c r="FD44" s="91"/>
      <c r="FE44" s="41"/>
      <c r="FF44" s="41"/>
      <c r="FG44" s="101"/>
      <c r="FH44" s="101"/>
      <c r="FI44" s="41"/>
      <c r="FJ44" s="41">
        <f t="shared" si="47"/>
        <v>600000</v>
      </c>
      <c r="FK44" s="102"/>
    </row>
    <row r="45" s="6" customFormat="1" ht="60" customHeight="1" spans="1:167">
      <c r="A45" s="27">
        <f>南岭项目采购合同台账!A42</f>
        <v>40</v>
      </c>
      <c r="B45" s="27" t="str">
        <f>南岭项目采购合同台账!C42</f>
        <v>NLTZQQ-HT-030</v>
      </c>
      <c r="C45" s="27" t="str">
        <f>南岭项目采购合同台账!D42</f>
        <v>TJ-JTBB20230428459</v>
      </c>
      <c r="D45" s="28" t="str">
        <f>南岭项目采购合同台账!E42</f>
        <v>龙岗区南湾街道南岭村社区土地整备利益统筹项目前期服务项目指挥部B栋家具采购合同</v>
      </c>
      <c r="E45" s="27" t="str">
        <f>南岭项目采购合同台账!K42</f>
        <v>非工程货物类</v>
      </c>
      <c r="F45" s="27" t="str">
        <f>南岭项目采购合同台账!L42</f>
        <v>深圳市天健（集团）股份有限公司</v>
      </c>
      <c r="G45" s="27" t="str">
        <f>南岭项目采购合同台账!Q42</f>
        <v>深圳市亚太家具科技有限公司</v>
      </c>
      <c r="H45" s="27" t="str">
        <f>南岭项目采购合同台账!U42</f>
        <v>蔡克金13823309926</v>
      </c>
      <c r="I45" s="31">
        <f>南岭项目采购合同台账!AC42</f>
        <v>45051</v>
      </c>
      <c r="J45" s="32">
        <f>南岭项目招采台账!O42</f>
        <v>1200000</v>
      </c>
      <c r="K45" s="32">
        <f>南岭项目招采台账!P42</f>
        <v>1175654</v>
      </c>
      <c r="L45" s="32">
        <f>南岭项目采购合同台账!Y42</f>
        <v>859122.25</v>
      </c>
      <c r="M45" s="32">
        <f>南岭项目采购合同台账!AA42</f>
        <v>922391.82</v>
      </c>
      <c r="N45" s="33">
        <v>921894.89</v>
      </c>
      <c r="O45" s="32" t="s">
        <v>150</v>
      </c>
      <c r="P45" s="32" t="str">
        <f>南岭项目招采台账!N42</f>
        <v>欧阳俊贤
13824321280</v>
      </c>
      <c r="Q45" s="41" t="s">
        <v>263</v>
      </c>
      <c r="R45" s="41" t="s">
        <v>125</v>
      </c>
      <c r="S45" s="32" t="str">
        <f>南岭项目采购合同台账!BD42</f>
        <v>是</v>
      </c>
      <c r="T45" s="32">
        <f>南岭项目采购合同台账!V73</f>
        <v>0</v>
      </c>
      <c r="U45" s="32">
        <f t="shared" si="6"/>
        <v>921894.89</v>
      </c>
      <c r="V45" s="42"/>
      <c r="W45" s="32"/>
      <c r="X45" s="43">
        <f t="shared" si="48"/>
        <v>0</v>
      </c>
      <c r="Y45" s="41"/>
      <c r="Z45" s="41"/>
      <c r="AA45" s="41"/>
      <c r="AB45" s="46">
        <f t="shared" si="49"/>
        <v>0</v>
      </c>
      <c r="AC45" s="46">
        <f t="shared" si="50"/>
        <v>0</v>
      </c>
      <c r="AD45" s="46">
        <f t="shared" si="51"/>
        <v>0</v>
      </c>
      <c r="AE45" s="47"/>
      <c r="AF45" s="48"/>
      <c r="AG45" s="52"/>
      <c r="AH45" s="53"/>
      <c r="AI45" s="53"/>
      <c r="AJ45" s="53"/>
      <c r="AK45" s="53"/>
      <c r="AL45" s="53"/>
      <c r="AM45" s="53"/>
      <c r="AN45" s="53"/>
      <c r="AO45" s="53"/>
      <c r="AP45" s="53"/>
      <c r="AQ45" s="53"/>
      <c r="AR45" s="53"/>
      <c r="AS45" s="20"/>
      <c r="AT45" s="20"/>
      <c r="AU45" s="20"/>
      <c r="AV45" s="20"/>
      <c r="AW45" s="20"/>
      <c r="AX45" s="27"/>
      <c r="AY45" s="60" t="s">
        <v>1153</v>
      </c>
      <c r="AZ45" s="36">
        <f t="shared" si="52"/>
        <v>894238.04</v>
      </c>
      <c r="BA45" s="46">
        <f t="shared" si="55"/>
        <v>0.969999996420416</v>
      </c>
      <c r="BB45" s="43">
        <f t="shared" si="53"/>
        <v>894238.04</v>
      </c>
      <c r="BC45" s="43">
        <f t="shared" si="57"/>
        <v>0</v>
      </c>
      <c r="BD45" s="61"/>
      <c r="BE45" s="61"/>
      <c r="BF45" s="61"/>
      <c r="BG45" s="61"/>
      <c r="BH45" s="61"/>
      <c r="BI45" s="61"/>
      <c r="BJ45" s="61"/>
      <c r="BK45" s="61"/>
      <c r="BL45" s="61"/>
      <c r="BM45" s="61"/>
      <c r="BN45" s="61"/>
      <c r="BO45" s="61"/>
      <c r="BP45" s="43">
        <f t="shared" si="56"/>
        <v>0</v>
      </c>
      <c r="BQ45" s="65"/>
      <c r="BR45" s="66"/>
      <c r="BS45" s="66"/>
      <c r="BT45" s="67"/>
      <c r="BU45" s="66"/>
      <c r="BV45" s="66"/>
      <c r="BW45" s="66"/>
      <c r="BX45" s="68"/>
      <c r="BY45" s="68"/>
      <c r="BZ45" s="68"/>
      <c r="CA45" s="68"/>
      <c r="CB45" s="68"/>
      <c r="CC45" s="43">
        <f t="shared" si="54"/>
        <v>541072.52</v>
      </c>
      <c r="CD45" s="71"/>
      <c r="CE45" s="71"/>
      <c r="CF45" s="71"/>
      <c r="CG45" s="71"/>
      <c r="CH45" s="71"/>
      <c r="CI45" s="71"/>
      <c r="CJ45" s="71"/>
      <c r="CK45" s="71">
        <v>541072.52</v>
      </c>
      <c r="CL45" s="71"/>
      <c r="CM45" s="71"/>
      <c r="CN45" s="71"/>
      <c r="CO45" s="71"/>
      <c r="CP45" s="43">
        <f t="shared" si="15"/>
        <v>353165.52</v>
      </c>
      <c r="CQ45" s="74"/>
      <c r="CR45" s="74"/>
      <c r="CS45" s="74"/>
      <c r="CT45" s="74"/>
      <c r="CU45" s="74">
        <v>353165.52</v>
      </c>
      <c r="CV45" s="74"/>
      <c r="CW45" s="74"/>
      <c r="CX45" s="74"/>
      <c r="CY45" s="74"/>
      <c r="CZ45" s="74"/>
      <c r="DA45" s="74"/>
      <c r="DB45" s="74"/>
      <c r="DC45" s="43">
        <f t="shared" si="16"/>
        <v>0</v>
      </c>
      <c r="DD45" s="77"/>
      <c r="DE45" s="77"/>
      <c r="DF45" s="77"/>
      <c r="DG45" s="77"/>
      <c r="DH45" s="77"/>
      <c r="DI45" s="77"/>
      <c r="DJ45" s="77"/>
      <c r="DK45" s="77"/>
      <c r="DL45" s="77"/>
      <c r="DM45" s="77"/>
      <c r="DN45" s="77"/>
      <c r="DO45" s="77"/>
      <c r="DP45" s="80"/>
      <c r="DQ45" s="84"/>
      <c r="DR45" s="43">
        <f t="shared" si="30"/>
        <v>0</v>
      </c>
      <c r="DS45" s="84"/>
      <c r="DT45" s="84"/>
      <c r="DU45" s="84"/>
      <c r="DV45" s="84"/>
      <c r="DW45" s="84"/>
      <c r="DX45" s="84"/>
      <c r="DY45" s="84"/>
      <c r="DZ45" s="84"/>
      <c r="EA45" s="84"/>
      <c r="EB45" s="84"/>
      <c r="EC45" s="84"/>
      <c r="ED45" s="84"/>
      <c r="EE45" s="84"/>
      <c r="EF45" s="84"/>
      <c r="EG45" s="84"/>
      <c r="EH45" s="84"/>
      <c r="EI45" s="84"/>
      <c r="EJ45" s="88">
        <f>南岭项目供应商台账!N45</f>
        <v>0</v>
      </c>
      <c r="EK45" s="89" t="str">
        <f>南岭项目供应商台账!Q45</f>
        <v>2023-6-25履行中</v>
      </c>
      <c r="EL45" s="89">
        <f>南岭项目采购合同台账!AL73</f>
        <v>0</v>
      </c>
      <c r="EM45" s="90">
        <f>南岭项目采购合同台账!AI73</f>
        <v>0</v>
      </c>
      <c r="EN45" s="91" t="s">
        <v>1184</v>
      </c>
      <c r="EO45" s="44" t="s">
        <v>156</v>
      </c>
      <c r="EP45" s="41" t="s">
        <v>125</v>
      </c>
      <c r="EQ45" s="96">
        <v>45380</v>
      </c>
      <c r="ER45" s="97">
        <v>45380</v>
      </c>
      <c r="ES45" s="96">
        <v>45423</v>
      </c>
      <c r="ET45" s="48">
        <v>922391.82</v>
      </c>
      <c r="EU45" s="48">
        <f>+ET45-496.94</f>
        <v>921894.88</v>
      </c>
      <c r="EV45" s="43">
        <f>ET45-EU45</f>
        <v>496.939999999944</v>
      </c>
      <c r="EW45" s="46">
        <f>EV45/ET45</f>
        <v>0.000538751525354967</v>
      </c>
      <c r="EX45" s="48">
        <v>921894.89</v>
      </c>
      <c r="EY45" s="43">
        <f>EX45-L45</f>
        <v>62772.64</v>
      </c>
      <c r="EZ45" s="46">
        <f>EY45/L45</f>
        <v>0.0730660159249746</v>
      </c>
      <c r="FA45" s="43">
        <f>EX45-K45</f>
        <v>-253759.11</v>
      </c>
      <c r="FB45" s="46">
        <f>FA45/K45</f>
        <v>-0.215845061557227</v>
      </c>
      <c r="FC45" s="41" t="s">
        <v>481</v>
      </c>
      <c r="FD45" s="91"/>
      <c r="FE45" s="41"/>
      <c r="FF45" s="41"/>
      <c r="FG45" s="101"/>
      <c r="FH45" s="101"/>
      <c r="FI45" s="41" t="s">
        <v>481</v>
      </c>
      <c r="FJ45" s="41">
        <f>N45</f>
        <v>921894.89</v>
      </c>
      <c r="FK45" s="103"/>
    </row>
    <row r="46" s="6" customFormat="1" ht="60" customHeight="1" spans="1:167">
      <c r="A46" s="27">
        <f>南岭项目采购合同台账!A43</f>
        <v>41</v>
      </c>
      <c r="B46" s="27" t="str">
        <f>南岭项目采购合同台账!C43</f>
        <v>NLTZQQ-HT-031</v>
      </c>
      <c r="C46" s="27" t="str">
        <f>南岭项目采购合同台账!D43</f>
        <v>TJ-JTBB20230427426</v>
      </c>
      <c r="D46" s="28" t="str">
        <f>南岭项目采购合同台账!E43</f>
        <v>龙岗区南湾街道南岭村社区土地整备利益统筹项目前期服务项目历史文化资源调查服务合同</v>
      </c>
      <c r="E46" s="27" t="str">
        <f>南岭项目采购合同台账!K43</f>
        <v>非工程服务类</v>
      </c>
      <c r="F46" s="27" t="str">
        <f>南岭项目采购合同台账!L43</f>
        <v>深圳市天健（集团）股份有限公司</v>
      </c>
      <c r="G46" s="27" t="str">
        <f>南岭项目采购合同台账!Q43</f>
        <v>广东百川历史建筑保护修缮设计工程有限公司</v>
      </c>
      <c r="H46" s="27" t="str">
        <f>南岭项目采购合同台账!U43</f>
        <v>黄敏17688942893</v>
      </c>
      <c r="I46" s="31">
        <f>南岭项目采购合同台账!AC43</f>
        <v>45051</v>
      </c>
      <c r="J46" s="32">
        <f>南岭项目招采台账!O43</f>
        <v>900000</v>
      </c>
      <c r="K46" s="32">
        <f>南岭项目招采台账!P43</f>
        <v>630000</v>
      </c>
      <c r="L46" s="32">
        <f>南岭项目采购合同台账!Y43</f>
        <v>580000</v>
      </c>
      <c r="M46" s="32">
        <f>南岭项目采购合同台账!AA43</f>
        <v>580000</v>
      </c>
      <c r="N46" s="33"/>
      <c r="O46" s="32" t="str">
        <f>南岭项目招采台账!M43</f>
        <v>规划报建组</v>
      </c>
      <c r="P46" s="32" t="str">
        <f>南岭项目招采台账!N43</f>
        <v>颜桂顺18588207734</v>
      </c>
      <c r="Q46" s="44" t="s">
        <v>1177</v>
      </c>
      <c r="R46" s="44" t="s">
        <v>1178</v>
      </c>
      <c r="S46" s="32" t="str">
        <f>南岭项目采购合同台账!BD43</f>
        <v>否</v>
      </c>
      <c r="T46" s="32">
        <f>南岭项目采购合同台账!V74</f>
        <v>0</v>
      </c>
      <c r="U46" s="32">
        <f t="shared" si="6"/>
        <v>0</v>
      </c>
      <c r="V46" s="42"/>
      <c r="W46" s="32"/>
      <c r="X46" s="43">
        <f t="shared" si="48"/>
        <v>0</v>
      </c>
      <c r="Y46" s="41"/>
      <c r="Z46" s="41"/>
      <c r="AA46" s="41"/>
      <c r="AB46" s="46">
        <f t="shared" si="49"/>
        <v>0</v>
      </c>
      <c r="AC46" s="46">
        <f t="shared" si="50"/>
        <v>0</v>
      </c>
      <c r="AD46" s="46" t="e">
        <f t="shared" si="51"/>
        <v>#DIV/0!</v>
      </c>
      <c r="AE46" s="47"/>
      <c r="AF46" s="48"/>
      <c r="AG46" s="52"/>
      <c r="AH46" s="53"/>
      <c r="AI46" s="53"/>
      <c r="AJ46" s="53"/>
      <c r="AK46" s="53"/>
      <c r="AL46" s="53"/>
      <c r="AM46" s="53"/>
      <c r="AN46" s="53"/>
      <c r="AO46" s="53"/>
      <c r="AP46" s="53"/>
      <c r="AQ46" s="53"/>
      <c r="AR46" s="53"/>
      <c r="AS46" s="20"/>
      <c r="AT46" s="20"/>
      <c r="AU46" s="20"/>
      <c r="AV46" s="20"/>
      <c r="AW46" s="20"/>
      <c r="AX46" s="27"/>
      <c r="AY46" s="60" t="s">
        <v>1151</v>
      </c>
      <c r="AZ46" s="36">
        <f t="shared" si="52"/>
        <v>116000</v>
      </c>
      <c r="BA46" s="46">
        <f t="shared" si="55"/>
        <v>0.2</v>
      </c>
      <c r="BB46" s="43">
        <f t="shared" si="53"/>
        <v>116000</v>
      </c>
      <c r="BC46" s="43">
        <f t="shared" si="57"/>
        <v>0</v>
      </c>
      <c r="BD46" s="61"/>
      <c r="BE46" s="61"/>
      <c r="BF46" s="61"/>
      <c r="BG46" s="61"/>
      <c r="BH46" s="61"/>
      <c r="BI46" s="61"/>
      <c r="BJ46" s="61"/>
      <c r="BK46" s="61"/>
      <c r="BL46" s="61"/>
      <c r="BM46" s="61"/>
      <c r="BN46" s="61"/>
      <c r="BO46" s="61"/>
      <c r="BP46" s="43">
        <f t="shared" si="56"/>
        <v>0</v>
      </c>
      <c r="BQ46" s="65"/>
      <c r="BR46" s="66"/>
      <c r="BS46" s="66"/>
      <c r="BT46" s="67"/>
      <c r="BU46" s="66"/>
      <c r="BV46" s="66"/>
      <c r="BW46" s="66"/>
      <c r="BX46" s="68"/>
      <c r="BY46" s="68"/>
      <c r="BZ46" s="68"/>
      <c r="CA46" s="68"/>
      <c r="CB46" s="68"/>
      <c r="CC46" s="43">
        <f t="shared" si="54"/>
        <v>116000</v>
      </c>
      <c r="CD46" s="71"/>
      <c r="CE46" s="71"/>
      <c r="CF46" s="71"/>
      <c r="CG46" s="71"/>
      <c r="CH46" s="71"/>
      <c r="CI46" s="71"/>
      <c r="CJ46" s="71"/>
      <c r="CK46" s="71"/>
      <c r="CL46" s="71"/>
      <c r="CM46" s="71"/>
      <c r="CN46" s="71">
        <v>116000</v>
      </c>
      <c r="CO46" s="71"/>
      <c r="CP46" s="43">
        <f t="shared" si="15"/>
        <v>0</v>
      </c>
      <c r="CQ46" s="74"/>
      <c r="CR46" s="74"/>
      <c r="CS46" s="74"/>
      <c r="CT46" s="74"/>
      <c r="CU46" s="74"/>
      <c r="CV46" s="74"/>
      <c r="CW46" s="74"/>
      <c r="CX46" s="74"/>
      <c r="CY46" s="74"/>
      <c r="CZ46" s="74"/>
      <c r="DA46" s="74"/>
      <c r="DB46" s="74"/>
      <c r="DC46" s="43">
        <f t="shared" si="16"/>
        <v>0</v>
      </c>
      <c r="DD46" s="77"/>
      <c r="DE46" s="77"/>
      <c r="DF46" s="77"/>
      <c r="DG46" s="77"/>
      <c r="DH46" s="77"/>
      <c r="DI46" s="77"/>
      <c r="DJ46" s="77"/>
      <c r="DK46" s="77"/>
      <c r="DL46" s="77"/>
      <c r="DM46" s="77"/>
      <c r="DN46" s="77"/>
      <c r="DO46" s="77"/>
      <c r="DP46" s="80"/>
      <c r="DQ46" s="84"/>
      <c r="DR46" s="43">
        <f t="shared" si="30"/>
        <v>0</v>
      </c>
      <c r="DS46" s="84"/>
      <c r="DT46" s="84"/>
      <c r="DU46" s="84"/>
      <c r="DV46" s="84"/>
      <c r="DW46" s="84"/>
      <c r="DX46" s="84"/>
      <c r="DY46" s="84"/>
      <c r="DZ46" s="84"/>
      <c r="EA46" s="84"/>
      <c r="EB46" s="84"/>
      <c r="EC46" s="84"/>
      <c r="ED46" s="84"/>
      <c r="EE46" s="84"/>
      <c r="EF46" s="84"/>
      <c r="EG46" s="84"/>
      <c r="EH46" s="84"/>
      <c r="EI46" s="84"/>
      <c r="EJ46" s="88">
        <f>南岭项目供应商台账!N46</f>
        <v>0</v>
      </c>
      <c r="EK46" s="89" t="str">
        <f>南岭项目供应商台账!Q46</f>
        <v>2023-6-25履行中</v>
      </c>
      <c r="EL46" s="89">
        <f>南岭项目采购合同台账!AL74</f>
        <v>0</v>
      </c>
      <c r="EM46" s="90">
        <f>南岭项目采购合同台账!AI74</f>
        <v>0</v>
      </c>
      <c r="EN46" s="91"/>
      <c r="EO46" s="44"/>
      <c r="EP46" s="41"/>
      <c r="EQ46" s="96"/>
      <c r="ER46" s="97"/>
      <c r="ES46" s="96"/>
      <c r="ET46" s="48"/>
      <c r="EU46" s="48"/>
      <c r="EV46" s="43"/>
      <c r="EW46" s="46"/>
      <c r="EX46" s="48"/>
      <c r="EY46" s="43"/>
      <c r="EZ46" s="46"/>
      <c r="FA46" s="43"/>
      <c r="FB46" s="46"/>
      <c r="FC46" s="41"/>
      <c r="FD46" s="91"/>
      <c r="FE46" s="41"/>
      <c r="FF46" s="41"/>
      <c r="FG46" s="101"/>
      <c r="FH46" s="101"/>
      <c r="FI46" s="41"/>
      <c r="FJ46" s="41">
        <f>M46</f>
        <v>580000</v>
      </c>
      <c r="FK46" s="103"/>
    </row>
    <row r="47" s="6" customFormat="1" ht="60" customHeight="1" spans="1:167">
      <c r="A47" s="27">
        <f>南岭项目采购合同台账!A44</f>
        <v>42</v>
      </c>
      <c r="B47" s="27" t="str">
        <f>南岭项目采购合同台账!C44</f>
        <v>NLTZQQ-HT-032</v>
      </c>
      <c r="C47" s="27" t="str">
        <f>南岭项目采购合同台账!D44</f>
        <v>TJ-JTBB20230427428</v>
      </c>
      <c r="D47" s="28" t="str">
        <f>南岭项目采购合同台账!E44</f>
        <v>龙岗区南湾街道南岭村社区土地整备利益统筹项目前期服务项目现状树木调查服务合同</v>
      </c>
      <c r="E47" s="27" t="str">
        <f>南岭项目采购合同台账!K44</f>
        <v>非工程服务类</v>
      </c>
      <c r="F47" s="27" t="str">
        <f>南岭项目采购合同台账!L44</f>
        <v>深圳市天健（集团）股份有限公司</v>
      </c>
      <c r="G47" s="27" t="str">
        <f>南岭项目采购合同台账!Q44</f>
        <v>深圳市创璟园林绿化有限公司</v>
      </c>
      <c r="H47" s="27" t="str">
        <f>南岭项目采购合同台账!U44</f>
        <v>彭红丽13809897050</v>
      </c>
      <c r="I47" s="31">
        <f>南岭项目采购合同台账!AC44</f>
        <v>45051</v>
      </c>
      <c r="J47" s="32">
        <f>南岭项目招采台账!O44</f>
        <v>990000</v>
      </c>
      <c r="K47" s="32">
        <f>南岭项目招采台账!P44</f>
        <v>971207.13</v>
      </c>
      <c r="L47" s="32">
        <f>南岭项目采购合同台账!Y44</f>
        <v>796712</v>
      </c>
      <c r="M47" s="32">
        <f>南岭项目采购合同台账!AA44</f>
        <v>796712</v>
      </c>
      <c r="N47" s="33"/>
      <c r="O47" s="32" t="str">
        <f>南岭项目招采台账!M44</f>
        <v>规划报建组</v>
      </c>
      <c r="P47" s="32" t="str">
        <f>南岭项目招采台账!N44</f>
        <v>颜桂顺18588207734</v>
      </c>
      <c r="Q47" s="41" t="s">
        <v>125</v>
      </c>
      <c r="R47" s="41" t="s">
        <v>125</v>
      </c>
      <c r="S47" s="32" t="str">
        <f>南岭项目采购合同台账!BD44</f>
        <v>否</v>
      </c>
      <c r="T47" s="32">
        <f>南岭项目采购合同台账!V75</f>
        <v>0</v>
      </c>
      <c r="U47" s="32">
        <f t="shared" si="6"/>
        <v>0</v>
      </c>
      <c r="V47" s="42"/>
      <c r="W47" s="32"/>
      <c r="X47" s="43">
        <f t="shared" si="48"/>
        <v>0</v>
      </c>
      <c r="Y47" s="41"/>
      <c r="Z47" s="41"/>
      <c r="AA47" s="41"/>
      <c r="AB47" s="46">
        <f t="shared" si="49"/>
        <v>0</v>
      </c>
      <c r="AC47" s="46">
        <f t="shared" si="50"/>
        <v>0</v>
      </c>
      <c r="AD47" s="46" t="e">
        <f t="shared" si="51"/>
        <v>#DIV/0!</v>
      </c>
      <c r="AE47" s="47"/>
      <c r="AF47" s="48"/>
      <c r="AG47" s="52"/>
      <c r="AH47" s="53"/>
      <c r="AI47" s="53"/>
      <c r="AJ47" s="53"/>
      <c r="AK47" s="53"/>
      <c r="AL47" s="53"/>
      <c r="AM47" s="53"/>
      <c r="AN47" s="53"/>
      <c r="AO47" s="53"/>
      <c r="AP47" s="53"/>
      <c r="AQ47" s="53"/>
      <c r="AR47" s="53"/>
      <c r="AS47" s="20"/>
      <c r="AT47" s="20"/>
      <c r="AU47" s="20"/>
      <c r="AV47" s="20"/>
      <c r="AW47" s="20"/>
      <c r="AX47" s="27"/>
      <c r="AY47" s="60" t="s">
        <v>1151</v>
      </c>
      <c r="AZ47" s="36">
        <f t="shared" si="52"/>
        <v>159342.4</v>
      </c>
      <c r="BA47" s="46">
        <f t="shared" si="55"/>
        <v>0.2</v>
      </c>
      <c r="BB47" s="43">
        <f t="shared" si="53"/>
        <v>159342.4</v>
      </c>
      <c r="BC47" s="43">
        <f t="shared" si="57"/>
        <v>0</v>
      </c>
      <c r="BD47" s="61"/>
      <c r="BE47" s="61"/>
      <c r="BF47" s="61"/>
      <c r="BG47" s="61"/>
      <c r="BH47" s="61"/>
      <c r="BI47" s="61"/>
      <c r="BJ47" s="61"/>
      <c r="BK47" s="61"/>
      <c r="BL47" s="61"/>
      <c r="BM47" s="61"/>
      <c r="BN47" s="61"/>
      <c r="BO47" s="61"/>
      <c r="BP47" s="43">
        <f t="shared" si="56"/>
        <v>0</v>
      </c>
      <c r="BQ47" s="65"/>
      <c r="BR47" s="66"/>
      <c r="BS47" s="66"/>
      <c r="BT47" s="67"/>
      <c r="BU47" s="66"/>
      <c r="BV47" s="66"/>
      <c r="BW47" s="66"/>
      <c r="BX47" s="68"/>
      <c r="BY47" s="68"/>
      <c r="BZ47" s="68"/>
      <c r="CA47" s="68"/>
      <c r="CB47" s="68"/>
      <c r="CC47" s="43">
        <f t="shared" si="54"/>
        <v>0</v>
      </c>
      <c r="CD47" s="71"/>
      <c r="CE47" s="71"/>
      <c r="CF47" s="71"/>
      <c r="CG47" s="71"/>
      <c r="CH47" s="71"/>
      <c r="CI47" s="71"/>
      <c r="CJ47" s="71"/>
      <c r="CK47" s="71"/>
      <c r="CL47" s="71"/>
      <c r="CM47" s="71"/>
      <c r="CN47" s="71"/>
      <c r="CO47" s="71"/>
      <c r="CP47" s="43">
        <f t="shared" si="15"/>
        <v>159342.4</v>
      </c>
      <c r="CQ47" s="74"/>
      <c r="CR47" s="74">
        <v>159342.4</v>
      </c>
      <c r="CS47" s="74"/>
      <c r="CT47" s="74"/>
      <c r="CU47" s="74"/>
      <c r="CV47" s="74"/>
      <c r="CW47" s="74"/>
      <c r="CX47" s="74"/>
      <c r="CY47" s="74"/>
      <c r="CZ47" s="74"/>
      <c r="DA47" s="74"/>
      <c r="DB47" s="74"/>
      <c r="DC47" s="43">
        <f t="shared" si="16"/>
        <v>0</v>
      </c>
      <c r="DD47" s="77"/>
      <c r="DE47" s="77"/>
      <c r="DF47" s="77"/>
      <c r="DG47" s="77"/>
      <c r="DH47" s="77"/>
      <c r="DI47" s="77"/>
      <c r="DJ47" s="77"/>
      <c r="DK47" s="77"/>
      <c r="DL47" s="77"/>
      <c r="DM47" s="77"/>
      <c r="DN47" s="77"/>
      <c r="DO47" s="77"/>
      <c r="DP47" s="80"/>
      <c r="DQ47" s="84"/>
      <c r="DR47" s="43">
        <f t="shared" si="30"/>
        <v>0</v>
      </c>
      <c r="DS47" s="84"/>
      <c r="DT47" s="84"/>
      <c r="DU47" s="84"/>
      <c r="DV47" s="84"/>
      <c r="DW47" s="84"/>
      <c r="DX47" s="84"/>
      <c r="DY47" s="84"/>
      <c r="DZ47" s="84"/>
      <c r="EA47" s="84"/>
      <c r="EB47" s="84"/>
      <c r="EC47" s="84"/>
      <c r="ED47" s="84"/>
      <c r="EE47" s="84"/>
      <c r="EF47" s="84"/>
      <c r="EG47" s="84"/>
      <c r="EH47" s="84"/>
      <c r="EI47" s="84"/>
      <c r="EJ47" s="88">
        <f>南岭项目供应商台账!N47</f>
        <v>0</v>
      </c>
      <c r="EK47" s="89" t="str">
        <f>南岭项目供应商台账!Q47</f>
        <v>2023-6-25履行中</v>
      </c>
      <c r="EL47" s="89">
        <f>南岭项目采购合同台账!AL75</f>
        <v>0</v>
      </c>
      <c r="EM47" s="90">
        <f>南岭项目采购合同台账!AI75</f>
        <v>0</v>
      </c>
      <c r="EN47" s="91"/>
      <c r="EO47" s="44"/>
      <c r="EP47" s="41"/>
      <c r="EQ47" s="96"/>
      <c r="ER47" s="97"/>
      <c r="ES47" s="96"/>
      <c r="ET47" s="48"/>
      <c r="EU47" s="48"/>
      <c r="EV47" s="43"/>
      <c r="EW47" s="46"/>
      <c r="EX47" s="48"/>
      <c r="EY47" s="43"/>
      <c r="EZ47" s="46"/>
      <c r="FA47" s="43"/>
      <c r="FB47" s="46"/>
      <c r="FC47" s="41"/>
      <c r="FD47" s="91"/>
      <c r="FE47" s="41"/>
      <c r="FF47" s="41"/>
      <c r="FG47" s="101"/>
      <c r="FH47" s="101"/>
      <c r="FI47" s="41"/>
      <c r="FJ47" s="41">
        <f>M47</f>
        <v>796712</v>
      </c>
      <c r="FK47" s="103"/>
    </row>
    <row r="48" s="6" customFormat="1" ht="60" customHeight="1" spans="1:167">
      <c r="A48" s="27">
        <f>南岭项目采购合同台账!A45</f>
        <v>43</v>
      </c>
      <c r="B48" s="27" t="str">
        <f>南岭项目采购合同台账!C45</f>
        <v>NLTZQQ-HT-033</v>
      </c>
      <c r="C48" s="27" t="str">
        <f>南岭项目采购合同台账!D45</f>
        <v>TJ-JTBB20230614271</v>
      </c>
      <c r="D48" s="28" t="str">
        <f>南岭项目采购合同台账!E45</f>
        <v>龙岗区南湾街道南岭村社区土地整备利益统筹项目前期服务项目搬迁补偿安置方案编制服务合同</v>
      </c>
      <c r="E48" s="27" t="str">
        <f>南岭项目采购合同台账!K45</f>
        <v>非工程服务类</v>
      </c>
      <c r="F48" s="27" t="str">
        <f>南岭项目采购合同台账!L45</f>
        <v>深圳市天健（集团）股份有限公司</v>
      </c>
      <c r="G48" s="27" t="str">
        <f>南岭项目采购合同台账!Q45</f>
        <v>深圳市世鹏资产评估房地产土地估价顾问有限公司</v>
      </c>
      <c r="H48" s="27" t="str">
        <f>南岭项目采购合同台账!U45</f>
        <v>黄丽云13528403773</v>
      </c>
      <c r="I48" s="31">
        <f>南岭项目采购合同台账!AC45</f>
        <v>45092</v>
      </c>
      <c r="J48" s="32">
        <f>南岭项目招采台账!O45</f>
        <v>500000</v>
      </c>
      <c r="K48" s="32">
        <f>南岭项目招采台账!P45</f>
        <v>480000</v>
      </c>
      <c r="L48" s="32">
        <f>南岭项目采购合同台账!Y45</f>
        <v>220000</v>
      </c>
      <c r="M48" s="32">
        <f>南岭项目采购合同台账!AA45</f>
        <v>220000</v>
      </c>
      <c r="N48" s="33"/>
      <c r="O48" s="32" t="str">
        <f>南岭项目招采台账!M45</f>
        <v>城市更新部</v>
      </c>
      <c r="P48" s="32" t="str">
        <f>南岭项目招采台账!N45</f>
        <v>余雅欣13760330787</v>
      </c>
      <c r="Q48" s="41" t="s">
        <v>125</v>
      </c>
      <c r="R48" s="41" t="s">
        <v>125</v>
      </c>
      <c r="S48" s="32" t="str">
        <f>南岭项目采购合同台账!BD45</f>
        <v>否</v>
      </c>
      <c r="T48" s="32">
        <f>南岭项目采购合同台账!V76</f>
        <v>0</v>
      </c>
      <c r="U48" s="32">
        <f t="shared" si="6"/>
        <v>0</v>
      </c>
      <c r="V48" s="42"/>
      <c r="W48" s="32"/>
      <c r="X48" s="43">
        <f t="shared" si="48"/>
        <v>0</v>
      </c>
      <c r="Y48" s="41"/>
      <c r="Z48" s="41"/>
      <c r="AA48" s="41"/>
      <c r="AB48" s="46">
        <f t="shared" si="49"/>
        <v>0</v>
      </c>
      <c r="AC48" s="46">
        <f t="shared" si="50"/>
        <v>0</v>
      </c>
      <c r="AD48" s="46" t="e">
        <f t="shared" si="51"/>
        <v>#DIV/0!</v>
      </c>
      <c r="AE48" s="47"/>
      <c r="AF48" s="48"/>
      <c r="AG48" s="52"/>
      <c r="AH48" s="53"/>
      <c r="AI48" s="53"/>
      <c r="AJ48" s="53"/>
      <c r="AK48" s="53"/>
      <c r="AL48" s="53"/>
      <c r="AM48" s="53"/>
      <c r="AN48" s="53"/>
      <c r="AO48" s="53"/>
      <c r="AP48" s="53"/>
      <c r="AQ48" s="53"/>
      <c r="AR48" s="53"/>
      <c r="AS48" s="20"/>
      <c r="AT48" s="20"/>
      <c r="AU48" s="20"/>
      <c r="AV48" s="20"/>
      <c r="AW48" s="20"/>
      <c r="AX48" s="27"/>
      <c r="AY48" s="60"/>
      <c r="AZ48" s="36">
        <f t="shared" si="52"/>
        <v>0</v>
      </c>
      <c r="BA48" s="46">
        <f t="shared" si="55"/>
        <v>0</v>
      </c>
      <c r="BB48" s="43">
        <f t="shared" si="53"/>
        <v>0</v>
      </c>
      <c r="BC48" s="43">
        <f t="shared" si="57"/>
        <v>0</v>
      </c>
      <c r="BD48" s="61"/>
      <c r="BE48" s="61"/>
      <c r="BF48" s="61"/>
      <c r="BG48" s="61"/>
      <c r="BH48" s="61"/>
      <c r="BI48" s="61"/>
      <c r="BJ48" s="61"/>
      <c r="BK48" s="61"/>
      <c r="BL48" s="61"/>
      <c r="BM48" s="61"/>
      <c r="BN48" s="61"/>
      <c r="BO48" s="61"/>
      <c r="BP48" s="43">
        <f t="shared" si="56"/>
        <v>0</v>
      </c>
      <c r="BQ48" s="65"/>
      <c r="BR48" s="66"/>
      <c r="BS48" s="66"/>
      <c r="BT48" s="67"/>
      <c r="BU48" s="66"/>
      <c r="BV48" s="66"/>
      <c r="BW48" s="66"/>
      <c r="BX48" s="68"/>
      <c r="BY48" s="68"/>
      <c r="BZ48" s="68"/>
      <c r="CA48" s="68"/>
      <c r="CB48" s="68"/>
      <c r="CC48" s="43">
        <f t="shared" si="54"/>
        <v>0</v>
      </c>
      <c r="CD48" s="71"/>
      <c r="CE48" s="71"/>
      <c r="CF48" s="71"/>
      <c r="CG48" s="71"/>
      <c r="CH48" s="71"/>
      <c r="CI48" s="71"/>
      <c r="CJ48" s="71"/>
      <c r="CK48" s="71"/>
      <c r="CL48" s="71"/>
      <c r="CM48" s="71"/>
      <c r="CN48" s="71"/>
      <c r="CO48" s="71"/>
      <c r="CP48" s="43">
        <f t="shared" si="15"/>
        <v>0</v>
      </c>
      <c r="CQ48" s="74"/>
      <c r="CR48" s="74"/>
      <c r="CS48" s="74"/>
      <c r="CT48" s="74"/>
      <c r="CU48" s="74"/>
      <c r="CV48" s="74"/>
      <c r="CW48" s="74"/>
      <c r="CX48" s="74"/>
      <c r="CY48" s="74"/>
      <c r="CZ48" s="74"/>
      <c r="DA48" s="74"/>
      <c r="DB48" s="74"/>
      <c r="DC48" s="43">
        <f t="shared" si="16"/>
        <v>0</v>
      </c>
      <c r="DD48" s="77"/>
      <c r="DE48" s="77"/>
      <c r="DF48" s="77"/>
      <c r="DG48" s="77"/>
      <c r="DH48" s="77"/>
      <c r="DI48" s="77"/>
      <c r="DJ48" s="77"/>
      <c r="DK48" s="77"/>
      <c r="DL48" s="77"/>
      <c r="DM48" s="77"/>
      <c r="DN48" s="77"/>
      <c r="DO48" s="77"/>
      <c r="DP48" s="80"/>
      <c r="DQ48" s="84"/>
      <c r="DR48" s="43">
        <f t="shared" si="30"/>
        <v>0</v>
      </c>
      <c r="DS48" s="84"/>
      <c r="DT48" s="84"/>
      <c r="DU48" s="84"/>
      <c r="DV48" s="84"/>
      <c r="DW48" s="84"/>
      <c r="DX48" s="84"/>
      <c r="DY48" s="84"/>
      <c r="DZ48" s="84"/>
      <c r="EA48" s="84"/>
      <c r="EB48" s="84"/>
      <c r="EC48" s="84"/>
      <c r="ED48" s="84"/>
      <c r="EE48" s="84"/>
      <c r="EF48" s="84"/>
      <c r="EG48" s="84"/>
      <c r="EH48" s="84"/>
      <c r="EI48" s="84"/>
      <c r="EJ48" s="88">
        <f>南岭项目供应商台账!N48</f>
        <v>0</v>
      </c>
      <c r="EK48" s="89" t="str">
        <f>南岭项目供应商台账!Q48</f>
        <v>2023-6-25履行中</v>
      </c>
      <c r="EL48" s="89">
        <f>南岭项目采购合同台账!AL76</f>
        <v>0</v>
      </c>
      <c r="EM48" s="90">
        <f>南岭项目采购合同台账!AI76</f>
        <v>0</v>
      </c>
      <c r="EN48" s="91"/>
      <c r="EO48" s="44"/>
      <c r="EP48" s="41"/>
      <c r="EQ48" s="96"/>
      <c r="ER48" s="97"/>
      <c r="ES48" s="96"/>
      <c r="ET48" s="48"/>
      <c r="EU48" s="48"/>
      <c r="EV48" s="43"/>
      <c r="EW48" s="46"/>
      <c r="EX48" s="48"/>
      <c r="EY48" s="43"/>
      <c r="EZ48" s="46"/>
      <c r="FA48" s="43"/>
      <c r="FB48" s="46"/>
      <c r="FC48" s="41"/>
      <c r="FD48" s="91"/>
      <c r="FE48" s="41"/>
      <c r="FF48" s="41"/>
      <c r="FG48" s="101"/>
      <c r="FH48" s="101"/>
      <c r="FI48" s="41"/>
      <c r="FJ48" s="41">
        <f>M48</f>
        <v>220000</v>
      </c>
      <c r="FK48" s="103"/>
    </row>
    <row r="49" s="6" customFormat="1" ht="60" customHeight="1" spans="1:167">
      <c r="A49" s="27">
        <f>南岭项目采购合同台账!A46</f>
        <v>44</v>
      </c>
      <c r="B49" s="27" t="str">
        <f>南岭项目采购合同台账!C46</f>
        <v>NLTZQQ-HT-034</v>
      </c>
      <c r="C49" s="27" t="str">
        <f>南岭项目采购合同台账!D46</f>
        <v>TJ-JTBB20230625447</v>
      </c>
      <c r="D49" s="28" t="str">
        <f>南岭项目采购合同台账!E46</f>
        <v>龙岗区南湾街道南岭村社区土地整备利益统筹项目前期服务项目指挥部物资搬运服务合同</v>
      </c>
      <c r="E49" s="27" t="str">
        <f>南岭项目采购合同台账!K46</f>
        <v>非工程服务类</v>
      </c>
      <c r="F49" s="27" t="str">
        <f>南岭项目采购合同台账!L46</f>
        <v>深圳市天健（集团）股份有限公司</v>
      </c>
      <c r="G49" s="27" t="str">
        <f>南岭项目采购合同台账!Q46</f>
        <v>深圳市福兴旺搬迁有限公司</v>
      </c>
      <c r="H49" s="27" t="str">
        <f>南岭项目采购合同台账!U46</f>
        <v>曾栋栋13725525737</v>
      </c>
      <c r="I49" s="31">
        <f>南岭项目采购合同台账!AC46</f>
        <v>45107</v>
      </c>
      <c r="J49" s="32">
        <f>南岭项目招采台账!O46</f>
        <v>95000</v>
      </c>
      <c r="K49" s="32">
        <f>南岭项目招采台账!P46</f>
        <v>67600</v>
      </c>
      <c r="L49" s="32">
        <f>南岭项目采购合同台账!Y46</f>
        <v>59000</v>
      </c>
      <c r="M49" s="32">
        <f>南岭项目采购合同台账!AA46</f>
        <v>59000</v>
      </c>
      <c r="N49" s="33">
        <v>93500</v>
      </c>
      <c r="O49" s="32" t="str">
        <f>南岭项目招采台账!M46</f>
        <v>综合办公室</v>
      </c>
      <c r="P49" s="32" t="str">
        <f>南岭项目招采台账!N46</f>
        <v>欧阳俊贤
13824321280</v>
      </c>
      <c r="Q49" s="41" t="s">
        <v>263</v>
      </c>
      <c r="R49" s="41" t="s">
        <v>125</v>
      </c>
      <c r="S49" s="32" t="str">
        <f>南岭项目采购合同台账!BD46</f>
        <v>是</v>
      </c>
      <c r="T49" s="32">
        <f>南岭项目采购合同台账!V77</f>
        <v>0</v>
      </c>
      <c r="U49" s="32">
        <f t="shared" si="6"/>
        <v>93500</v>
      </c>
      <c r="V49" s="42"/>
      <c r="W49" s="32"/>
      <c r="X49" s="43">
        <f t="shared" si="48"/>
        <v>0</v>
      </c>
      <c r="Y49" s="41"/>
      <c r="Z49" s="41"/>
      <c r="AA49" s="41"/>
      <c r="AB49" s="46">
        <f t="shared" si="49"/>
        <v>0</v>
      </c>
      <c r="AC49" s="46">
        <f t="shared" si="50"/>
        <v>0</v>
      </c>
      <c r="AD49" s="46">
        <f t="shared" si="51"/>
        <v>0</v>
      </c>
      <c r="AE49" s="47"/>
      <c r="AF49" s="48"/>
      <c r="AG49" s="52"/>
      <c r="AH49" s="53"/>
      <c r="AI49" s="53"/>
      <c r="AJ49" s="53"/>
      <c r="AK49" s="53"/>
      <c r="AL49" s="53"/>
      <c r="AM49" s="53"/>
      <c r="AN49" s="53"/>
      <c r="AO49" s="53"/>
      <c r="AP49" s="53"/>
      <c r="AQ49" s="53"/>
      <c r="AR49" s="53"/>
      <c r="AS49" s="20"/>
      <c r="AT49" s="20"/>
      <c r="AU49" s="20"/>
      <c r="AV49" s="20"/>
      <c r="AW49" s="20"/>
      <c r="AX49" s="27"/>
      <c r="AY49" s="60" t="s">
        <v>1153</v>
      </c>
      <c r="AZ49" s="36">
        <f t="shared" si="52"/>
        <v>93500</v>
      </c>
      <c r="BA49" s="46">
        <f t="shared" si="55"/>
        <v>1</v>
      </c>
      <c r="BB49" s="43">
        <f t="shared" si="53"/>
        <v>93500</v>
      </c>
      <c r="BC49" s="43">
        <f t="shared" si="57"/>
        <v>0</v>
      </c>
      <c r="BD49" s="61"/>
      <c r="BE49" s="61"/>
      <c r="BF49" s="61"/>
      <c r="BG49" s="61"/>
      <c r="BH49" s="61"/>
      <c r="BI49" s="61"/>
      <c r="BJ49" s="61"/>
      <c r="BK49" s="61"/>
      <c r="BL49" s="61"/>
      <c r="BM49" s="61"/>
      <c r="BN49" s="61"/>
      <c r="BO49" s="61"/>
      <c r="BP49" s="43">
        <f t="shared" si="56"/>
        <v>0</v>
      </c>
      <c r="BQ49" s="65"/>
      <c r="BR49" s="66"/>
      <c r="BS49" s="66"/>
      <c r="BT49" s="67"/>
      <c r="BU49" s="66"/>
      <c r="BV49" s="66"/>
      <c r="BW49" s="66"/>
      <c r="BX49" s="68"/>
      <c r="BY49" s="68"/>
      <c r="BZ49" s="68"/>
      <c r="CA49" s="68"/>
      <c r="CB49" s="68"/>
      <c r="CC49" s="43">
        <f t="shared" si="54"/>
        <v>93500</v>
      </c>
      <c r="CD49" s="71"/>
      <c r="CE49" s="71"/>
      <c r="CF49" s="71"/>
      <c r="CG49" s="71"/>
      <c r="CH49" s="71"/>
      <c r="CI49" s="71"/>
      <c r="CJ49" s="71"/>
      <c r="CK49" s="71"/>
      <c r="CL49" s="71"/>
      <c r="CM49" s="71">
        <v>93500</v>
      </c>
      <c r="CN49" s="71"/>
      <c r="CO49" s="71"/>
      <c r="CP49" s="43">
        <f t="shared" si="15"/>
        <v>0</v>
      </c>
      <c r="CQ49" s="74"/>
      <c r="CR49" s="74"/>
      <c r="CS49" s="74"/>
      <c r="CT49" s="74"/>
      <c r="CU49" s="74"/>
      <c r="CV49" s="74"/>
      <c r="CW49" s="74"/>
      <c r="CX49" s="74"/>
      <c r="CY49" s="74"/>
      <c r="CZ49" s="74"/>
      <c r="DA49" s="74"/>
      <c r="DB49" s="74"/>
      <c r="DC49" s="43">
        <f t="shared" si="16"/>
        <v>0</v>
      </c>
      <c r="DD49" s="77"/>
      <c r="DE49" s="77"/>
      <c r="DF49" s="77"/>
      <c r="DG49" s="77"/>
      <c r="DH49" s="77"/>
      <c r="DI49" s="77"/>
      <c r="DJ49" s="77"/>
      <c r="DK49" s="77"/>
      <c r="DL49" s="77"/>
      <c r="DM49" s="77"/>
      <c r="DN49" s="77"/>
      <c r="DO49" s="77"/>
      <c r="DP49" s="80"/>
      <c r="DQ49" s="84"/>
      <c r="DR49" s="43">
        <f t="shared" si="30"/>
        <v>0</v>
      </c>
      <c r="DS49" s="84"/>
      <c r="DT49" s="84"/>
      <c r="DU49" s="84"/>
      <c r="DV49" s="84"/>
      <c r="DW49" s="84"/>
      <c r="DX49" s="84"/>
      <c r="DY49" s="84"/>
      <c r="DZ49" s="84"/>
      <c r="EA49" s="84"/>
      <c r="EB49" s="84"/>
      <c r="EC49" s="84"/>
      <c r="ED49" s="84"/>
      <c r="EE49" s="84"/>
      <c r="EF49" s="84"/>
      <c r="EG49" s="84"/>
      <c r="EH49" s="84"/>
      <c r="EI49" s="84"/>
      <c r="EJ49" s="88">
        <f>南岭项目供应商台账!N49</f>
        <v>0</v>
      </c>
      <c r="EK49" s="89">
        <f>南岭项目供应商台账!Q49</f>
        <v>0</v>
      </c>
      <c r="EL49" s="89">
        <f>南岭项目采购合同台账!AL77</f>
        <v>0</v>
      </c>
      <c r="EM49" s="90">
        <f>南岭项目采购合同台账!AI77</f>
        <v>0</v>
      </c>
      <c r="EN49" s="91" t="s">
        <v>1185</v>
      </c>
      <c r="EO49" s="44" t="s">
        <v>263</v>
      </c>
      <c r="EP49" s="41" t="s">
        <v>125</v>
      </c>
      <c r="EQ49" s="96">
        <v>45180</v>
      </c>
      <c r="ER49" s="97">
        <v>45180</v>
      </c>
      <c r="ES49" s="96">
        <v>45194</v>
      </c>
      <c r="ET49" s="48">
        <v>93500</v>
      </c>
      <c r="EU49" s="48">
        <v>93500</v>
      </c>
      <c r="EV49" s="43">
        <f>ET49-EU49</f>
        <v>0</v>
      </c>
      <c r="EW49" s="46">
        <f>EV49/ET49</f>
        <v>0</v>
      </c>
      <c r="EX49" s="48">
        <v>715916</v>
      </c>
      <c r="EY49" s="43">
        <f>EX49-L49</f>
        <v>656916</v>
      </c>
      <c r="EZ49" s="46">
        <f>EY49/L49</f>
        <v>11.1341694915254</v>
      </c>
      <c r="FA49" s="43">
        <f>EX49-K49</f>
        <v>648316</v>
      </c>
      <c r="FB49" s="46">
        <f>FA49/K49</f>
        <v>9.59047337278107</v>
      </c>
      <c r="FC49" s="41" t="s">
        <v>481</v>
      </c>
      <c r="FD49" s="91"/>
      <c r="FE49" s="41"/>
      <c r="FF49" s="41"/>
      <c r="FG49" s="101"/>
      <c r="FH49" s="101"/>
      <c r="FI49" s="41" t="s">
        <v>481</v>
      </c>
      <c r="FJ49" s="41">
        <f>N49</f>
        <v>93500</v>
      </c>
      <c r="FK49" s="103"/>
    </row>
    <row r="50" s="6" customFormat="1" ht="60" customHeight="1" spans="1:167">
      <c r="A50" s="27">
        <f>南岭项目采购合同台账!A47</f>
        <v>45</v>
      </c>
      <c r="B50" s="27" t="str">
        <f>南岭项目采购合同台账!C47</f>
        <v>NLTZQQ-HT-035-1</v>
      </c>
      <c r="C50" s="27" t="str">
        <f>南岭项目采购合同台账!D47</f>
        <v>TJ-JTBB20230704038</v>
      </c>
      <c r="D50" s="28" t="str">
        <f>南岭项目采购合同台账!E47</f>
        <v>龙岗区南湾街道南岭村社区土地整备利益统筹项目前期服务项目第三批次分户测绘服务采购Ⅰ标段合同</v>
      </c>
      <c r="E50" s="27" t="str">
        <f>南岭项目采购合同台账!K47</f>
        <v>非工程服务类</v>
      </c>
      <c r="F50" s="27" t="str">
        <f>南岭项目采购合同台账!L47</f>
        <v>深圳市天健（集团）股份有限公司</v>
      </c>
      <c r="G50" s="27" t="str">
        <f>南岭项目采购合同台账!Q47</f>
        <v>湖南省第一测绘院</v>
      </c>
      <c r="H50" s="27" t="str">
        <f>南岭项目采购合同台账!U47</f>
        <v>邹志平15889796122</v>
      </c>
      <c r="I50" s="31">
        <f>南岭项目采购合同台账!AC47</f>
        <v>45120</v>
      </c>
      <c r="J50" s="32">
        <f>南岭项目招采台账!O47</f>
        <v>1646862</v>
      </c>
      <c r="K50" s="32">
        <f>南岭项目招采台账!P47</f>
        <v>1646862</v>
      </c>
      <c r="L50" s="32">
        <f>南岭项目采购合同台账!Y47</f>
        <v>1039741.92</v>
      </c>
      <c r="M50" s="32">
        <f>南岭项目采购合同台账!AA47</f>
        <v>1039741.92</v>
      </c>
      <c r="N50" s="33"/>
      <c r="O50" s="32" t="str">
        <f>南岭项目招采台账!M47</f>
        <v>城市更新部</v>
      </c>
      <c r="P50" s="32" t="str">
        <f>南岭项目招采台账!N47</f>
        <v>蔡思聪 13570892867</v>
      </c>
      <c r="Q50" s="41" t="s">
        <v>125</v>
      </c>
      <c r="R50" s="41" t="s">
        <v>125</v>
      </c>
      <c r="S50" s="32" t="str">
        <f>南岭项目采购合同台账!BD47</f>
        <v>否</v>
      </c>
      <c r="T50" s="32">
        <f>南岭项目采购合同台账!V78</f>
        <v>0</v>
      </c>
      <c r="U50" s="32">
        <f t="shared" si="6"/>
        <v>0</v>
      </c>
      <c r="V50" s="42"/>
      <c r="W50" s="32"/>
      <c r="X50" s="43">
        <f t="shared" si="48"/>
        <v>0</v>
      </c>
      <c r="Y50" s="41"/>
      <c r="Z50" s="41"/>
      <c r="AA50" s="41"/>
      <c r="AB50" s="46">
        <f t="shared" si="49"/>
        <v>0</v>
      </c>
      <c r="AC50" s="46">
        <f t="shared" si="50"/>
        <v>0</v>
      </c>
      <c r="AD50" s="46" t="e">
        <f t="shared" si="51"/>
        <v>#DIV/0!</v>
      </c>
      <c r="AE50" s="47"/>
      <c r="AF50" s="48"/>
      <c r="AG50" s="52"/>
      <c r="AH50" s="53"/>
      <c r="AI50" s="53"/>
      <c r="AJ50" s="53"/>
      <c r="AK50" s="53"/>
      <c r="AL50" s="53"/>
      <c r="AM50" s="53"/>
      <c r="AN50" s="53"/>
      <c r="AO50" s="53"/>
      <c r="AP50" s="53"/>
      <c r="AQ50" s="53"/>
      <c r="AR50" s="53"/>
      <c r="AS50" s="20"/>
      <c r="AT50" s="20"/>
      <c r="AU50" s="20"/>
      <c r="AV50" s="20"/>
      <c r="AW50" s="20"/>
      <c r="AX50" s="27"/>
      <c r="AY50" s="60"/>
      <c r="AZ50" s="36">
        <f t="shared" si="52"/>
        <v>0</v>
      </c>
      <c r="BA50" s="46">
        <f t="shared" si="55"/>
        <v>0</v>
      </c>
      <c r="BB50" s="43">
        <f t="shared" si="53"/>
        <v>0</v>
      </c>
      <c r="BC50" s="43">
        <f t="shared" si="57"/>
        <v>0</v>
      </c>
      <c r="BD50" s="61"/>
      <c r="BE50" s="61"/>
      <c r="BF50" s="61"/>
      <c r="BG50" s="61"/>
      <c r="BH50" s="61"/>
      <c r="BI50" s="61"/>
      <c r="BJ50" s="61"/>
      <c r="BK50" s="61"/>
      <c r="BL50" s="61"/>
      <c r="BM50" s="61"/>
      <c r="BN50" s="61"/>
      <c r="BO50" s="61"/>
      <c r="BP50" s="43">
        <f t="shared" si="56"/>
        <v>0</v>
      </c>
      <c r="BQ50" s="65"/>
      <c r="BR50" s="66"/>
      <c r="BS50" s="66"/>
      <c r="BT50" s="67"/>
      <c r="BU50" s="66"/>
      <c r="BV50" s="66"/>
      <c r="BW50" s="66"/>
      <c r="BX50" s="68"/>
      <c r="BY50" s="68"/>
      <c r="BZ50" s="68"/>
      <c r="CA50" s="68"/>
      <c r="CB50" s="68"/>
      <c r="CC50" s="43">
        <f t="shared" si="54"/>
        <v>0</v>
      </c>
      <c r="CD50" s="71"/>
      <c r="CE50" s="71"/>
      <c r="CF50" s="71"/>
      <c r="CG50" s="71"/>
      <c r="CH50" s="71"/>
      <c r="CI50" s="71"/>
      <c r="CJ50" s="71"/>
      <c r="CK50" s="71"/>
      <c r="CL50" s="71"/>
      <c r="CM50" s="71"/>
      <c r="CN50" s="71"/>
      <c r="CO50" s="71"/>
      <c r="CP50" s="43">
        <f t="shared" si="15"/>
        <v>0</v>
      </c>
      <c r="CQ50" s="74"/>
      <c r="CR50" s="74"/>
      <c r="CS50" s="74"/>
      <c r="CT50" s="74"/>
      <c r="CU50" s="74"/>
      <c r="CV50" s="74"/>
      <c r="CW50" s="74"/>
      <c r="CX50" s="74"/>
      <c r="CY50" s="74"/>
      <c r="CZ50" s="74"/>
      <c r="DA50" s="74"/>
      <c r="DB50" s="74"/>
      <c r="DC50" s="43">
        <f t="shared" si="16"/>
        <v>0</v>
      </c>
      <c r="DD50" s="77"/>
      <c r="DE50" s="77"/>
      <c r="DF50" s="77"/>
      <c r="DG50" s="77"/>
      <c r="DH50" s="77"/>
      <c r="DI50" s="77"/>
      <c r="DJ50" s="77"/>
      <c r="DK50" s="77"/>
      <c r="DL50" s="77"/>
      <c r="DM50" s="77"/>
      <c r="DN50" s="77"/>
      <c r="DO50" s="77"/>
      <c r="DP50" s="80"/>
      <c r="DQ50" s="84"/>
      <c r="DR50" s="43">
        <f t="shared" si="30"/>
        <v>0</v>
      </c>
      <c r="DS50" s="84"/>
      <c r="DT50" s="84"/>
      <c r="DU50" s="84"/>
      <c r="DV50" s="84"/>
      <c r="DW50" s="84"/>
      <c r="DX50" s="84"/>
      <c r="DY50" s="84"/>
      <c r="DZ50" s="84"/>
      <c r="EA50" s="84"/>
      <c r="EB50" s="84"/>
      <c r="EC50" s="84"/>
      <c r="ED50" s="84"/>
      <c r="EE50" s="84"/>
      <c r="EF50" s="84"/>
      <c r="EG50" s="84"/>
      <c r="EH50" s="84"/>
      <c r="EI50" s="84"/>
      <c r="EJ50" s="88">
        <f>南岭项目供应商台账!N50</f>
        <v>0</v>
      </c>
      <c r="EK50" s="89">
        <f>南岭项目供应商台账!Q50</f>
        <v>0</v>
      </c>
      <c r="EL50" s="89">
        <f>南岭项目采购合同台账!AL78</f>
        <v>0</v>
      </c>
      <c r="EM50" s="90">
        <f>南岭项目采购合同台账!AI78</f>
        <v>0</v>
      </c>
      <c r="EN50" s="91"/>
      <c r="EO50" s="44"/>
      <c r="EP50" s="41"/>
      <c r="EQ50" s="96"/>
      <c r="ER50" s="97"/>
      <c r="ES50" s="96"/>
      <c r="ET50" s="48"/>
      <c r="EU50" s="48"/>
      <c r="EV50" s="43"/>
      <c r="EW50" s="46"/>
      <c r="EX50" s="48"/>
      <c r="EY50" s="43"/>
      <c r="EZ50" s="46"/>
      <c r="FA50" s="43"/>
      <c r="FB50" s="46"/>
      <c r="FC50" s="41"/>
      <c r="FD50" s="91"/>
      <c r="FE50" s="41"/>
      <c r="FF50" s="41"/>
      <c r="FG50" s="101"/>
      <c r="FH50" s="101"/>
      <c r="FI50" s="41"/>
      <c r="FJ50" s="41">
        <f t="shared" ref="FJ50:FJ57" si="58">M50</f>
        <v>1039741.92</v>
      </c>
      <c r="FK50" s="103"/>
    </row>
    <row r="51" s="6" customFormat="1" ht="60" customHeight="1" spans="1:167">
      <c r="A51" s="27">
        <f>南岭项目采购合同台账!A48</f>
        <v>46</v>
      </c>
      <c r="B51" s="27" t="str">
        <f>南岭项目采购合同台账!C48</f>
        <v>NLTZQQ-HT-035-2</v>
      </c>
      <c r="C51" s="27" t="str">
        <f>南岭项目采购合同台账!D48</f>
        <v>TJ-JTBB20230704039</v>
      </c>
      <c r="D51" s="28" t="str">
        <f>南岭项目采购合同台账!E48</f>
        <v>龙岗区南湾街道南岭村社区土地整备利益统筹项目前期服务项目第三批次分户测绘服务采购Ⅱ标段合同</v>
      </c>
      <c r="E51" s="27" t="str">
        <f>南岭项目采购合同台账!K48</f>
        <v>非工程服务类</v>
      </c>
      <c r="F51" s="27" t="str">
        <f>南岭项目采购合同台账!L48</f>
        <v>深圳市天健（集团）股份有限公司</v>
      </c>
      <c r="G51" s="27" t="str">
        <f>南岭项目采购合同台账!Q48</f>
        <v>深圳市中科科地勘测地理信息有限公司</v>
      </c>
      <c r="H51" s="27" t="str">
        <f>南岭项目采购合同台账!U48</f>
        <v>包爱民18002575635</v>
      </c>
      <c r="I51" s="31">
        <f>南岭项目采购合同台账!AC48</f>
        <v>45120</v>
      </c>
      <c r="J51" s="32">
        <f>南岭项目招采台账!O48</f>
        <v>1547378</v>
      </c>
      <c r="K51" s="32">
        <f>南岭项目招采台账!P48</f>
        <v>1547378</v>
      </c>
      <c r="L51" s="32">
        <f>南岭项目采购合同台账!Y48</f>
        <v>1035419</v>
      </c>
      <c r="M51" s="32">
        <f>南岭项目采购合同台账!AA48</f>
        <v>1035419</v>
      </c>
      <c r="N51" s="33"/>
      <c r="O51" s="32" t="str">
        <f>南岭项目招采台账!M48</f>
        <v>城市更新部</v>
      </c>
      <c r="P51" s="32" t="str">
        <f>南岭项目招采台账!N48</f>
        <v>蔡思聪 13570892867</v>
      </c>
      <c r="Q51" s="41" t="s">
        <v>125</v>
      </c>
      <c r="R51" s="41" t="s">
        <v>125</v>
      </c>
      <c r="S51" s="32" t="str">
        <f>南岭项目采购合同台账!BD48</f>
        <v>否</v>
      </c>
      <c r="T51" s="32">
        <f>南岭项目采购合同台账!V79</f>
        <v>0</v>
      </c>
      <c r="U51" s="32">
        <f t="shared" si="6"/>
        <v>0</v>
      </c>
      <c r="V51" s="42"/>
      <c r="W51" s="32"/>
      <c r="X51" s="43">
        <f t="shared" si="48"/>
        <v>0</v>
      </c>
      <c r="Y51" s="41"/>
      <c r="Z51" s="41"/>
      <c r="AA51" s="41"/>
      <c r="AB51" s="46">
        <f t="shared" si="49"/>
        <v>0</v>
      </c>
      <c r="AC51" s="46">
        <f t="shared" si="50"/>
        <v>0</v>
      </c>
      <c r="AD51" s="46" t="e">
        <f t="shared" si="51"/>
        <v>#DIV/0!</v>
      </c>
      <c r="AE51" s="47"/>
      <c r="AF51" s="48"/>
      <c r="AG51" s="52"/>
      <c r="AH51" s="53"/>
      <c r="AI51" s="53"/>
      <c r="AJ51" s="53"/>
      <c r="AK51" s="53"/>
      <c r="AL51" s="53"/>
      <c r="AM51" s="53"/>
      <c r="AN51" s="53"/>
      <c r="AO51" s="53"/>
      <c r="AP51" s="53"/>
      <c r="AQ51" s="53"/>
      <c r="AR51" s="53"/>
      <c r="AS51" s="20"/>
      <c r="AT51" s="20"/>
      <c r="AU51" s="20"/>
      <c r="AV51" s="20"/>
      <c r="AW51" s="20"/>
      <c r="AX51" s="27"/>
      <c r="AY51" s="60"/>
      <c r="AZ51" s="36">
        <f t="shared" si="52"/>
        <v>0</v>
      </c>
      <c r="BA51" s="46">
        <f t="shared" si="55"/>
        <v>0</v>
      </c>
      <c r="BB51" s="43">
        <f t="shared" si="53"/>
        <v>0</v>
      </c>
      <c r="BC51" s="43">
        <f t="shared" si="57"/>
        <v>0</v>
      </c>
      <c r="BD51" s="61"/>
      <c r="BE51" s="61"/>
      <c r="BF51" s="61"/>
      <c r="BG51" s="61"/>
      <c r="BH51" s="61"/>
      <c r="BI51" s="61"/>
      <c r="BJ51" s="61"/>
      <c r="BK51" s="61"/>
      <c r="BL51" s="61"/>
      <c r="BM51" s="61"/>
      <c r="BN51" s="61"/>
      <c r="BO51" s="61"/>
      <c r="BP51" s="43">
        <f t="shared" si="56"/>
        <v>0</v>
      </c>
      <c r="BQ51" s="65"/>
      <c r="BR51" s="66"/>
      <c r="BS51" s="66"/>
      <c r="BT51" s="67"/>
      <c r="BU51" s="66"/>
      <c r="BV51" s="66"/>
      <c r="BW51" s="66"/>
      <c r="BX51" s="68"/>
      <c r="BY51" s="68"/>
      <c r="BZ51" s="68"/>
      <c r="CA51" s="68"/>
      <c r="CB51" s="68"/>
      <c r="CC51" s="43">
        <f t="shared" si="54"/>
        <v>0</v>
      </c>
      <c r="CD51" s="71"/>
      <c r="CE51" s="71"/>
      <c r="CF51" s="71"/>
      <c r="CG51" s="71"/>
      <c r="CH51" s="71"/>
      <c r="CI51" s="71"/>
      <c r="CJ51" s="71"/>
      <c r="CK51" s="71"/>
      <c r="CL51" s="71"/>
      <c r="CM51" s="71"/>
      <c r="CN51" s="71"/>
      <c r="CO51" s="71"/>
      <c r="CP51" s="43">
        <f t="shared" si="15"/>
        <v>0</v>
      </c>
      <c r="CQ51" s="74"/>
      <c r="CR51" s="74"/>
      <c r="CS51" s="74"/>
      <c r="CT51" s="74"/>
      <c r="CU51" s="74"/>
      <c r="CV51" s="74"/>
      <c r="CW51" s="74"/>
      <c r="CX51" s="74"/>
      <c r="CY51" s="74"/>
      <c r="CZ51" s="74"/>
      <c r="DA51" s="74"/>
      <c r="DB51" s="74"/>
      <c r="DC51" s="43">
        <f t="shared" si="16"/>
        <v>0</v>
      </c>
      <c r="DD51" s="77"/>
      <c r="DE51" s="77"/>
      <c r="DF51" s="77"/>
      <c r="DG51" s="77"/>
      <c r="DH51" s="77"/>
      <c r="DI51" s="77"/>
      <c r="DJ51" s="77"/>
      <c r="DK51" s="77"/>
      <c r="DL51" s="77"/>
      <c r="DM51" s="77"/>
      <c r="DN51" s="77"/>
      <c r="DO51" s="77"/>
      <c r="DP51" s="80"/>
      <c r="DQ51" s="84"/>
      <c r="DR51" s="43">
        <f t="shared" si="30"/>
        <v>0</v>
      </c>
      <c r="DS51" s="84"/>
      <c r="DT51" s="84"/>
      <c r="DU51" s="84"/>
      <c r="DV51" s="84"/>
      <c r="DW51" s="84"/>
      <c r="DX51" s="84"/>
      <c r="DY51" s="84"/>
      <c r="DZ51" s="84"/>
      <c r="EA51" s="84"/>
      <c r="EB51" s="84"/>
      <c r="EC51" s="84"/>
      <c r="ED51" s="84"/>
      <c r="EE51" s="84"/>
      <c r="EF51" s="84"/>
      <c r="EG51" s="84"/>
      <c r="EH51" s="84"/>
      <c r="EI51" s="84"/>
      <c r="EJ51" s="88">
        <f>南岭项目供应商台账!N51</f>
        <v>0</v>
      </c>
      <c r="EK51" s="89">
        <f>南岭项目供应商台账!Q51</f>
        <v>0</v>
      </c>
      <c r="EL51" s="89">
        <f>南岭项目采购合同台账!AL79</f>
        <v>0</v>
      </c>
      <c r="EM51" s="90">
        <f>南岭项目采购合同台账!AI79</f>
        <v>0</v>
      </c>
      <c r="EN51" s="91"/>
      <c r="EO51" s="44"/>
      <c r="EP51" s="41"/>
      <c r="EQ51" s="96"/>
      <c r="ER51" s="97"/>
      <c r="ES51" s="96"/>
      <c r="ET51" s="48"/>
      <c r="EU51" s="48"/>
      <c r="EV51" s="43"/>
      <c r="EW51" s="46"/>
      <c r="EX51" s="48"/>
      <c r="EY51" s="43"/>
      <c r="EZ51" s="46"/>
      <c r="FA51" s="43"/>
      <c r="FB51" s="46"/>
      <c r="FC51" s="41"/>
      <c r="FD51" s="91"/>
      <c r="FE51" s="41"/>
      <c r="FF51" s="41"/>
      <c r="FG51" s="101"/>
      <c r="FH51" s="101"/>
      <c r="FI51" s="41"/>
      <c r="FJ51" s="41">
        <f t="shared" si="58"/>
        <v>1035419</v>
      </c>
      <c r="FK51" s="103"/>
    </row>
    <row r="52" s="6" customFormat="1" ht="60" customHeight="1" spans="1:167">
      <c r="A52" s="27">
        <f>南岭项目采购合同台账!A49</f>
        <v>47</v>
      </c>
      <c r="B52" s="27" t="str">
        <f>南岭项目采购合同台账!C49</f>
        <v>NLTZQQ-HT-035-3</v>
      </c>
      <c r="C52" s="27" t="str">
        <f>南岭项目采购合同台账!D49</f>
        <v>TJ-JTBB20230704040</v>
      </c>
      <c r="D52" s="28" t="str">
        <f>南岭项目采购合同台账!E49</f>
        <v>龙岗区南湾街道南岭村社区土地整备利益统筹项目前期服务项目第三批次分户测绘服务采购Ⅲ标段合同</v>
      </c>
      <c r="E52" s="27" t="str">
        <f>南岭项目采购合同台账!K49</f>
        <v>非工程服务类</v>
      </c>
      <c r="F52" s="27" t="str">
        <f>南岭项目采购合同台账!L49</f>
        <v>深圳市天健（集团）股份有限公司</v>
      </c>
      <c r="G52" s="27" t="str">
        <f>南岭项目采购合同台账!Q49</f>
        <v>深圳市南湖勘测技术有限公司</v>
      </c>
      <c r="H52" s="27" t="str">
        <f>南岭项目采购合同台账!U49</f>
        <v>王斯飞，13798356239</v>
      </c>
      <c r="I52" s="31">
        <f>南岭项目采购合同台账!AC49</f>
        <v>45120</v>
      </c>
      <c r="J52" s="32">
        <f>南岭项目招采台账!O49</f>
        <v>1272571</v>
      </c>
      <c r="K52" s="32">
        <f>南岭项目招采台账!P49</f>
        <v>1272571</v>
      </c>
      <c r="L52" s="32">
        <f>南岭项目采购合同台账!Y49</f>
        <v>856851.83</v>
      </c>
      <c r="M52" s="32">
        <f>南岭项目采购合同台账!AA49</f>
        <v>856851.83</v>
      </c>
      <c r="N52" s="33"/>
      <c r="O52" s="32" t="str">
        <f>南岭项目招采台账!M49</f>
        <v>城市更新部</v>
      </c>
      <c r="P52" s="32" t="str">
        <f>南岭项目招采台账!N49</f>
        <v>蔡思聪 13570892867</v>
      </c>
      <c r="Q52" s="41" t="s">
        <v>125</v>
      </c>
      <c r="R52" s="41" t="s">
        <v>125</v>
      </c>
      <c r="S52" s="32" t="str">
        <f>南岭项目采购合同台账!BD49</f>
        <v>否</v>
      </c>
      <c r="T52" s="32">
        <f>南岭项目采购合同台账!V80</f>
        <v>0</v>
      </c>
      <c r="U52" s="32">
        <f t="shared" si="6"/>
        <v>0</v>
      </c>
      <c r="V52" s="42"/>
      <c r="W52" s="32"/>
      <c r="X52" s="43">
        <f t="shared" si="48"/>
        <v>0</v>
      </c>
      <c r="Y52" s="41"/>
      <c r="Z52" s="41"/>
      <c r="AA52" s="41"/>
      <c r="AB52" s="46">
        <f t="shared" si="49"/>
        <v>0</v>
      </c>
      <c r="AC52" s="46">
        <f t="shared" si="50"/>
        <v>0</v>
      </c>
      <c r="AD52" s="46" t="e">
        <f t="shared" si="51"/>
        <v>#DIV/0!</v>
      </c>
      <c r="AE52" s="47"/>
      <c r="AF52" s="48"/>
      <c r="AG52" s="52"/>
      <c r="AH52" s="53"/>
      <c r="AI52" s="53"/>
      <c r="AJ52" s="53"/>
      <c r="AK52" s="53"/>
      <c r="AL52" s="53"/>
      <c r="AM52" s="53"/>
      <c r="AN52" s="53"/>
      <c r="AO52" s="53"/>
      <c r="AP52" s="53"/>
      <c r="AQ52" s="53"/>
      <c r="AR52" s="53"/>
      <c r="AS52" s="20"/>
      <c r="AT52" s="20"/>
      <c r="AU52" s="20"/>
      <c r="AV52" s="20"/>
      <c r="AW52" s="20"/>
      <c r="AX52" s="27"/>
      <c r="AY52" s="60"/>
      <c r="AZ52" s="36">
        <f t="shared" si="52"/>
        <v>0</v>
      </c>
      <c r="BA52" s="46">
        <f t="shared" si="55"/>
        <v>0</v>
      </c>
      <c r="BB52" s="43">
        <f t="shared" si="53"/>
        <v>0</v>
      </c>
      <c r="BC52" s="43">
        <f t="shared" si="57"/>
        <v>0</v>
      </c>
      <c r="BD52" s="61"/>
      <c r="BE52" s="61"/>
      <c r="BF52" s="61"/>
      <c r="BG52" s="61"/>
      <c r="BH52" s="61"/>
      <c r="BI52" s="61"/>
      <c r="BJ52" s="61"/>
      <c r="BK52" s="61"/>
      <c r="BL52" s="61"/>
      <c r="BM52" s="61"/>
      <c r="BN52" s="61"/>
      <c r="BO52" s="61"/>
      <c r="BP52" s="43">
        <f t="shared" si="56"/>
        <v>0</v>
      </c>
      <c r="BQ52" s="65"/>
      <c r="BR52" s="66"/>
      <c r="BS52" s="66"/>
      <c r="BT52" s="67"/>
      <c r="BU52" s="66"/>
      <c r="BV52" s="66"/>
      <c r="BW52" s="66"/>
      <c r="BX52" s="68"/>
      <c r="BY52" s="68"/>
      <c r="BZ52" s="68"/>
      <c r="CA52" s="68"/>
      <c r="CB52" s="68"/>
      <c r="CC52" s="43">
        <f t="shared" si="54"/>
        <v>0</v>
      </c>
      <c r="CD52" s="71"/>
      <c r="CE52" s="71"/>
      <c r="CF52" s="71"/>
      <c r="CG52" s="71"/>
      <c r="CH52" s="71"/>
      <c r="CI52" s="71"/>
      <c r="CJ52" s="71"/>
      <c r="CK52" s="71"/>
      <c r="CL52" s="71"/>
      <c r="CM52" s="71"/>
      <c r="CN52" s="71"/>
      <c r="CO52" s="71"/>
      <c r="CP52" s="43">
        <f t="shared" si="15"/>
        <v>0</v>
      </c>
      <c r="CQ52" s="74"/>
      <c r="CR52" s="74"/>
      <c r="CS52" s="74"/>
      <c r="CT52" s="74"/>
      <c r="CU52" s="74"/>
      <c r="CV52" s="74"/>
      <c r="CW52" s="74"/>
      <c r="CX52" s="74"/>
      <c r="CY52" s="74"/>
      <c r="CZ52" s="74"/>
      <c r="DA52" s="74"/>
      <c r="DB52" s="74"/>
      <c r="DC52" s="43">
        <f t="shared" si="16"/>
        <v>0</v>
      </c>
      <c r="DD52" s="77"/>
      <c r="DE52" s="77"/>
      <c r="DF52" s="77"/>
      <c r="DG52" s="77"/>
      <c r="DH52" s="77"/>
      <c r="DI52" s="77"/>
      <c r="DJ52" s="77"/>
      <c r="DK52" s="77"/>
      <c r="DL52" s="77"/>
      <c r="DM52" s="77"/>
      <c r="DN52" s="77"/>
      <c r="DO52" s="77"/>
      <c r="DP52" s="80"/>
      <c r="DQ52" s="84"/>
      <c r="DR52" s="43">
        <f t="shared" si="30"/>
        <v>0</v>
      </c>
      <c r="DS52" s="84"/>
      <c r="DT52" s="84"/>
      <c r="DU52" s="84"/>
      <c r="DV52" s="84"/>
      <c r="DW52" s="84"/>
      <c r="DX52" s="84"/>
      <c r="DY52" s="84"/>
      <c r="DZ52" s="84"/>
      <c r="EA52" s="84"/>
      <c r="EB52" s="84"/>
      <c r="EC52" s="84"/>
      <c r="ED52" s="84"/>
      <c r="EE52" s="84"/>
      <c r="EF52" s="84"/>
      <c r="EG52" s="84"/>
      <c r="EH52" s="84"/>
      <c r="EI52" s="84"/>
      <c r="EJ52" s="88">
        <f>南岭项目供应商台账!N52</f>
        <v>0</v>
      </c>
      <c r="EK52" s="89">
        <f>南岭项目供应商台账!Q52</f>
        <v>0</v>
      </c>
      <c r="EL52" s="89">
        <f>南岭项目采购合同台账!AL80</f>
        <v>0</v>
      </c>
      <c r="EM52" s="90">
        <f>南岭项目采购合同台账!AI80</f>
        <v>0</v>
      </c>
      <c r="EN52" s="91"/>
      <c r="EO52" s="44"/>
      <c r="EP52" s="41"/>
      <c r="EQ52" s="96"/>
      <c r="ER52" s="97"/>
      <c r="ES52" s="96"/>
      <c r="ET52" s="48"/>
      <c r="EU52" s="48"/>
      <c r="EV52" s="43"/>
      <c r="EW52" s="46"/>
      <c r="EX52" s="48"/>
      <c r="EY52" s="43"/>
      <c r="EZ52" s="46"/>
      <c r="FA52" s="43"/>
      <c r="FB52" s="46"/>
      <c r="FC52" s="41"/>
      <c r="FD52" s="91"/>
      <c r="FE52" s="41"/>
      <c r="FF52" s="41"/>
      <c r="FG52" s="101"/>
      <c r="FH52" s="101"/>
      <c r="FI52" s="41"/>
      <c r="FJ52" s="41">
        <f t="shared" si="58"/>
        <v>856851.83</v>
      </c>
      <c r="FK52" s="103"/>
    </row>
    <row r="53" s="6" customFormat="1" ht="60" customHeight="1" spans="1:167">
      <c r="A53" s="27">
        <f>南岭项目采购合同台账!A50</f>
        <v>48</v>
      </c>
      <c r="B53" s="27" t="str">
        <f>南岭项目采购合同台账!C50</f>
        <v>NLTZQQ-HT-036-1</v>
      </c>
      <c r="C53" s="27" t="str">
        <f>南岭项目采购合同台账!D50</f>
        <v>TJ-JTBB20230713199</v>
      </c>
      <c r="D53" s="28" t="str">
        <f>南岭项目采购合同台账!E50</f>
        <v>龙岗区南湾街道南岭村社区土地整备利益统筹项目前期服务项目第三批次分户测绘及整栋测绘（集体资产）监理服务采购Ⅰ标段</v>
      </c>
      <c r="E53" s="27" t="str">
        <f>南岭项目采购合同台账!K50</f>
        <v>非工程服务类</v>
      </c>
      <c r="F53" s="27" t="str">
        <f>南岭项目采购合同台账!L50</f>
        <v>深圳市天健（集团）股份有限公司</v>
      </c>
      <c r="G53" s="27" t="str">
        <f>南岭项目采购合同台账!Q50</f>
        <v>深圳市勘察测绘院（集团）有限公司</v>
      </c>
      <c r="H53" s="27" t="str">
        <f>南岭项目采购合同台账!U50</f>
        <v>王志豪13823781706</v>
      </c>
      <c r="I53" s="31">
        <f>南岭项目采购合同台账!AC50</f>
        <v>45127</v>
      </c>
      <c r="J53" s="32">
        <f>南岭项目招采台账!O50</f>
        <v>538204</v>
      </c>
      <c r="K53" s="32">
        <f>南岭项目招采台账!P50</f>
        <v>538204</v>
      </c>
      <c r="L53" s="32">
        <f>南岭项目采购合同台账!Y50</f>
        <v>429640</v>
      </c>
      <c r="M53" s="32">
        <f>南岭项目采购合同台账!AA50</f>
        <v>429640</v>
      </c>
      <c r="N53" s="33"/>
      <c r="O53" s="32" t="str">
        <f>南岭项目招采台账!M50</f>
        <v>城市更新部</v>
      </c>
      <c r="P53" s="32" t="str">
        <f>南岭项目招采台账!N50</f>
        <v>蔡思聪 13570892867</v>
      </c>
      <c r="Q53" s="41" t="s">
        <v>125</v>
      </c>
      <c r="R53" s="41" t="s">
        <v>125</v>
      </c>
      <c r="S53" s="32" t="str">
        <f>南岭项目采购合同台账!BD50</f>
        <v>否</v>
      </c>
      <c r="T53" s="32">
        <f>南岭项目采购合同台账!V81</f>
        <v>0</v>
      </c>
      <c r="U53" s="32">
        <f t="shared" si="6"/>
        <v>0</v>
      </c>
      <c r="V53" s="42"/>
      <c r="W53" s="32"/>
      <c r="X53" s="43">
        <f t="shared" si="48"/>
        <v>0</v>
      </c>
      <c r="Y53" s="41"/>
      <c r="Z53" s="41"/>
      <c r="AA53" s="41"/>
      <c r="AB53" s="46">
        <f t="shared" si="49"/>
        <v>0</v>
      </c>
      <c r="AC53" s="46">
        <f t="shared" si="50"/>
        <v>0</v>
      </c>
      <c r="AD53" s="46" t="e">
        <f t="shared" si="51"/>
        <v>#DIV/0!</v>
      </c>
      <c r="AE53" s="47"/>
      <c r="AF53" s="48"/>
      <c r="AG53" s="52"/>
      <c r="AH53" s="53"/>
      <c r="AI53" s="53"/>
      <c r="AJ53" s="53"/>
      <c r="AK53" s="53"/>
      <c r="AL53" s="53"/>
      <c r="AM53" s="53"/>
      <c r="AN53" s="53"/>
      <c r="AO53" s="53"/>
      <c r="AP53" s="53"/>
      <c r="AQ53" s="53"/>
      <c r="AR53" s="53"/>
      <c r="AS53" s="20"/>
      <c r="AT53" s="20"/>
      <c r="AU53" s="20"/>
      <c r="AV53" s="20"/>
      <c r="AW53" s="20"/>
      <c r="AX53" s="27"/>
      <c r="AY53" s="60"/>
      <c r="AZ53" s="36">
        <f t="shared" si="52"/>
        <v>0</v>
      </c>
      <c r="BA53" s="46">
        <f t="shared" si="55"/>
        <v>0</v>
      </c>
      <c r="BB53" s="43">
        <f t="shared" si="53"/>
        <v>0</v>
      </c>
      <c r="BC53" s="43">
        <f t="shared" si="57"/>
        <v>0</v>
      </c>
      <c r="BD53" s="61"/>
      <c r="BE53" s="61"/>
      <c r="BF53" s="61"/>
      <c r="BG53" s="61"/>
      <c r="BH53" s="61"/>
      <c r="BI53" s="61"/>
      <c r="BJ53" s="61"/>
      <c r="BK53" s="61"/>
      <c r="BL53" s="61"/>
      <c r="BM53" s="61"/>
      <c r="BN53" s="61"/>
      <c r="BO53" s="61"/>
      <c r="BP53" s="43">
        <f t="shared" si="56"/>
        <v>0</v>
      </c>
      <c r="BQ53" s="65"/>
      <c r="BR53" s="66"/>
      <c r="BS53" s="66"/>
      <c r="BT53" s="67"/>
      <c r="BU53" s="66"/>
      <c r="BV53" s="66"/>
      <c r="BW53" s="66"/>
      <c r="BX53" s="68"/>
      <c r="BY53" s="68"/>
      <c r="BZ53" s="68"/>
      <c r="CA53" s="68"/>
      <c r="CB53" s="68"/>
      <c r="CC53" s="43">
        <f t="shared" si="54"/>
        <v>0</v>
      </c>
      <c r="CD53" s="71"/>
      <c r="CE53" s="71"/>
      <c r="CF53" s="71"/>
      <c r="CG53" s="71"/>
      <c r="CH53" s="71"/>
      <c r="CI53" s="71"/>
      <c r="CJ53" s="71"/>
      <c r="CK53" s="71"/>
      <c r="CL53" s="71"/>
      <c r="CM53" s="71"/>
      <c r="CN53" s="71"/>
      <c r="CO53" s="71"/>
      <c r="CP53" s="43">
        <f t="shared" si="15"/>
        <v>0</v>
      </c>
      <c r="CQ53" s="74"/>
      <c r="CR53" s="74"/>
      <c r="CS53" s="74"/>
      <c r="CT53" s="74"/>
      <c r="CU53" s="74"/>
      <c r="CV53" s="74"/>
      <c r="CW53" s="74"/>
      <c r="CX53" s="74"/>
      <c r="CY53" s="74"/>
      <c r="CZ53" s="74"/>
      <c r="DA53" s="74"/>
      <c r="DB53" s="74"/>
      <c r="DC53" s="43">
        <f t="shared" si="16"/>
        <v>0</v>
      </c>
      <c r="DD53" s="77"/>
      <c r="DE53" s="77"/>
      <c r="DF53" s="77"/>
      <c r="DG53" s="77"/>
      <c r="DH53" s="77"/>
      <c r="DI53" s="77"/>
      <c r="DJ53" s="77"/>
      <c r="DK53" s="77"/>
      <c r="DL53" s="77"/>
      <c r="DM53" s="77"/>
      <c r="DN53" s="77"/>
      <c r="DO53" s="77"/>
      <c r="DP53" s="80"/>
      <c r="DQ53" s="84"/>
      <c r="DR53" s="43">
        <f t="shared" si="30"/>
        <v>0</v>
      </c>
      <c r="DS53" s="84"/>
      <c r="DT53" s="84"/>
      <c r="DU53" s="84"/>
      <c r="DV53" s="84"/>
      <c r="DW53" s="84"/>
      <c r="DX53" s="84"/>
      <c r="DY53" s="84"/>
      <c r="DZ53" s="84"/>
      <c r="EA53" s="84"/>
      <c r="EB53" s="84"/>
      <c r="EC53" s="84"/>
      <c r="ED53" s="84"/>
      <c r="EE53" s="84"/>
      <c r="EF53" s="84"/>
      <c r="EG53" s="84"/>
      <c r="EH53" s="84"/>
      <c r="EI53" s="84"/>
      <c r="EJ53" s="88">
        <f>南岭项目供应商台账!N53</f>
        <v>0</v>
      </c>
      <c r="EK53" s="89">
        <f>南岭项目供应商台账!Q53</f>
        <v>0</v>
      </c>
      <c r="EL53" s="89">
        <f>南岭项目采购合同台账!AL81</f>
        <v>0</v>
      </c>
      <c r="EM53" s="90">
        <f>南岭项目采购合同台账!AI81</f>
        <v>0</v>
      </c>
      <c r="EN53" s="91"/>
      <c r="EO53" s="44"/>
      <c r="EP53" s="41"/>
      <c r="EQ53" s="96"/>
      <c r="ER53" s="97"/>
      <c r="ES53" s="96"/>
      <c r="ET53" s="48"/>
      <c r="EU53" s="48"/>
      <c r="EV53" s="43"/>
      <c r="EW53" s="46"/>
      <c r="EX53" s="48"/>
      <c r="EY53" s="43"/>
      <c r="EZ53" s="46"/>
      <c r="FA53" s="43"/>
      <c r="FB53" s="46"/>
      <c r="FC53" s="41"/>
      <c r="FD53" s="91"/>
      <c r="FE53" s="41"/>
      <c r="FF53" s="41"/>
      <c r="FG53" s="101"/>
      <c r="FH53" s="101"/>
      <c r="FI53" s="41"/>
      <c r="FJ53" s="41">
        <f t="shared" si="58"/>
        <v>429640</v>
      </c>
      <c r="FK53" s="103"/>
    </row>
    <row r="54" s="6" customFormat="1" ht="60" customHeight="1" spans="1:167">
      <c r="A54" s="27">
        <f>南岭项目采购合同台账!A51</f>
        <v>49</v>
      </c>
      <c r="B54" s="27" t="str">
        <f>南岭项目采购合同台账!C51</f>
        <v>NLTZQQ-HT-036-2</v>
      </c>
      <c r="C54" s="27" t="str">
        <f>南岭项目采购合同台账!D51</f>
        <v>TJ-JTBB20230713200</v>
      </c>
      <c r="D54" s="28" t="str">
        <f>南岭项目采购合同台账!E51</f>
        <v>龙岗区南湾街道南岭村社区土地整备利益统筹项目前期服务项目第三批次分户测绘及整栋测绘（集体资产）监理服务采购Ⅱ标段</v>
      </c>
      <c r="E54" s="27" t="str">
        <f>南岭项目采购合同台账!K51</f>
        <v>非工程服务类</v>
      </c>
      <c r="F54" s="27" t="str">
        <f>南岭项目采购合同台账!L51</f>
        <v>深圳市天健（集团）股份有限公司</v>
      </c>
      <c r="G54" s="27" t="str">
        <f>南岭项目采购合同台账!Q51</f>
        <v>深圳市好山水测绘科技有限公司</v>
      </c>
      <c r="H54" s="27" t="str">
        <f>南岭项目采购合同台账!U51</f>
        <v>吴万青13480686549</v>
      </c>
      <c r="I54" s="31">
        <f>南岭项目采购合同台账!AC51</f>
        <v>45127</v>
      </c>
      <c r="J54" s="32">
        <f>南岭项目招采台账!O51</f>
        <v>550305</v>
      </c>
      <c r="K54" s="32">
        <f>南岭项目招采台账!P51</f>
        <v>550305</v>
      </c>
      <c r="L54" s="32">
        <f>南岭项目采购合同台账!Y51</f>
        <v>503743.64</v>
      </c>
      <c r="M54" s="32">
        <f>南岭项目采购合同台账!AA51</f>
        <v>503743.64</v>
      </c>
      <c r="N54" s="33"/>
      <c r="O54" s="32" t="str">
        <f>南岭项目招采台账!M51</f>
        <v>城市更新部</v>
      </c>
      <c r="P54" s="32" t="str">
        <f>南岭项目招采台账!N51</f>
        <v>蔡思聪 13570892867</v>
      </c>
      <c r="Q54" s="41" t="s">
        <v>125</v>
      </c>
      <c r="R54" s="41" t="s">
        <v>125</v>
      </c>
      <c r="S54" s="32" t="str">
        <f>南岭项目采购合同台账!BD51</f>
        <v>否</v>
      </c>
      <c r="T54" s="32">
        <f>南岭项目采购合同台账!V82</f>
        <v>0</v>
      </c>
      <c r="U54" s="32">
        <f t="shared" si="6"/>
        <v>0</v>
      </c>
      <c r="V54" s="42"/>
      <c r="W54" s="32"/>
      <c r="X54" s="43">
        <f t="shared" si="48"/>
        <v>0</v>
      </c>
      <c r="Y54" s="41"/>
      <c r="Z54" s="41"/>
      <c r="AA54" s="41"/>
      <c r="AB54" s="46">
        <f t="shared" si="49"/>
        <v>0</v>
      </c>
      <c r="AC54" s="46">
        <f t="shared" si="50"/>
        <v>0</v>
      </c>
      <c r="AD54" s="46" t="e">
        <f t="shared" si="51"/>
        <v>#DIV/0!</v>
      </c>
      <c r="AE54" s="47"/>
      <c r="AF54" s="48"/>
      <c r="AG54" s="52"/>
      <c r="AH54" s="53"/>
      <c r="AI54" s="53"/>
      <c r="AJ54" s="53"/>
      <c r="AK54" s="53"/>
      <c r="AL54" s="53"/>
      <c r="AM54" s="53"/>
      <c r="AN54" s="53"/>
      <c r="AO54" s="53"/>
      <c r="AP54" s="53"/>
      <c r="AQ54" s="53"/>
      <c r="AR54" s="53"/>
      <c r="AS54" s="20"/>
      <c r="AT54" s="20"/>
      <c r="AU54" s="20"/>
      <c r="AV54" s="20"/>
      <c r="AW54" s="20"/>
      <c r="AX54" s="27"/>
      <c r="AY54" s="60"/>
      <c r="AZ54" s="36">
        <f t="shared" si="52"/>
        <v>0</v>
      </c>
      <c r="BA54" s="46">
        <f t="shared" si="55"/>
        <v>0</v>
      </c>
      <c r="BB54" s="43">
        <f t="shared" si="53"/>
        <v>0</v>
      </c>
      <c r="BC54" s="43">
        <f t="shared" si="57"/>
        <v>0</v>
      </c>
      <c r="BD54" s="61"/>
      <c r="BE54" s="61"/>
      <c r="BF54" s="61"/>
      <c r="BG54" s="61"/>
      <c r="BH54" s="61"/>
      <c r="BI54" s="61"/>
      <c r="BJ54" s="61"/>
      <c r="BK54" s="61"/>
      <c r="BL54" s="61"/>
      <c r="BM54" s="61"/>
      <c r="BN54" s="61"/>
      <c r="BO54" s="61"/>
      <c r="BP54" s="43">
        <f t="shared" si="56"/>
        <v>0</v>
      </c>
      <c r="BQ54" s="65"/>
      <c r="BR54" s="66"/>
      <c r="BS54" s="66"/>
      <c r="BT54" s="67"/>
      <c r="BU54" s="66"/>
      <c r="BV54" s="66"/>
      <c r="BW54" s="66"/>
      <c r="BX54" s="68"/>
      <c r="BY54" s="68"/>
      <c r="BZ54" s="68"/>
      <c r="CA54" s="68"/>
      <c r="CB54" s="68"/>
      <c r="CC54" s="43">
        <f t="shared" si="54"/>
        <v>0</v>
      </c>
      <c r="CD54" s="71"/>
      <c r="CE54" s="71"/>
      <c r="CF54" s="71"/>
      <c r="CG54" s="71"/>
      <c r="CH54" s="71"/>
      <c r="CI54" s="71"/>
      <c r="CJ54" s="71"/>
      <c r="CK54" s="71"/>
      <c r="CL54" s="71"/>
      <c r="CM54" s="71"/>
      <c r="CN54" s="71"/>
      <c r="CO54" s="71"/>
      <c r="CP54" s="43">
        <f t="shared" si="15"/>
        <v>0</v>
      </c>
      <c r="CQ54" s="74"/>
      <c r="CR54" s="74"/>
      <c r="CS54" s="74"/>
      <c r="CT54" s="74"/>
      <c r="CU54" s="74"/>
      <c r="CV54" s="74"/>
      <c r="CW54" s="74"/>
      <c r="CX54" s="74"/>
      <c r="CY54" s="74"/>
      <c r="CZ54" s="74"/>
      <c r="DA54" s="74"/>
      <c r="DB54" s="74"/>
      <c r="DC54" s="43">
        <f t="shared" si="16"/>
        <v>0</v>
      </c>
      <c r="DD54" s="77"/>
      <c r="DE54" s="77"/>
      <c r="DF54" s="77"/>
      <c r="DG54" s="77"/>
      <c r="DH54" s="77"/>
      <c r="DI54" s="77"/>
      <c r="DJ54" s="77"/>
      <c r="DK54" s="77"/>
      <c r="DL54" s="77"/>
      <c r="DM54" s="77"/>
      <c r="DN54" s="77"/>
      <c r="DO54" s="77"/>
      <c r="DP54" s="80"/>
      <c r="DQ54" s="84"/>
      <c r="DR54" s="43">
        <f t="shared" si="30"/>
        <v>0</v>
      </c>
      <c r="DS54" s="84"/>
      <c r="DT54" s="84"/>
      <c r="DU54" s="84"/>
      <c r="DV54" s="84"/>
      <c r="DW54" s="84"/>
      <c r="DX54" s="84"/>
      <c r="DY54" s="84"/>
      <c r="DZ54" s="84"/>
      <c r="EA54" s="84"/>
      <c r="EB54" s="84"/>
      <c r="EC54" s="84"/>
      <c r="ED54" s="84"/>
      <c r="EE54" s="84"/>
      <c r="EF54" s="84"/>
      <c r="EG54" s="84"/>
      <c r="EH54" s="84"/>
      <c r="EI54" s="84"/>
      <c r="EJ54" s="88">
        <f>南岭项目供应商台账!N54</f>
        <v>0</v>
      </c>
      <c r="EK54" s="89">
        <f>南岭项目供应商台账!Q54</f>
        <v>0</v>
      </c>
      <c r="EL54" s="89">
        <f>南岭项目采购合同台账!AL82</f>
        <v>0</v>
      </c>
      <c r="EM54" s="90">
        <f>南岭项目采购合同台账!AI82</f>
        <v>0</v>
      </c>
      <c r="EN54" s="91"/>
      <c r="EO54" s="44"/>
      <c r="EP54" s="41"/>
      <c r="EQ54" s="96"/>
      <c r="ER54" s="97"/>
      <c r="ES54" s="96"/>
      <c r="ET54" s="48"/>
      <c r="EU54" s="48"/>
      <c r="EV54" s="43"/>
      <c r="EW54" s="46"/>
      <c r="EX54" s="48"/>
      <c r="EY54" s="43"/>
      <c r="EZ54" s="46"/>
      <c r="FA54" s="43"/>
      <c r="FB54" s="46"/>
      <c r="FC54" s="41"/>
      <c r="FD54" s="91"/>
      <c r="FE54" s="41"/>
      <c r="FF54" s="41"/>
      <c r="FG54" s="101"/>
      <c r="FH54" s="101"/>
      <c r="FI54" s="41"/>
      <c r="FJ54" s="41">
        <f t="shared" si="58"/>
        <v>503743.64</v>
      </c>
      <c r="FK54" s="103"/>
    </row>
    <row r="55" s="6" customFormat="1" ht="60" customHeight="1" spans="1:167">
      <c r="A55" s="27">
        <f>南岭项目采购合同台账!A52</f>
        <v>50</v>
      </c>
      <c r="B55" s="27" t="str">
        <f>南岭项目采购合同台账!C52</f>
        <v>NLTZQQ-HT-037</v>
      </c>
      <c r="C55" s="27" t="str">
        <f>南岭项目采购合同台账!D52</f>
        <v>TJ-JTBB20230703010</v>
      </c>
      <c r="D55" s="28" t="str">
        <f>南岭项目采购合同台账!E52</f>
        <v>龙岗区南湾街道南岭村社区土地整备利益统筹项目前期服务项目大龙山物流园、马坑山、龙山工业区北区（兴龙路以北）工业地块土壤污染状况风险排查或初步调查服务合同</v>
      </c>
      <c r="E55" s="27" t="str">
        <f>南岭项目采购合同台账!K52</f>
        <v>非工程服务类</v>
      </c>
      <c r="F55" s="27" t="str">
        <f>南岭项目采购合同台账!L52</f>
        <v>深圳市天健（集团）股份有限公司</v>
      </c>
      <c r="G55" s="27" t="str">
        <f>南岭项目采购合同台账!Q52</f>
        <v>广东新泓环境科技有限公司</v>
      </c>
      <c r="H55" s="27" t="str">
        <f>南岭项目采购合同台账!U52</f>
        <v>唐建新13554866687</v>
      </c>
      <c r="I55" s="31">
        <f>南岭项目采购合同台账!AC52</f>
        <v>45118</v>
      </c>
      <c r="J55" s="32">
        <f>南岭项目招采台账!O52</f>
        <v>800000</v>
      </c>
      <c r="K55" s="32">
        <f>南岭项目招采台账!P52</f>
        <v>657751.33</v>
      </c>
      <c r="L55" s="32">
        <f>南岭项目采购合同台账!Y52</f>
        <v>475000</v>
      </c>
      <c r="M55" s="32">
        <f>南岭项目采购合同台账!AA52</f>
        <v>615000</v>
      </c>
      <c r="N55" s="33"/>
      <c r="O55" s="32" t="str">
        <f>南岭项目招采台账!M52</f>
        <v>规划报建组</v>
      </c>
      <c r="P55" s="32" t="str">
        <f>南岭项目招采台账!N52</f>
        <v>易素15019250045</v>
      </c>
      <c r="Q55" s="41" t="s">
        <v>125</v>
      </c>
      <c r="R55" s="41" t="s">
        <v>125</v>
      </c>
      <c r="S55" s="32" t="str">
        <f>南岭项目采购合同台账!BD52</f>
        <v>否</v>
      </c>
      <c r="T55" s="32">
        <f>南岭项目采购合同台账!V83</f>
        <v>0</v>
      </c>
      <c r="U55" s="32">
        <f t="shared" si="6"/>
        <v>0</v>
      </c>
      <c r="V55" s="42"/>
      <c r="W55" s="32"/>
      <c r="X55" s="43">
        <f t="shared" si="48"/>
        <v>0</v>
      </c>
      <c r="Y55" s="41"/>
      <c r="Z55" s="41"/>
      <c r="AA55" s="41"/>
      <c r="AB55" s="46">
        <f t="shared" si="49"/>
        <v>0</v>
      </c>
      <c r="AC55" s="46">
        <f t="shared" si="50"/>
        <v>0</v>
      </c>
      <c r="AD55" s="46" t="e">
        <f t="shared" si="51"/>
        <v>#DIV/0!</v>
      </c>
      <c r="AE55" s="47"/>
      <c r="AF55" s="48"/>
      <c r="AG55" s="52"/>
      <c r="AH55" s="53"/>
      <c r="AI55" s="53"/>
      <c r="AJ55" s="53"/>
      <c r="AK55" s="53"/>
      <c r="AL55" s="53"/>
      <c r="AM55" s="53"/>
      <c r="AN55" s="53"/>
      <c r="AO55" s="53"/>
      <c r="AP55" s="53"/>
      <c r="AQ55" s="53"/>
      <c r="AR55" s="53"/>
      <c r="AS55" s="20"/>
      <c r="AT55" s="20"/>
      <c r="AU55" s="20"/>
      <c r="AV55" s="20"/>
      <c r="AW55" s="20"/>
      <c r="AX55" s="27"/>
      <c r="AY55" s="60" t="s">
        <v>1151</v>
      </c>
      <c r="AZ55" s="36">
        <f t="shared" si="52"/>
        <v>220500</v>
      </c>
      <c r="BA55" s="46">
        <f t="shared" si="55"/>
        <v>0.358536585365854</v>
      </c>
      <c r="BB55" s="43">
        <f t="shared" si="53"/>
        <v>220500</v>
      </c>
      <c r="BC55" s="43">
        <f t="shared" si="57"/>
        <v>0</v>
      </c>
      <c r="BD55" s="61"/>
      <c r="BE55" s="61"/>
      <c r="BF55" s="61"/>
      <c r="BG55" s="61"/>
      <c r="BH55" s="61"/>
      <c r="BI55" s="61"/>
      <c r="BJ55" s="61"/>
      <c r="BK55" s="61"/>
      <c r="BL55" s="61"/>
      <c r="BM55" s="61"/>
      <c r="BN55" s="61"/>
      <c r="BO55" s="61"/>
      <c r="BP55" s="43">
        <f t="shared" si="56"/>
        <v>0</v>
      </c>
      <c r="BQ55" s="65"/>
      <c r="BR55" s="66"/>
      <c r="BS55" s="66"/>
      <c r="BT55" s="67"/>
      <c r="BU55" s="66"/>
      <c r="BV55" s="66"/>
      <c r="BW55" s="66"/>
      <c r="BX55" s="68"/>
      <c r="BY55" s="68"/>
      <c r="BZ55" s="68"/>
      <c r="CA55" s="68"/>
      <c r="CB55" s="68"/>
      <c r="CC55" s="43">
        <f t="shared" si="54"/>
        <v>0</v>
      </c>
      <c r="CD55" s="71"/>
      <c r="CE55" s="71"/>
      <c r="CF55" s="71"/>
      <c r="CG55" s="71"/>
      <c r="CH55" s="71"/>
      <c r="CI55" s="71"/>
      <c r="CJ55" s="71"/>
      <c r="CK55" s="71"/>
      <c r="CL55" s="71"/>
      <c r="CM55" s="71"/>
      <c r="CN55" s="71"/>
      <c r="CO55" s="71"/>
      <c r="CP55" s="43">
        <f t="shared" si="15"/>
        <v>220500</v>
      </c>
      <c r="CQ55" s="74"/>
      <c r="CR55" s="74"/>
      <c r="CS55" s="74"/>
      <c r="CT55" s="74"/>
      <c r="CU55" s="74"/>
      <c r="CV55" s="74"/>
      <c r="CW55" s="74"/>
      <c r="CX55" s="74">
        <v>122500</v>
      </c>
      <c r="CY55" s="74">
        <v>98000</v>
      </c>
      <c r="CZ55" s="74"/>
      <c r="DA55" s="74"/>
      <c r="DB55" s="74"/>
      <c r="DC55" s="43">
        <f t="shared" si="16"/>
        <v>0</v>
      </c>
      <c r="DD55" s="77"/>
      <c r="DE55" s="77"/>
      <c r="DF55" s="77"/>
      <c r="DG55" s="77"/>
      <c r="DH55" s="77"/>
      <c r="DI55" s="77"/>
      <c r="DJ55" s="77"/>
      <c r="DK55" s="77"/>
      <c r="DL55" s="77"/>
      <c r="DM55" s="77"/>
      <c r="DN55" s="77"/>
      <c r="DO55" s="77"/>
      <c r="DP55" s="80"/>
      <c r="DQ55" s="84"/>
      <c r="DR55" s="43">
        <f t="shared" si="30"/>
        <v>0</v>
      </c>
      <c r="DS55" s="84"/>
      <c r="DT55" s="84"/>
      <c r="DU55" s="84"/>
      <c r="DV55" s="84"/>
      <c r="DW55" s="84"/>
      <c r="DX55" s="84"/>
      <c r="DY55" s="84"/>
      <c r="DZ55" s="84"/>
      <c r="EA55" s="84"/>
      <c r="EB55" s="84"/>
      <c r="EC55" s="84"/>
      <c r="ED55" s="84"/>
      <c r="EE55" s="84"/>
      <c r="EF55" s="84"/>
      <c r="EG55" s="84"/>
      <c r="EH55" s="84"/>
      <c r="EI55" s="84"/>
      <c r="EJ55" s="88">
        <f>南岭项目供应商台账!N55</f>
        <v>0</v>
      </c>
      <c r="EK55" s="89">
        <f>南岭项目供应商台账!Q55</f>
        <v>0</v>
      </c>
      <c r="EL55" s="89">
        <f>南岭项目采购合同台账!AL83</f>
        <v>0</v>
      </c>
      <c r="EM55" s="90">
        <f>南岭项目采购合同台账!AI83</f>
        <v>0</v>
      </c>
      <c r="EN55" s="91"/>
      <c r="EO55" s="44"/>
      <c r="EP55" s="41"/>
      <c r="EQ55" s="96"/>
      <c r="ER55" s="97"/>
      <c r="ES55" s="96"/>
      <c r="ET55" s="48"/>
      <c r="EU55" s="48"/>
      <c r="EV55" s="43"/>
      <c r="EW55" s="46"/>
      <c r="EX55" s="48"/>
      <c r="EY55" s="43"/>
      <c r="EZ55" s="46"/>
      <c r="FA55" s="43"/>
      <c r="FB55" s="46"/>
      <c r="FC55" s="41"/>
      <c r="FD55" s="91"/>
      <c r="FE55" s="41"/>
      <c r="FF55" s="41"/>
      <c r="FG55" s="101"/>
      <c r="FH55" s="101"/>
      <c r="FI55" s="41"/>
      <c r="FJ55" s="41">
        <f t="shared" si="58"/>
        <v>615000</v>
      </c>
      <c r="FK55" s="103"/>
    </row>
    <row r="56" s="6" customFormat="1" ht="60" customHeight="1" spans="1:167">
      <c r="A56" s="27">
        <f>南岭项目采购合同台账!A53</f>
        <v>51</v>
      </c>
      <c r="B56" s="27" t="str">
        <f>南岭项目采购合同台账!C53</f>
        <v>NLTZQQ-HT-038</v>
      </c>
      <c r="C56" s="27" t="str">
        <f>南岭项目采购合同台账!D53</f>
        <v>TJ-JTBB20230714228</v>
      </c>
      <c r="D56" s="28" t="str">
        <f>南岭项目采购合同台账!E53</f>
        <v>龙岗区南湾街道南岭村社区土地整备利益统筹项目前期服务项目城市设计专项研究服务合同</v>
      </c>
      <c r="E56" s="27" t="str">
        <f>南岭项目采购合同台账!K53</f>
        <v>非工程服务类</v>
      </c>
      <c r="F56" s="27" t="str">
        <f>南岭项目采购合同台账!L53</f>
        <v>深圳市天健（集团）股份有限公司</v>
      </c>
      <c r="G56" s="27" t="str">
        <f>南岭项目采购合同台账!Q53</f>
        <v>深圳市库博建筑设计事务所有限公司</v>
      </c>
      <c r="H56" s="27" t="str">
        <f>南岭项目采购合同台账!U53</f>
        <v>邱慧康13509666019</v>
      </c>
      <c r="I56" s="31">
        <f>南岭项目采购合同台账!AC53</f>
        <v>45127</v>
      </c>
      <c r="J56" s="32">
        <f>南岭项目招采台账!O53</f>
        <v>6300000</v>
      </c>
      <c r="K56" s="32">
        <f>南岭项目招采台账!P53</f>
        <v>5433333.33</v>
      </c>
      <c r="L56" s="32">
        <f>南岭项目采购合同台账!Y53</f>
        <v>4800000</v>
      </c>
      <c r="M56" s="32">
        <f>南岭项目采购合同台账!AA53</f>
        <v>4800000</v>
      </c>
      <c r="N56" s="33"/>
      <c r="O56" s="32" t="str">
        <f>南岭项目招采台账!M53</f>
        <v>规划报建组</v>
      </c>
      <c r="P56" s="32" t="str">
        <f>南岭项目招采台账!N53</f>
        <v>杨永青13590373986</v>
      </c>
      <c r="Q56" s="41" t="s">
        <v>125</v>
      </c>
      <c r="R56" s="41" t="s">
        <v>125</v>
      </c>
      <c r="S56" s="32" t="str">
        <f>南岭项目采购合同台账!BD53</f>
        <v>否</v>
      </c>
      <c r="T56" s="32">
        <f>南岭项目采购合同台账!V84</f>
        <v>0</v>
      </c>
      <c r="U56" s="32">
        <f t="shared" si="6"/>
        <v>0</v>
      </c>
      <c r="V56" s="42"/>
      <c r="W56" s="32"/>
      <c r="X56" s="43">
        <f t="shared" si="48"/>
        <v>0</v>
      </c>
      <c r="Y56" s="41"/>
      <c r="Z56" s="41"/>
      <c r="AA56" s="41"/>
      <c r="AB56" s="46">
        <f t="shared" si="49"/>
        <v>0</v>
      </c>
      <c r="AC56" s="46">
        <f t="shared" si="50"/>
        <v>0</v>
      </c>
      <c r="AD56" s="46" t="e">
        <f t="shared" si="51"/>
        <v>#DIV/0!</v>
      </c>
      <c r="AE56" s="47"/>
      <c r="AF56" s="48"/>
      <c r="AG56" s="52"/>
      <c r="AH56" s="53"/>
      <c r="AI56" s="53"/>
      <c r="AJ56" s="53"/>
      <c r="AK56" s="53"/>
      <c r="AL56" s="53"/>
      <c r="AM56" s="53"/>
      <c r="AN56" s="53"/>
      <c r="AO56" s="53"/>
      <c r="AP56" s="53"/>
      <c r="AQ56" s="53"/>
      <c r="AR56" s="53"/>
      <c r="AS56" s="20"/>
      <c r="AT56" s="20"/>
      <c r="AU56" s="20"/>
      <c r="AV56" s="20"/>
      <c r="AW56" s="20"/>
      <c r="AX56" s="27"/>
      <c r="AY56" s="60" t="s">
        <v>1151</v>
      </c>
      <c r="AZ56" s="36">
        <f t="shared" si="52"/>
        <v>920000</v>
      </c>
      <c r="BA56" s="46">
        <f t="shared" si="55"/>
        <v>0.191666666666667</v>
      </c>
      <c r="BB56" s="43">
        <f t="shared" si="53"/>
        <v>920000</v>
      </c>
      <c r="BC56" s="43">
        <f t="shared" si="57"/>
        <v>0</v>
      </c>
      <c r="BD56" s="61"/>
      <c r="BE56" s="61"/>
      <c r="BF56" s="61"/>
      <c r="BG56" s="61"/>
      <c r="BH56" s="61"/>
      <c r="BI56" s="61"/>
      <c r="BJ56" s="61"/>
      <c r="BK56" s="61"/>
      <c r="BL56" s="61"/>
      <c r="BM56" s="61"/>
      <c r="BN56" s="61"/>
      <c r="BO56" s="61"/>
      <c r="BP56" s="43">
        <f t="shared" si="56"/>
        <v>0</v>
      </c>
      <c r="BQ56" s="65"/>
      <c r="BR56" s="66"/>
      <c r="BS56" s="66"/>
      <c r="BT56" s="67"/>
      <c r="BU56" s="66"/>
      <c r="BV56" s="66"/>
      <c r="BW56" s="66"/>
      <c r="BX56" s="68"/>
      <c r="BY56" s="68"/>
      <c r="BZ56" s="68"/>
      <c r="CA56" s="68"/>
      <c r="CB56" s="68"/>
      <c r="CC56" s="43">
        <f t="shared" si="54"/>
        <v>0</v>
      </c>
      <c r="CD56" s="71"/>
      <c r="CE56" s="71"/>
      <c r="CF56" s="71"/>
      <c r="CG56" s="71"/>
      <c r="CH56" s="71"/>
      <c r="CI56" s="71"/>
      <c r="CJ56" s="71"/>
      <c r="CK56" s="71"/>
      <c r="CL56" s="71"/>
      <c r="CM56" s="71"/>
      <c r="CN56" s="71"/>
      <c r="CO56" s="71"/>
      <c r="CP56" s="43">
        <f t="shared" si="15"/>
        <v>920000</v>
      </c>
      <c r="CQ56" s="74"/>
      <c r="CR56" s="74"/>
      <c r="CS56" s="74"/>
      <c r="CT56" s="74"/>
      <c r="CU56" s="74"/>
      <c r="CV56" s="74"/>
      <c r="CW56" s="74"/>
      <c r="CX56" s="74"/>
      <c r="CY56" s="74"/>
      <c r="CZ56" s="74"/>
      <c r="DA56" s="74"/>
      <c r="DB56" s="74">
        <v>920000</v>
      </c>
      <c r="DC56" s="43">
        <f t="shared" si="16"/>
        <v>0</v>
      </c>
      <c r="DD56" s="77"/>
      <c r="DE56" s="77"/>
      <c r="DF56" s="77"/>
      <c r="DG56" s="77"/>
      <c r="DH56" s="77"/>
      <c r="DI56" s="77"/>
      <c r="DJ56" s="77"/>
      <c r="DK56" s="77"/>
      <c r="DL56" s="77"/>
      <c r="DM56" s="77"/>
      <c r="DN56" s="77"/>
      <c r="DO56" s="77"/>
      <c r="DP56" s="80"/>
      <c r="DQ56" s="84"/>
      <c r="DR56" s="43">
        <f t="shared" si="30"/>
        <v>0</v>
      </c>
      <c r="DS56" s="84"/>
      <c r="DT56" s="84"/>
      <c r="DU56" s="84"/>
      <c r="DV56" s="84"/>
      <c r="DW56" s="84"/>
      <c r="DX56" s="84"/>
      <c r="DY56" s="84"/>
      <c r="DZ56" s="84"/>
      <c r="EA56" s="84"/>
      <c r="EB56" s="84"/>
      <c r="EC56" s="84"/>
      <c r="ED56" s="84"/>
      <c r="EE56" s="84"/>
      <c r="EF56" s="84"/>
      <c r="EG56" s="84"/>
      <c r="EH56" s="84"/>
      <c r="EI56" s="84"/>
      <c r="EJ56" s="88">
        <f>南岭项目供应商台账!N56</f>
        <v>0</v>
      </c>
      <c r="EK56" s="89">
        <f>南岭项目供应商台账!Q56</f>
        <v>0</v>
      </c>
      <c r="EL56" s="89">
        <f>南岭项目采购合同台账!AL84</f>
        <v>0</v>
      </c>
      <c r="EM56" s="90">
        <f>南岭项目采购合同台账!AI84</f>
        <v>0</v>
      </c>
      <c r="EN56" s="91"/>
      <c r="EO56" s="44"/>
      <c r="EP56" s="41"/>
      <c r="EQ56" s="96"/>
      <c r="ER56" s="97"/>
      <c r="ES56" s="96"/>
      <c r="ET56" s="48"/>
      <c r="EU56" s="48"/>
      <c r="EV56" s="43"/>
      <c r="EW56" s="46"/>
      <c r="EX56" s="48"/>
      <c r="EY56" s="43"/>
      <c r="EZ56" s="46"/>
      <c r="FA56" s="43"/>
      <c r="FB56" s="46"/>
      <c r="FC56" s="41"/>
      <c r="FD56" s="91"/>
      <c r="FE56" s="41"/>
      <c r="FF56" s="41"/>
      <c r="FG56" s="101"/>
      <c r="FH56" s="101"/>
      <c r="FI56" s="41"/>
      <c r="FJ56" s="41">
        <f t="shared" si="58"/>
        <v>4800000</v>
      </c>
      <c r="FK56" s="103"/>
    </row>
    <row r="57" s="6" customFormat="1" ht="60" customHeight="1" spans="1:167">
      <c r="A57" s="27">
        <f>南岭项目采购合同台账!A54</f>
        <v>52</v>
      </c>
      <c r="B57" s="27" t="str">
        <f>南岭项目采购合同台账!C54</f>
        <v>NLTZQQ-HT-039</v>
      </c>
      <c r="C57" s="27" t="str">
        <f>南岭项目采购合同台账!D54</f>
        <v>TJ-JTBB20230807097</v>
      </c>
      <c r="D57" s="28" t="str">
        <f>南岭项目采购合同台账!E54</f>
        <v>龙岗区南湾街道南岭村社区土地整备利益统筹项目前期服务项目房地产市场情况分析报告编制服务合同</v>
      </c>
      <c r="E57" s="27" t="str">
        <f>南岭项目采购合同台账!K54</f>
        <v>非工程服务类</v>
      </c>
      <c r="F57" s="27" t="str">
        <f>南岭项目采购合同台账!L54</f>
        <v>深圳市天健（集团）股份有限公司</v>
      </c>
      <c r="G57" s="27" t="str">
        <f>南岭项目采购合同台账!Q54</f>
        <v>深圳市同致诚资产评估土地房地产估价顾问有限公司</v>
      </c>
      <c r="H57" s="27" t="str">
        <f>南岭项目采购合同台账!U54</f>
        <v>陈平13603022870</v>
      </c>
      <c r="I57" s="31">
        <f>南岭项目采购合同台账!AC54</f>
        <v>45147</v>
      </c>
      <c r="J57" s="32">
        <f>南岭项目招采台账!O54</f>
        <v>250000</v>
      </c>
      <c r="K57" s="32">
        <f>南岭项目招采台账!P54</f>
        <v>225000</v>
      </c>
      <c r="L57" s="32">
        <f>南岭项目采购合同台账!Y54</f>
        <v>144000</v>
      </c>
      <c r="M57" s="32">
        <f>南岭项目采购合同台账!AA54</f>
        <v>144000</v>
      </c>
      <c r="N57" s="33"/>
      <c r="O57" s="32" t="str">
        <f>南岭项目招采台账!M54</f>
        <v>城市更新部</v>
      </c>
      <c r="P57" s="32" t="str">
        <f>南岭项目招采台账!N54</f>
        <v>刘嘉阳13450373954</v>
      </c>
      <c r="Q57" s="41" t="s">
        <v>125</v>
      </c>
      <c r="R57" s="41" t="s">
        <v>125</v>
      </c>
      <c r="S57" s="32" t="str">
        <f>南岭项目采购合同台账!BD54</f>
        <v>否</v>
      </c>
      <c r="T57" s="32">
        <f>南岭项目采购合同台账!V85</f>
        <v>0</v>
      </c>
      <c r="U57" s="32">
        <f t="shared" si="6"/>
        <v>0</v>
      </c>
      <c r="V57" s="42"/>
      <c r="W57" s="32"/>
      <c r="X57" s="43">
        <f t="shared" si="48"/>
        <v>0</v>
      </c>
      <c r="Y57" s="41"/>
      <c r="Z57" s="41"/>
      <c r="AA57" s="41"/>
      <c r="AB57" s="46">
        <f t="shared" si="49"/>
        <v>0</v>
      </c>
      <c r="AC57" s="46">
        <f t="shared" si="50"/>
        <v>0</v>
      </c>
      <c r="AD57" s="46" t="e">
        <f t="shared" si="51"/>
        <v>#DIV/0!</v>
      </c>
      <c r="AE57" s="47"/>
      <c r="AF57" s="48"/>
      <c r="AG57" s="52"/>
      <c r="AH57" s="53"/>
      <c r="AI57" s="53"/>
      <c r="AJ57" s="53"/>
      <c r="AK57" s="53"/>
      <c r="AL57" s="53"/>
      <c r="AM57" s="53"/>
      <c r="AN57" s="53"/>
      <c r="AO57" s="53"/>
      <c r="AP57" s="53"/>
      <c r="AQ57" s="53"/>
      <c r="AR57" s="53"/>
      <c r="AS57" s="20"/>
      <c r="AT57" s="20"/>
      <c r="AU57" s="20"/>
      <c r="AV57" s="20"/>
      <c r="AW57" s="20"/>
      <c r="AX57" s="27"/>
      <c r="AY57" s="60"/>
      <c r="AZ57" s="36">
        <f t="shared" si="52"/>
        <v>0</v>
      </c>
      <c r="BA57" s="46">
        <f t="shared" si="55"/>
        <v>0</v>
      </c>
      <c r="BB57" s="43">
        <f t="shared" si="53"/>
        <v>0</v>
      </c>
      <c r="BC57" s="43">
        <f t="shared" si="57"/>
        <v>0</v>
      </c>
      <c r="BD57" s="61"/>
      <c r="BE57" s="61"/>
      <c r="BF57" s="61"/>
      <c r="BG57" s="61"/>
      <c r="BH57" s="61"/>
      <c r="BI57" s="61"/>
      <c r="BJ57" s="61"/>
      <c r="BK57" s="61"/>
      <c r="BL57" s="61"/>
      <c r="BM57" s="61"/>
      <c r="BN57" s="61"/>
      <c r="BO57" s="61"/>
      <c r="BP57" s="43">
        <f t="shared" si="56"/>
        <v>0</v>
      </c>
      <c r="BQ57" s="65"/>
      <c r="BR57" s="66"/>
      <c r="BS57" s="66"/>
      <c r="BT57" s="67"/>
      <c r="BU57" s="66"/>
      <c r="BV57" s="66"/>
      <c r="BW57" s="66"/>
      <c r="BX57" s="68"/>
      <c r="BY57" s="68"/>
      <c r="BZ57" s="68"/>
      <c r="CA57" s="68"/>
      <c r="CB57" s="68"/>
      <c r="CC57" s="43">
        <f t="shared" si="54"/>
        <v>0</v>
      </c>
      <c r="CD57" s="71"/>
      <c r="CE57" s="71"/>
      <c r="CF57" s="71"/>
      <c r="CG57" s="71"/>
      <c r="CH57" s="71"/>
      <c r="CI57" s="71"/>
      <c r="CJ57" s="71"/>
      <c r="CK57" s="71"/>
      <c r="CL57" s="71"/>
      <c r="CM57" s="71"/>
      <c r="CN57" s="71"/>
      <c r="CO57" s="71"/>
      <c r="CP57" s="43">
        <f t="shared" si="15"/>
        <v>0</v>
      </c>
      <c r="CQ57" s="74"/>
      <c r="CR57" s="74"/>
      <c r="CS57" s="74"/>
      <c r="CT57" s="74"/>
      <c r="CU57" s="74"/>
      <c r="CV57" s="74"/>
      <c r="CW57" s="74"/>
      <c r="CX57" s="74"/>
      <c r="CY57" s="74"/>
      <c r="CZ57" s="74"/>
      <c r="DA57" s="74"/>
      <c r="DB57" s="74"/>
      <c r="DC57" s="43">
        <f t="shared" si="16"/>
        <v>0</v>
      </c>
      <c r="DD57" s="77"/>
      <c r="DE57" s="77"/>
      <c r="DF57" s="77"/>
      <c r="DG57" s="77"/>
      <c r="DH57" s="77"/>
      <c r="DI57" s="77"/>
      <c r="DJ57" s="77"/>
      <c r="DK57" s="77"/>
      <c r="DL57" s="77"/>
      <c r="DM57" s="77"/>
      <c r="DN57" s="77"/>
      <c r="DO57" s="77"/>
      <c r="DP57" s="80"/>
      <c r="DQ57" s="84"/>
      <c r="DR57" s="43">
        <f t="shared" si="30"/>
        <v>0</v>
      </c>
      <c r="DS57" s="84"/>
      <c r="DT57" s="84"/>
      <c r="DU57" s="84"/>
      <c r="DV57" s="84"/>
      <c r="DW57" s="84"/>
      <c r="DX57" s="84"/>
      <c r="DY57" s="84"/>
      <c r="DZ57" s="84"/>
      <c r="EA57" s="84"/>
      <c r="EB57" s="84"/>
      <c r="EC57" s="84"/>
      <c r="ED57" s="84"/>
      <c r="EE57" s="84"/>
      <c r="EF57" s="84"/>
      <c r="EG57" s="84"/>
      <c r="EH57" s="84"/>
      <c r="EI57" s="84"/>
      <c r="EJ57" s="88">
        <f>南岭项目供应商台账!N57</f>
        <v>0</v>
      </c>
      <c r="EK57" s="89">
        <f>南岭项目供应商台账!Q57</f>
        <v>0</v>
      </c>
      <c r="EL57" s="89">
        <f>南岭项目采购合同台账!AL85</f>
        <v>0</v>
      </c>
      <c r="EM57" s="90">
        <f>南岭项目采购合同台账!AI85</f>
        <v>0</v>
      </c>
      <c r="EN57" s="91"/>
      <c r="EO57" s="44"/>
      <c r="EP57" s="41"/>
      <c r="EQ57" s="96"/>
      <c r="ER57" s="97"/>
      <c r="ES57" s="96"/>
      <c r="ET57" s="48"/>
      <c r="EU57" s="48"/>
      <c r="EV57" s="43"/>
      <c r="EW57" s="46"/>
      <c r="EX57" s="48"/>
      <c r="EY57" s="43"/>
      <c r="EZ57" s="46"/>
      <c r="FA57" s="43"/>
      <c r="FB57" s="46"/>
      <c r="FC57" s="41"/>
      <c r="FD57" s="91"/>
      <c r="FE57" s="41"/>
      <c r="FF57" s="41"/>
      <c r="FG57" s="101"/>
      <c r="FH57" s="101"/>
      <c r="FI57" s="41"/>
      <c r="FJ57" s="41">
        <f t="shared" si="58"/>
        <v>144000</v>
      </c>
      <c r="FK57" s="103"/>
    </row>
    <row r="58" ht="60" customHeight="1" spans="1:167">
      <c r="A58" s="27">
        <f>南岭项目采购合同台账!A55</f>
        <v>53</v>
      </c>
      <c r="B58" s="27" t="str">
        <f>南岭项目采购合同台账!C55</f>
        <v>NLTZQQ-HT-040</v>
      </c>
      <c r="C58" s="27" t="str">
        <f>南岭项目采购合同台账!D55</f>
        <v>TJ-JTBB20230905094</v>
      </c>
      <c r="D58" s="28" t="str">
        <f>南岭项目采购合同台账!E55</f>
        <v>龙岗区南湾街道南岭村社区土地整备利益统筹项目前期服务项目指挥部花卉租摆、绿化养护、消杀除四害服务合同</v>
      </c>
      <c r="E58" s="27" t="str">
        <f>南岭项目采购合同台账!K55</f>
        <v>非工程服务类</v>
      </c>
      <c r="F58" s="27" t="str">
        <f>南岭项目采购合同台账!L55</f>
        <v>深圳市天健（集团）股份有限公司</v>
      </c>
      <c r="G58" s="27" t="str">
        <f>南岭项目采购合同台账!Q55</f>
        <v>深圳市天健环境技术有限公司</v>
      </c>
      <c r="H58" s="27" t="str">
        <f>南岭项目采购合同台账!U55</f>
        <v>敖和恩13828797039</v>
      </c>
      <c r="I58" s="31">
        <f>南岭项目采购合同台账!AC55</f>
        <v>45176</v>
      </c>
      <c r="J58" s="32">
        <f>南岭项目招采台账!O55</f>
        <v>180000</v>
      </c>
      <c r="K58" s="32">
        <f>南岭项目招采台账!P55</f>
        <v>156638.88</v>
      </c>
      <c r="L58" s="32">
        <f>南岭项目采购合同台账!Y55</f>
        <v>142094.16</v>
      </c>
      <c r="M58" s="32">
        <f>南岭项目采购合同台账!AA55</f>
        <v>142094.16</v>
      </c>
      <c r="N58" s="33">
        <v>101729.57</v>
      </c>
      <c r="O58" s="32" t="str">
        <f>南岭项目招采台账!M55</f>
        <v>综合办公室</v>
      </c>
      <c r="P58" s="32" t="str">
        <f>南岭项目招采台账!N55</f>
        <v>吴镜宇 13620955496</v>
      </c>
      <c r="Q58" s="41" t="s">
        <v>125</v>
      </c>
      <c r="R58" s="41" t="s">
        <v>125</v>
      </c>
      <c r="S58" s="32" t="str">
        <f>南岭项目采购合同台账!BD55</f>
        <v>否</v>
      </c>
      <c r="T58" s="32"/>
      <c r="U58" s="32">
        <f t="shared" si="6"/>
        <v>101729.57</v>
      </c>
      <c r="V58" s="42"/>
      <c r="W58" s="32"/>
      <c r="X58" s="43">
        <f t="shared" si="48"/>
        <v>0</v>
      </c>
      <c r="Y58" s="41"/>
      <c r="Z58" s="41"/>
      <c r="AA58" s="41"/>
      <c r="AB58" s="46">
        <f t="shared" si="49"/>
        <v>0</v>
      </c>
      <c r="AC58" s="46">
        <f t="shared" si="50"/>
        <v>0</v>
      </c>
      <c r="AD58" s="46">
        <f t="shared" si="51"/>
        <v>0</v>
      </c>
      <c r="AE58" s="47"/>
      <c r="AF58" s="48"/>
      <c r="AG58" s="52"/>
      <c r="AH58" s="53"/>
      <c r="AI58" s="53"/>
      <c r="AJ58" s="53"/>
      <c r="AK58" s="53"/>
      <c r="AL58" s="53"/>
      <c r="AM58" s="53"/>
      <c r="AN58" s="53"/>
      <c r="AO58" s="53"/>
      <c r="AP58" s="53"/>
      <c r="AQ58" s="53"/>
      <c r="AR58" s="53"/>
      <c r="AS58" s="20"/>
      <c r="AT58" s="20"/>
      <c r="AU58" s="20"/>
      <c r="AV58" s="20"/>
      <c r="AW58" s="20"/>
      <c r="AX58" s="27"/>
      <c r="AY58" s="60" t="s">
        <v>1153</v>
      </c>
      <c r="AZ58" s="36">
        <f t="shared" si="52"/>
        <v>101729.57</v>
      </c>
      <c r="BA58" s="46">
        <f t="shared" si="55"/>
        <v>1</v>
      </c>
      <c r="BB58" s="43">
        <f t="shared" si="53"/>
        <v>101729.57</v>
      </c>
      <c r="BC58" s="43">
        <f t="shared" si="57"/>
        <v>0</v>
      </c>
      <c r="BD58" s="61"/>
      <c r="BE58" s="61"/>
      <c r="BF58" s="61"/>
      <c r="BG58" s="61"/>
      <c r="BH58" s="61"/>
      <c r="BI58" s="61"/>
      <c r="BJ58" s="61"/>
      <c r="BK58" s="61"/>
      <c r="BL58" s="61"/>
      <c r="BM58" s="61"/>
      <c r="BN58" s="61"/>
      <c r="BO58" s="61"/>
      <c r="BP58" s="43">
        <f t="shared" si="56"/>
        <v>0</v>
      </c>
      <c r="BQ58" s="65"/>
      <c r="BR58" s="66"/>
      <c r="BS58" s="66"/>
      <c r="BT58" s="67"/>
      <c r="BU58" s="66"/>
      <c r="BV58" s="66"/>
      <c r="BW58" s="66"/>
      <c r="BX58" s="68"/>
      <c r="BY58" s="68"/>
      <c r="BZ58" s="68"/>
      <c r="CA58" s="68"/>
      <c r="CB58" s="68"/>
      <c r="CC58" s="43">
        <f t="shared" si="54"/>
        <v>0</v>
      </c>
      <c r="CD58" s="71"/>
      <c r="CE58" s="71"/>
      <c r="CF58" s="71"/>
      <c r="CG58" s="71"/>
      <c r="CH58" s="71"/>
      <c r="CI58" s="71"/>
      <c r="CJ58" s="71"/>
      <c r="CK58" s="71"/>
      <c r="CL58" s="71"/>
      <c r="CM58" s="71"/>
      <c r="CN58" s="71"/>
      <c r="CO58" s="71"/>
      <c r="CP58" s="43">
        <f t="shared" si="15"/>
        <v>47158.76</v>
      </c>
      <c r="CQ58" s="74"/>
      <c r="CR58" s="74"/>
      <c r="CS58" s="74">
        <v>23325.11</v>
      </c>
      <c r="CT58" s="74"/>
      <c r="CU58" s="74">
        <v>23833.65</v>
      </c>
      <c r="CV58" s="74"/>
      <c r="CW58" s="74"/>
      <c r="CX58" s="74"/>
      <c r="CY58" s="74"/>
      <c r="CZ58" s="74"/>
      <c r="DA58" s="74"/>
      <c r="DB58" s="74"/>
      <c r="DC58" s="43">
        <f t="shared" si="16"/>
        <v>54570.81</v>
      </c>
      <c r="DD58" s="77"/>
      <c r="DE58" s="77"/>
      <c r="DF58" s="77"/>
      <c r="DG58" s="77">
        <v>54570.81</v>
      </c>
      <c r="DH58" s="77"/>
      <c r="DI58" s="77"/>
      <c r="DJ58" s="77"/>
      <c r="DK58" s="77"/>
      <c r="DL58" s="77"/>
      <c r="DM58" s="77"/>
      <c r="DN58" s="77"/>
      <c r="DO58" s="77"/>
      <c r="DP58" s="80"/>
      <c r="DQ58" s="84"/>
      <c r="DR58" s="43"/>
      <c r="DS58" s="84"/>
      <c r="DT58" s="84"/>
      <c r="DU58" s="84"/>
      <c r="DV58" s="84"/>
      <c r="DW58" s="84"/>
      <c r="DX58" s="84"/>
      <c r="DY58" s="84"/>
      <c r="DZ58" s="84"/>
      <c r="EA58" s="84"/>
      <c r="EB58" s="84"/>
      <c r="EC58" s="84"/>
      <c r="ED58" s="84"/>
      <c r="EE58" s="84"/>
      <c r="EF58" s="84"/>
      <c r="EG58" s="84"/>
      <c r="EH58" s="84"/>
      <c r="EI58" s="84"/>
      <c r="EJ58" s="88"/>
      <c r="EK58" s="89"/>
      <c r="EL58" s="89"/>
      <c r="EM58" s="90"/>
      <c r="EN58" s="91"/>
      <c r="EO58" s="44"/>
      <c r="EP58" s="41"/>
      <c r="EQ58" s="96"/>
      <c r="ER58" s="97"/>
      <c r="ES58" s="96"/>
      <c r="ET58" s="48"/>
      <c r="EU58" s="48"/>
      <c r="EV58" s="43"/>
      <c r="EW58" s="46"/>
      <c r="EX58" s="48"/>
      <c r="EY58" s="43"/>
      <c r="EZ58" s="46"/>
      <c r="FA58" s="43"/>
      <c r="FB58" s="46"/>
      <c r="FC58" s="41"/>
      <c r="FD58" s="91"/>
      <c r="FE58" s="41"/>
      <c r="FF58" s="41"/>
      <c r="FG58" s="101"/>
      <c r="FH58" s="101"/>
      <c r="FI58" s="41"/>
      <c r="FJ58" s="41">
        <f>N58</f>
        <v>101729.57</v>
      </c>
      <c r="FK58" s="101"/>
    </row>
    <row r="59" ht="60" customHeight="1" spans="1:167">
      <c r="A59" s="27">
        <f>南岭项目采购合同台账!A56</f>
        <v>54</v>
      </c>
      <c r="B59" s="27" t="str">
        <f>南岭项目采购合同台账!C56</f>
        <v>NLTZQQ-HT-041</v>
      </c>
      <c r="C59" s="27" t="str">
        <f>南岭项目采购合同台账!D56</f>
        <v>TJ-JTBB20230918309</v>
      </c>
      <c r="D59" s="28" t="str">
        <f>南岭项目采购合同台账!E56</f>
        <v>龙岗区南湾街道南岭村社区土地整备利益统筹项目前期服务项目指挥部A栋二楼办公场地网络综合布线服务合同</v>
      </c>
      <c r="E59" s="27" t="str">
        <f>南岭项目采购合同台账!K56</f>
        <v>非工程服务类</v>
      </c>
      <c r="F59" s="27" t="str">
        <f>南岭项目采购合同台账!L56</f>
        <v>深圳市天健（集团）股份有限公司</v>
      </c>
      <c r="G59" s="27" t="str">
        <f>南岭项目采购合同台账!Q56</f>
        <v>深圳市中网盛鼎科技有限公司</v>
      </c>
      <c r="H59" s="27" t="str">
        <f>南岭项目采购合同台账!U56</f>
        <v>张志鹏 13927490568</v>
      </c>
      <c r="I59" s="31">
        <f>南岭项目采购合同台账!AC56</f>
        <v>45189</v>
      </c>
      <c r="J59" s="32">
        <f>南岭项目招采台账!O56</f>
        <v>70000</v>
      </c>
      <c r="K59" s="32">
        <f>南岭项目招采台账!P56</f>
        <v>69138.33</v>
      </c>
      <c r="L59" s="32">
        <f>南岭项目采购合同台账!Y56</f>
        <v>66000</v>
      </c>
      <c r="M59" s="32">
        <f>南岭项目采购合同台账!AA56</f>
        <v>66000</v>
      </c>
      <c r="N59" s="33">
        <v>66000</v>
      </c>
      <c r="O59" s="32" t="str">
        <f>南岭项目招采台账!M56</f>
        <v>综合办公室</v>
      </c>
      <c r="P59" s="32" t="str">
        <f>南岭项目招采台账!N56</f>
        <v>欧阳俊贤
13824321280</v>
      </c>
      <c r="Q59" s="41" t="s">
        <v>524</v>
      </c>
      <c r="R59" s="41" t="s">
        <v>1159</v>
      </c>
      <c r="S59" s="32" t="str">
        <f>南岭项目采购合同台账!BD56</f>
        <v>是</v>
      </c>
      <c r="T59" s="32"/>
      <c r="U59" s="32">
        <f t="shared" si="6"/>
        <v>66000</v>
      </c>
      <c r="V59" s="42"/>
      <c r="W59" s="32"/>
      <c r="X59" s="43">
        <f t="shared" si="48"/>
        <v>0</v>
      </c>
      <c r="Y59" s="41"/>
      <c r="Z59" s="41"/>
      <c r="AA59" s="41"/>
      <c r="AB59" s="46">
        <f t="shared" si="49"/>
        <v>0</v>
      </c>
      <c r="AC59" s="46">
        <f t="shared" si="50"/>
        <v>0</v>
      </c>
      <c r="AD59" s="46">
        <f t="shared" si="51"/>
        <v>0</v>
      </c>
      <c r="AE59" s="47"/>
      <c r="AF59" s="48"/>
      <c r="AG59" s="52"/>
      <c r="AH59" s="53"/>
      <c r="AI59" s="53"/>
      <c r="AJ59" s="53"/>
      <c r="AK59" s="53"/>
      <c r="AL59" s="53"/>
      <c r="AM59" s="53"/>
      <c r="AN59" s="53"/>
      <c r="AO59" s="53"/>
      <c r="AP59" s="53"/>
      <c r="AQ59" s="53"/>
      <c r="AR59" s="53"/>
      <c r="AS59" s="20"/>
      <c r="AT59" s="20"/>
      <c r="AU59" s="20"/>
      <c r="AV59" s="20"/>
      <c r="AW59" s="20"/>
      <c r="AX59" s="27"/>
      <c r="AY59" s="60" t="s">
        <v>1153</v>
      </c>
      <c r="AZ59" s="36">
        <f t="shared" si="52"/>
        <v>66000</v>
      </c>
      <c r="BA59" s="46">
        <f t="shared" si="55"/>
        <v>1</v>
      </c>
      <c r="BB59" s="43">
        <f t="shared" si="53"/>
        <v>66000</v>
      </c>
      <c r="BC59" s="43">
        <f t="shared" si="57"/>
        <v>0</v>
      </c>
      <c r="BD59" s="61"/>
      <c r="BE59" s="61"/>
      <c r="BF59" s="61"/>
      <c r="BG59" s="61"/>
      <c r="BH59" s="61"/>
      <c r="BI59" s="61"/>
      <c r="BJ59" s="61"/>
      <c r="BK59" s="61"/>
      <c r="BL59" s="61"/>
      <c r="BM59" s="61"/>
      <c r="BN59" s="61"/>
      <c r="BO59" s="61"/>
      <c r="BP59" s="43">
        <f t="shared" si="56"/>
        <v>0</v>
      </c>
      <c r="BQ59" s="65"/>
      <c r="BR59" s="66"/>
      <c r="BS59" s="66"/>
      <c r="BT59" s="67"/>
      <c r="BU59" s="66"/>
      <c r="BV59" s="66"/>
      <c r="BW59" s="66"/>
      <c r="BX59" s="68"/>
      <c r="BY59" s="68"/>
      <c r="BZ59" s="68"/>
      <c r="CA59" s="68"/>
      <c r="CB59" s="68"/>
      <c r="CC59" s="43">
        <f t="shared" si="54"/>
        <v>66000</v>
      </c>
      <c r="CD59" s="71"/>
      <c r="CE59" s="71"/>
      <c r="CF59" s="71"/>
      <c r="CG59" s="71"/>
      <c r="CH59" s="71"/>
      <c r="CI59" s="71"/>
      <c r="CJ59" s="71"/>
      <c r="CK59" s="71"/>
      <c r="CL59" s="71"/>
      <c r="CM59" s="71"/>
      <c r="CN59" s="71"/>
      <c r="CO59" s="71">
        <v>66000</v>
      </c>
      <c r="CP59" s="43">
        <f t="shared" si="15"/>
        <v>0</v>
      </c>
      <c r="CQ59" s="74"/>
      <c r="CR59" s="74"/>
      <c r="CS59" s="74"/>
      <c r="CT59" s="74"/>
      <c r="CU59" s="74"/>
      <c r="CV59" s="74"/>
      <c r="CW59" s="74"/>
      <c r="CX59" s="74"/>
      <c r="CY59" s="74"/>
      <c r="CZ59" s="74"/>
      <c r="DA59" s="74"/>
      <c r="DB59" s="74"/>
      <c r="DC59" s="43">
        <f t="shared" si="16"/>
        <v>0</v>
      </c>
      <c r="DD59" s="77"/>
      <c r="DE59" s="77"/>
      <c r="DF59" s="77"/>
      <c r="DG59" s="77"/>
      <c r="DH59" s="77"/>
      <c r="DI59" s="77"/>
      <c r="DJ59" s="77"/>
      <c r="DK59" s="77"/>
      <c r="DL59" s="77"/>
      <c r="DM59" s="77"/>
      <c r="DN59" s="77"/>
      <c r="DO59" s="77"/>
      <c r="DP59" s="80"/>
      <c r="DQ59" s="84"/>
      <c r="DR59" s="43"/>
      <c r="DS59" s="84"/>
      <c r="DT59" s="84"/>
      <c r="DU59" s="84"/>
      <c r="DV59" s="84"/>
      <c r="DW59" s="84"/>
      <c r="DX59" s="84"/>
      <c r="DY59" s="84"/>
      <c r="DZ59" s="84"/>
      <c r="EA59" s="84"/>
      <c r="EB59" s="84"/>
      <c r="EC59" s="84"/>
      <c r="ED59" s="84"/>
      <c r="EE59" s="84"/>
      <c r="EF59" s="84"/>
      <c r="EG59" s="84"/>
      <c r="EH59" s="84"/>
      <c r="EI59" s="84"/>
      <c r="EJ59" s="88">
        <v>45250</v>
      </c>
      <c r="EK59" s="89">
        <v>85</v>
      </c>
      <c r="EL59" s="89" t="s">
        <v>466</v>
      </c>
      <c r="EM59" s="90" t="s">
        <v>481</v>
      </c>
      <c r="EN59" s="91" t="s">
        <v>1186</v>
      </c>
      <c r="EO59" s="44" t="s">
        <v>524</v>
      </c>
      <c r="EP59" s="41" t="s">
        <v>1159</v>
      </c>
      <c r="EQ59" s="96">
        <v>45231</v>
      </c>
      <c r="ER59" s="97">
        <v>45231</v>
      </c>
      <c r="ES59" s="96">
        <v>45271</v>
      </c>
      <c r="ET59" s="48">
        <v>66000</v>
      </c>
      <c r="EU59" s="48">
        <v>66000</v>
      </c>
      <c r="EV59" s="43">
        <v>0</v>
      </c>
      <c r="EW59" s="46">
        <f>EV59/ET59</f>
        <v>0</v>
      </c>
      <c r="EX59" s="48">
        <v>66000</v>
      </c>
      <c r="EY59" s="43">
        <f>EX59-L59</f>
        <v>0</v>
      </c>
      <c r="EZ59" s="46">
        <f>EY59/L59</f>
        <v>0</v>
      </c>
      <c r="FA59" s="43">
        <f>EX59-K59</f>
        <v>-3138.33</v>
      </c>
      <c r="FB59" s="46">
        <f>FA59/K59</f>
        <v>-0.0453920423012821</v>
      </c>
      <c r="FC59" s="41" t="s">
        <v>481</v>
      </c>
      <c r="FD59" s="91"/>
      <c r="FE59" s="41"/>
      <c r="FF59" s="41"/>
      <c r="FG59" s="101"/>
      <c r="FH59" s="101"/>
      <c r="FI59" s="41" t="s">
        <v>481</v>
      </c>
      <c r="FJ59" s="41">
        <f>N59</f>
        <v>66000</v>
      </c>
      <c r="FK59" s="101"/>
    </row>
    <row r="60" ht="60" customHeight="1" spans="1:167">
      <c r="A60" s="27">
        <f>南岭项目采购合同台账!A57</f>
        <v>55</v>
      </c>
      <c r="B60" s="27" t="str">
        <f>南岭项目采购合同台账!C57</f>
        <v>NLTZQQ-HT-042</v>
      </c>
      <c r="C60" s="27" t="str">
        <f>南岭项目采购合同台账!D57</f>
        <v>TJ-JTBB20231019238</v>
      </c>
      <c r="D60" s="28" t="str">
        <f>南岭项目采购合同台账!E57</f>
        <v>龙岗区南湾街道南岭村社区土地整备利益统筹项目前期服务项目指挥部物业服务合同</v>
      </c>
      <c r="E60" s="27" t="str">
        <f>南岭项目采购合同台账!K57</f>
        <v>非工程服务类</v>
      </c>
      <c r="F60" s="27" t="str">
        <f>南岭项目采购合同台账!L57</f>
        <v>深圳市天健（集团）股份有限公司</v>
      </c>
      <c r="G60" s="27" t="str">
        <f>南岭项目采购合同台账!Q57</f>
        <v>深圳市天健城市服务有限公司</v>
      </c>
      <c r="H60" s="27" t="str">
        <f>南岭项目采购合同台账!U57</f>
        <v>谭华平13510232201</v>
      </c>
      <c r="I60" s="31">
        <f>南岭项目采购合同台账!AC57</f>
        <v>45223</v>
      </c>
      <c r="J60" s="32">
        <f>南岭项目招采台账!O57</f>
        <v>1920000</v>
      </c>
      <c r="K60" s="32">
        <f>南岭项目招采台账!P57</f>
        <v>1542623.88</v>
      </c>
      <c r="L60" s="32">
        <f>南岭项目采购合同台账!Y57</f>
        <v>1542623.88</v>
      </c>
      <c r="M60" s="32">
        <f>南岭项目采购合同台账!AA57</f>
        <v>1542623.88</v>
      </c>
      <c r="N60" s="33">
        <v>1542623.88</v>
      </c>
      <c r="O60" s="32" t="str">
        <f>南岭项目招采台账!M57</f>
        <v>综合办公室</v>
      </c>
      <c r="P60" s="32" t="str">
        <f>南岭项目招采台账!N57</f>
        <v>吴镜宇 13620955496</v>
      </c>
      <c r="Q60" s="41" t="s">
        <v>125</v>
      </c>
      <c r="R60" s="41" t="s">
        <v>125</v>
      </c>
      <c r="S60" s="32" t="str">
        <f>南岭项目采购合同台账!BD57</f>
        <v>是</v>
      </c>
      <c r="T60" s="32"/>
      <c r="U60" s="32">
        <f t="shared" si="6"/>
        <v>1542623.88</v>
      </c>
      <c r="V60" s="42"/>
      <c r="W60" s="32"/>
      <c r="X60" s="43">
        <f t="shared" si="48"/>
        <v>0</v>
      </c>
      <c r="Y60" s="41"/>
      <c r="Z60" s="41"/>
      <c r="AA60" s="41"/>
      <c r="AB60" s="46">
        <f t="shared" si="49"/>
        <v>0</v>
      </c>
      <c r="AC60" s="46">
        <f t="shared" si="50"/>
        <v>0</v>
      </c>
      <c r="AD60" s="46">
        <f t="shared" si="51"/>
        <v>0</v>
      </c>
      <c r="AE60" s="47"/>
      <c r="AF60" s="48"/>
      <c r="AG60" s="52"/>
      <c r="AH60" s="53"/>
      <c r="AI60" s="53"/>
      <c r="AJ60" s="53"/>
      <c r="AK60" s="53"/>
      <c r="AL60" s="53"/>
      <c r="AM60" s="53"/>
      <c r="AN60" s="53"/>
      <c r="AO60" s="53"/>
      <c r="AP60" s="53"/>
      <c r="AQ60" s="53"/>
      <c r="AR60" s="53"/>
      <c r="AS60" s="20"/>
      <c r="AT60" s="20"/>
      <c r="AU60" s="20"/>
      <c r="AV60" s="20"/>
      <c r="AW60" s="20"/>
      <c r="AX60" s="27"/>
      <c r="AY60" s="60" t="s">
        <v>1153</v>
      </c>
      <c r="AZ60" s="36">
        <f t="shared" si="52"/>
        <v>1542623.88</v>
      </c>
      <c r="BA60" s="46">
        <f t="shared" si="55"/>
        <v>1</v>
      </c>
      <c r="BB60" s="43">
        <f t="shared" si="53"/>
        <v>1542623.88</v>
      </c>
      <c r="BC60" s="43">
        <f t="shared" si="57"/>
        <v>0</v>
      </c>
      <c r="BD60" s="61"/>
      <c r="BE60" s="61"/>
      <c r="BF60" s="61"/>
      <c r="BG60" s="61"/>
      <c r="BH60" s="61"/>
      <c r="BI60" s="61"/>
      <c r="BJ60" s="61"/>
      <c r="BK60" s="61"/>
      <c r="BL60" s="61"/>
      <c r="BM60" s="61"/>
      <c r="BN60" s="61"/>
      <c r="BO60" s="61"/>
      <c r="BP60" s="43">
        <f t="shared" si="56"/>
        <v>0</v>
      </c>
      <c r="BQ60" s="65"/>
      <c r="BR60" s="66"/>
      <c r="BS60" s="66"/>
      <c r="BT60" s="67"/>
      <c r="BU60" s="66"/>
      <c r="BV60" s="66"/>
      <c r="BW60" s="66"/>
      <c r="BX60" s="68"/>
      <c r="BY60" s="68"/>
      <c r="BZ60" s="68"/>
      <c r="CA60" s="68"/>
      <c r="CB60" s="68"/>
      <c r="CC60" s="43">
        <f t="shared" si="54"/>
        <v>0</v>
      </c>
      <c r="CD60" s="71"/>
      <c r="CE60" s="71"/>
      <c r="CF60" s="71"/>
      <c r="CG60" s="71"/>
      <c r="CH60" s="71"/>
      <c r="CI60" s="71"/>
      <c r="CJ60" s="71"/>
      <c r="CK60" s="71"/>
      <c r="CL60" s="71"/>
      <c r="CM60" s="71"/>
      <c r="CN60" s="71"/>
      <c r="CO60" s="71"/>
      <c r="CP60" s="43">
        <f t="shared" si="15"/>
        <v>1156967.9</v>
      </c>
      <c r="CQ60" s="74"/>
      <c r="CR60" s="74"/>
      <c r="CS60" s="74"/>
      <c r="CT60" s="74">
        <v>347090.37</v>
      </c>
      <c r="CU60" s="74"/>
      <c r="CV60" s="74"/>
      <c r="CW60" s="74">
        <v>462787.16</v>
      </c>
      <c r="CX60" s="74"/>
      <c r="CY60" s="74"/>
      <c r="CZ60" s="74">
        <v>347090.37</v>
      </c>
      <c r="DA60" s="74"/>
      <c r="DB60" s="74"/>
      <c r="DC60" s="43">
        <f t="shared" si="16"/>
        <v>385655.98</v>
      </c>
      <c r="DD60" s="77">
        <v>385655.98</v>
      </c>
      <c r="DE60" s="77"/>
      <c r="DF60" s="77"/>
      <c r="DG60" s="77"/>
      <c r="DH60" s="77"/>
      <c r="DI60" s="77"/>
      <c r="DJ60" s="77"/>
      <c r="DK60" s="77"/>
      <c r="DL60" s="77"/>
      <c r="DM60" s="77"/>
      <c r="DN60" s="77"/>
      <c r="DO60" s="77"/>
      <c r="DP60" s="80"/>
      <c r="DQ60" s="84"/>
      <c r="DR60" s="43"/>
      <c r="DS60" s="84"/>
      <c r="DT60" s="84"/>
      <c r="DU60" s="84"/>
      <c r="DV60" s="84"/>
      <c r="DW60" s="84"/>
      <c r="DX60" s="84"/>
      <c r="DY60" s="84"/>
      <c r="DZ60" s="84"/>
      <c r="EA60" s="84"/>
      <c r="EB60" s="84"/>
      <c r="EC60" s="84"/>
      <c r="ED60" s="84"/>
      <c r="EE60" s="84"/>
      <c r="EF60" s="84"/>
      <c r="EG60" s="84"/>
      <c r="EH60" s="84"/>
      <c r="EI60" s="84"/>
      <c r="EJ60" s="88">
        <v>45637</v>
      </c>
      <c r="EK60" s="89">
        <v>94</v>
      </c>
      <c r="EL60" s="89" t="str">
        <f>南岭项目采购合同台账!AQ57</f>
        <v>是</v>
      </c>
      <c r="EM60" s="90" t="s">
        <v>481</v>
      </c>
      <c r="EN60" s="91" t="s">
        <v>1187</v>
      </c>
      <c r="EO60" s="44" t="s">
        <v>156</v>
      </c>
      <c r="EP60" s="41" t="s">
        <v>1159</v>
      </c>
      <c r="EQ60" s="96">
        <v>45644</v>
      </c>
      <c r="ER60" s="96">
        <v>45645</v>
      </c>
      <c r="ES60" s="96">
        <v>45673</v>
      </c>
      <c r="ET60" s="48">
        <v>1542623.88</v>
      </c>
      <c r="EU60" s="48">
        <v>1542623.88</v>
      </c>
      <c r="EV60" s="43">
        <v>0</v>
      </c>
      <c r="EW60" s="46">
        <f>EV60/ET60</f>
        <v>0</v>
      </c>
      <c r="EX60" s="48">
        <v>1542623.88</v>
      </c>
      <c r="EY60" s="43">
        <f>EX60-L60</f>
        <v>0</v>
      </c>
      <c r="EZ60" s="46">
        <f>EY60/L60</f>
        <v>0</v>
      </c>
      <c r="FA60" s="43">
        <f>EX60-K60</f>
        <v>0</v>
      </c>
      <c r="FB60" s="46">
        <f>FA60/K60</f>
        <v>0</v>
      </c>
      <c r="FC60" s="41"/>
      <c r="FD60" s="91"/>
      <c r="FE60" s="41"/>
      <c r="FF60" s="41"/>
      <c r="FG60" s="101"/>
      <c r="FH60" s="101"/>
      <c r="FI60" s="41" t="s">
        <v>481</v>
      </c>
      <c r="FJ60" s="41">
        <f>N60</f>
        <v>1542623.88</v>
      </c>
      <c r="FK60" s="101"/>
    </row>
    <row r="61" ht="60" customHeight="1" spans="1:167">
      <c r="A61" s="27">
        <f>南岭项目采购合同台账!A58</f>
        <v>56</v>
      </c>
      <c r="B61" s="27" t="str">
        <f>南岭项目采购合同台账!C58</f>
        <v>NLTZQQ-HT-043
NLTZQQ-HT-043-B01</v>
      </c>
      <c r="C61" s="27" t="str">
        <f>南岭项目采购合同台账!D58</f>
        <v>TJ-JTBB20240111297</v>
      </c>
      <c r="D61" s="28" t="str">
        <f>南岭项目采购合同台账!E58</f>
        <v>南岭村龙山工业区安保服务合同</v>
      </c>
      <c r="E61" s="27">
        <f>南岭项目采购合同台账!K58</f>
        <v>0</v>
      </c>
      <c r="F61" s="27" t="str">
        <f>南岭项目采购合同台账!L58</f>
        <v>深圳市天健（集团）股份有限公司</v>
      </c>
      <c r="G61" s="27" t="str">
        <f>南岭项目采购合同台账!Q58</f>
        <v>深圳市天健城市服务有限公司</v>
      </c>
      <c r="H61" s="27" t="str">
        <f>南岭项目采购合同台账!U58</f>
        <v>葛元海13612856062</v>
      </c>
      <c r="I61" s="31" t="str">
        <f>南岭项目采购合同台账!AC58</f>
        <v>/</v>
      </c>
      <c r="J61" s="32">
        <f>南岭项目招采台账!O58</f>
        <v>3570186</v>
      </c>
      <c r="K61" s="32">
        <f>南岭项目招采台账!P58</f>
        <v>3570186</v>
      </c>
      <c r="L61" s="32">
        <f>南岭项目采购合同台账!Y58</f>
        <v>3570186</v>
      </c>
      <c r="M61" s="32">
        <v>7140372</v>
      </c>
      <c r="N61" s="33">
        <v>4758648</v>
      </c>
      <c r="O61" s="32" t="str">
        <f>南岭项目招采台账!M58</f>
        <v>/</v>
      </c>
      <c r="P61" s="32" t="str">
        <f>南岭项目招采台账!N58</f>
        <v>/</v>
      </c>
      <c r="Q61" s="41" t="s">
        <v>125</v>
      </c>
      <c r="R61" s="41" t="s">
        <v>125</v>
      </c>
      <c r="S61" s="32" t="str">
        <f>南岭项目采购合同台账!BD58</f>
        <v>否</v>
      </c>
      <c r="T61" s="32"/>
      <c r="U61" s="32">
        <f t="shared" si="6"/>
        <v>4758648</v>
      </c>
      <c r="V61" s="42"/>
      <c r="W61" s="32"/>
      <c r="X61" s="43">
        <f t="shared" si="48"/>
        <v>0</v>
      </c>
      <c r="Y61" s="41"/>
      <c r="Z61" s="41"/>
      <c r="AA61" s="41"/>
      <c r="AB61" s="46">
        <f t="shared" si="49"/>
        <v>0</v>
      </c>
      <c r="AC61" s="46">
        <f t="shared" si="50"/>
        <v>0</v>
      </c>
      <c r="AD61" s="46">
        <f t="shared" si="51"/>
        <v>0</v>
      </c>
      <c r="AE61" s="47"/>
      <c r="AF61" s="48"/>
      <c r="AG61" s="52"/>
      <c r="AH61" s="53"/>
      <c r="AI61" s="53"/>
      <c r="AJ61" s="53"/>
      <c r="AK61" s="53"/>
      <c r="AL61" s="53"/>
      <c r="AM61" s="53"/>
      <c r="AN61" s="53"/>
      <c r="AO61" s="53"/>
      <c r="AP61" s="53"/>
      <c r="AQ61" s="53"/>
      <c r="AR61" s="53"/>
      <c r="AS61" s="20"/>
      <c r="AT61" s="20"/>
      <c r="AU61" s="20"/>
      <c r="AV61" s="20"/>
      <c r="AW61" s="20"/>
      <c r="AX61" s="27"/>
      <c r="AY61" s="60" t="s">
        <v>1153</v>
      </c>
      <c r="AZ61" s="36">
        <f t="shared" si="52"/>
        <v>4758648</v>
      </c>
      <c r="BA61" s="46">
        <f t="shared" si="55"/>
        <v>1</v>
      </c>
      <c r="BB61" s="43">
        <f t="shared" si="53"/>
        <v>4758648</v>
      </c>
      <c r="BC61" s="43">
        <f t="shared" si="57"/>
        <v>0</v>
      </c>
      <c r="BD61" s="61"/>
      <c r="BE61" s="61"/>
      <c r="BF61" s="61"/>
      <c r="BG61" s="61"/>
      <c r="BH61" s="61"/>
      <c r="BI61" s="61"/>
      <c r="BJ61" s="61"/>
      <c r="BK61" s="61"/>
      <c r="BL61" s="61"/>
      <c r="BM61" s="61"/>
      <c r="BN61" s="61"/>
      <c r="BO61" s="61"/>
      <c r="BP61" s="43">
        <f t="shared" si="56"/>
        <v>0</v>
      </c>
      <c r="BQ61" s="65"/>
      <c r="BR61" s="66"/>
      <c r="BS61" s="66"/>
      <c r="BT61" s="67"/>
      <c r="BU61" s="66"/>
      <c r="BV61" s="66"/>
      <c r="BW61" s="66"/>
      <c r="BX61" s="68"/>
      <c r="BY61" s="68"/>
      <c r="BZ61" s="68"/>
      <c r="CA61" s="68"/>
      <c r="CB61" s="68"/>
      <c r="CC61" s="43">
        <f t="shared" si="54"/>
        <v>0</v>
      </c>
      <c r="CD61" s="71"/>
      <c r="CE61" s="71"/>
      <c r="CF61" s="71"/>
      <c r="CG61" s="71"/>
      <c r="CH61" s="71"/>
      <c r="CI61" s="71"/>
      <c r="CJ61" s="71"/>
      <c r="CK61" s="71"/>
      <c r="CL61" s="71"/>
      <c r="CM61" s="71"/>
      <c r="CN61" s="71"/>
      <c r="CO61" s="71"/>
      <c r="CP61" s="43">
        <f t="shared" si="15"/>
        <v>0</v>
      </c>
      <c r="CQ61" s="74"/>
      <c r="CR61" s="74"/>
      <c r="CS61" s="74"/>
      <c r="CT61" s="74"/>
      <c r="CU61" s="74"/>
      <c r="CV61" s="74"/>
      <c r="CW61" s="74"/>
      <c r="CX61" s="74"/>
      <c r="CY61" s="74"/>
      <c r="CZ61" s="74"/>
      <c r="DA61" s="74"/>
      <c r="DB61" s="74"/>
      <c r="DC61" s="43">
        <f t="shared" si="16"/>
        <v>4758648</v>
      </c>
      <c r="DD61" s="77">
        <v>4758648</v>
      </c>
      <c r="DE61" s="77"/>
      <c r="DF61" s="77"/>
      <c r="DG61" s="77"/>
      <c r="DH61" s="77"/>
      <c r="DI61" s="77"/>
      <c r="DJ61" s="77"/>
      <c r="DK61" s="77"/>
      <c r="DL61" s="77"/>
      <c r="DM61" s="77"/>
      <c r="DN61" s="77"/>
      <c r="DO61" s="77"/>
      <c r="DP61" s="80"/>
      <c r="DQ61" s="84"/>
      <c r="DR61" s="43"/>
      <c r="DS61" s="84"/>
      <c r="DT61" s="84"/>
      <c r="DU61" s="84"/>
      <c r="DV61" s="84"/>
      <c r="DW61" s="84"/>
      <c r="DX61" s="84"/>
      <c r="DY61" s="84"/>
      <c r="DZ61" s="84"/>
      <c r="EA61" s="84"/>
      <c r="EB61" s="84"/>
      <c r="EC61" s="84"/>
      <c r="ED61" s="84"/>
      <c r="EE61" s="84"/>
      <c r="EF61" s="84"/>
      <c r="EG61" s="84"/>
      <c r="EH61" s="84"/>
      <c r="EI61" s="84"/>
      <c r="EJ61" s="88">
        <v>45649</v>
      </c>
      <c r="EK61" s="89">
        <v>92</v>
      </c>
      <c r="EL61" s="89" t="str">
        <f>南岭项目采购合同台账!AQ58</f>
        <v>是</v>
      </c>
      <c r="EM61" s="90" t="s">
        <v>481</v>
      </c>
      <c r="EN61" s="91" t="s">
        <v>1188</v>
      </c>
      <c r="EO61" s="44" t="s">
        <v>156</v>
      </c>
      <c r="EP61" s="41" t="s">
        <v>1159</v>
      </c>
      <c r="EQ61" s="96">
        <v>45644</v>
      </c>
      <c r="ER61" s="96">
        <v>45645</v>
      </c>
      <c r="ES61" s="96">
        <v>45653</v>
      </c>
      <c r="ET61" s="48">
        <v>4758648</v>
      </c>
      <c r="EU61" s="48">
        <v>4758648</v>
      </c>
      <c r="EV61" s="43">
        <v>0</v>
      </c>
      <c r="EW61" s="46">
        <f>EV61/ET61</f>
        <v>0</v>
      </c>
      <c r="EX61" s="48">
        <v>4758648</v>
      </c>
      <c r="EY61" s="43">
        <f>EX61-L61</f>
        <v>1188462</v>
      </c>
      <c r="EZ61" s="46">
        <f>EY61/L61</f>
        <v>0.332885177410925</v>
      </c>
      <c r="FA61" s="43">
        <f>EX61-K61</f>
        <v>1188462</v>
      </c>
      <c r="FB61" s="46">
        <f>FA61/K61</f>
        <v>0.332885177410925</v>
      </c>
      <c r="FC61" s="41"/>
      <c r="FD61" s="91"/>
      <c r="FE61" s="41"/>
      <c r="FF61" s="41"/>
      <c r="FG61" s="101"/>
      <c r="FH61" s="101"/>
      <c r="FI61" s="41" t="s">
        <v>481</v>
      </c>
      <c r="FJ61" s="41">
        <f>N61</f>
        <v>4758648</v>
      </c>
      <c r="FK61" s="101"/>
    </row>
    <row r="62" ht="60" customHeight="1" spans="1:167">
      <c r="A62" s="27">
        <f>南岭项目采购合同台账!A59</f>
        <v>57</v>
      </c>
      <c r="B62" s="27" t="str">
        <f>南岭项目采购合同台账!C59</f>
        <v>NLTZQQ-HT-044</v>
      </c>
      <c r="C62" s="27" t="str">
        <f>南岭项目采购合同台账!D59</f>
        <v>TJ-JTBB20250707143</v>
      </c>
      <c r="D62" s="28" t="str">
        <f>南岭项目采购合同台账!E59</f>
        <v>龙岗区南湾街道南岭村社区土地整备利益统筹项目前期服务项目指挥部办公场所局部装修工程施工合同</v>
      </c>
      <c r="E62" s="27" t="str">
        <f>南岭项目采购合同台账!K59</f>
        <v>工程施工类</v>
      </c>
      <c r="F62" s="27" t="str">
        <f>南岭项目采购合同台账!L59</f>
        <v>深圳市天健（集团）股份有限公司</v>
      </c>
      <c r="G62" s="27" t="str">
        <f>南岭项目采购合同台账!Q59</f>
        <v>深圳市粤通建设工程有限公司</v>
      </c>
      <c r="H62" s="27" t="str">
        <f>南岭项目采购合同台账!U59</f>
        <v>郑刚
18124614193</v>
      </c>
      <c r="I62" s="31">
        <f>南岭项目采购合同台账!AC59</f>
        <v>45848</v>
      </c>
      <c r="J62" s="32">
        <f>南岭项目招采台账!O59</f>
        <v>500000</v>
      </c>
      <c r="K62" s="32">
        <f>南岭项目招采台账!P59</f>
        <v>309987.72</v>
      </c>
      <c r="L62" s="32">
        <f>南岭项目采购合同台账!Y59</f>
        <v>309987.72</v>
      </c>
      <c r="M62" s="32">
        <v>309987.72</v>
      </c>
      <c r="N62" s="33"/>
      <c r="O62" s="32" t="str">
        <f>南岭项目招采台账!M59</f>
        <v>综合办公室</v>
      </c>
      <c r="P62" s="32" t="str">
        <f>南岭项目招采台账!N59</f>
        <v>欧阳俊贤
13824321280</v>
      </c>
      <c r="Q62" s="41" t="s">
        <v>156</v>
      </c>
      <c r="R62" s="41" t="s">
        <v>156</v>
      </c>
      <c r="S62" s="32" t="str">
        <f>南岭项目采购合同台账!BD59</f>
        <v>否</v>
      </c>
      <c r="T62" s="32"/>
      <c r="U62" s="32">
        <f t="shared" si="6"/>
        <v>0</v>
      </c>
      <c r="V62" s="42"/>
      <c r="W62" s="32"/>
      <c r="X62" s="43"/>
      <c r="Y62" s="41"/>
      <c r="Z62" s="41"/>
      <c r="AA62" s="41"/>
      <c r="AB62" s="46">
        <f t="shared" si="49"/>
        <v>0</v>
      </c>
      <c r="AC62" s="46">
        <f t="shared" si="50"/>
        <v>0</v>
      </c>
      <c r="AD62" s="46" t="e">
        <f t="shared" si="51"/>
        <v>#DIV/0!</v>
      </c>
      <c r="AE62" s="47"/>
      <c r="AF62" s="48"/>
      <c r="AG62" s="52"/>
      <c r="AH62" s="53"/>
      <c r="AI62" s="53"/>
      <c r="AJ62" s="53"/>
      <c r="AK62" s="53"/>
      <c r="AL62" s="53"/>
      <c r="AM62" s="53"/>
      <c r="AN62" s="53"/>
      <c r="AO62" s="53"/>
      <c r="AP62" s="53"/>
      <c r="AQ62" s="53"/>
      <c r="AR62" s="53"/>
      <c r="AS62" s="20"/>
      <c r="AT62" s="20"/>
      <c r="AU62" s="20"/>
      <c r="AV62" s="20"/>
      <c r="AW62" s="20"/>
      <c r="AX62" s="27"/>
      <c r="AY62" s="60"/>
      <c r="AZ62" s="36">
        <f t="shared" si="52"/>
        <v>0</v>
      </c>
      <c r="BA62" s="46">
        <f t="shared" si="55"/>
        <v>0</v>
      </c>
      <c r="BB62" s="43">
        <f t="shared" si="53"/>
        <v>0</v>
      </c>
      <c r="BC62" s="43">
        <f t="shared" si="57"/>
        <v>0</v>
      </c>
      <c r="BD62" s="61"/>
      <c r="BE62" s="61"/>
      <c r="BF62" s="61"/>
      <c r="BG62" s="61"/>
      <c r="BH62" s="61"/>
      <c r="BI62" s="61"/>
      <c r="BJ62" s="61"/>
      <c r="BK62" s="61"/>
      <c r="BL62" s="61"/>
      <c r="BM62" s="61"/>
      <c r="BN62" s="61"/>
      <c r="BO62" s="61"/>
      <c r="BP62" s="43">
        <f t="shared" si="56"/>
        <v>0</v>
      </c>
      <c r="BQ62" s="65"/>
      <c r="BR62" s="66"/>
      <c r="BS62" s="66"/>
      <c r="BT62" s="67"/>
      <c r="BU62" s="66"/>
      <c r="BV62" s="66"/>
      <c r="BW62" s="66"/>
      <c r="BX62" s="68"/>
      <c r="BY62" s="68"/>
      <c r="BZ62" s="68"/>
      <c r="CA62" s="68"/>
      <c r="CB62" s="68"/>
      <c r="CC62" s="43">
        <f t="shared" si="54"/>
        <v>0</v>
      </c>
      <c r="CD62" s="71"/>
      <c r="CE62" s="71"/>
      <c r="CF62" s="71"/>
      <c r="CG62" s="71"/>
      <c r="CH62" s="71"/>
      <c r="CI62" s="71"/>
      <c r="CJ62" s="71"/>
      <c r="CK62" s="71"/>
      <c r="CL62" s="71"/>
      <c r="CM62" s="71"/>
      <c r="CN62" s="71"/>
      <c r="CO62" s="71"/>
      <c r="CP62" s="43">
        <f t="shared" si="15"/>
        <v>0</v>
      </c>
      <c r="CQ62" s="74"/>
      <c r="CR62" s="74"/>
      <c r="CS62" s="74"/>
      <c r="CT62" s="74"/>
      <c r="CU62" s="74"/>
      <c r="CV62" s="74"/>
      <c r="CW62" s="74"/>
      <c r="CX62" s="74"/>
      <c r="CY62" s="74"/>
      <c r="CZ62" s="74"/>
      <c r="DA62" s="74"/>
      <c r="DB62" s="74"/>
      <c r="DC62" s="43">
        <f t="shared" si="16"/>
        <v>0</v>
      </c>
      <c r="DD62" s="77"/>
      <c r="DE62" s="77"/>
      <c r="DF62" s="77"/>
      <c r="DG62" s="77"/>
      <c r="DH62" s="77"/>
      <c r="DI62" s="77"/>
      <c r="DJ62" s="77"/>
      <c r="DK62" s="77"/>
      <c r="DL62" s="77"/>
      <c r="DM62" s="77"/>
      <c r="DN62" s="77"/>
      <c r="DO62" s="77"/>
      <c r="DP62" s="80"/>
      <c r="DQ62" s="84"/>
      <c r="DR62" s="43"/>
      <c r="DS62" s="84"/>
      <c r="DT62" s="84"/>
      <c r="DU62" s="84"/>
      <c r="DV62" s="84"/>
      <c r="DW62" s="84"/>
      <c r="DX62" s="84"/>
      <c r="DY62" s="84"/>
      <c r="DZ62" s="84"/>
      <c r="EA62" s="84"/>
      <c r="EB62" s="84"/>
      <c r="EC62" s="84"/>
      <c r="ED62" s="84"/>
      <c r="EE62" s="84"/>
      <c r="EF62" s="84"/>
      <c r="EG62" s="84"/>
      <c r="EH62" s="84"/>
      <c r="EI62" s="84"/>
      <c r="EJ62" s="88"/>
      <c r="EK62" s="89"/>
      <c r="EL62" s="89"/>
      <c r="EM62" s="90"/>
      <c r="EN62" s="91"/>
      <c r="EO62" s="44"/>
      <c r="EP62" s="41"/>
      <c r="EQ62" s="96"/>
      <c r="ER62" s="96"/>
      <c r="ES62" s="96"/>
      <c r="ET62" s="48"/>
      <c r="EU62" s="48"/>
      <c r="EV62" s="43"/>
      <c r="EW62" s="46"/>
      <c r="EX62" s="48"/>
      <c r="EY62" s="43"/>
      <c r="EZ62" s="46"/>
      <c r="FA62" s="43"/>
      <c r="FB62" s="46"/>
      <c r="FC62" s="41"/>
      <c r="FD62" s="91"/>
      <c r="FE62" s="41"/>
      <c r="FF62" s="41"/>
      <c r="FG62" s="101"/>
      <c r="FH62" s="101"/>
      <c r="FI62" s="41"/>
      <c r="FJ62" s="41">
        <f>M62</f>
        <v>309987.72</v>
      </c>
      <c r="FK62" s="101"/>
    </row>
    <row r="63" ht="60" customHeight="1" spans="1:167">
      <c r="A63" s="27" t="str">
        <f>南岭项目采购合同台账!A60</f>
        <v>续签合同</v>
      </c>
      <c r="B63" s="27"/>
      <c r="C63" s="27"/>
      <c r="D63" s="28"/>
      <c r="E63" s="27"/>
      <c r="F63" s="27"/>
      <c r="G63" s="27"/>
      <c r="H63" s="27"/>
      <c r="I63" s="31"/>
      <c r="J63" s="32"/>
      <c r="K63" s="32"/>
      <c r="L63" s="32"/>
      <c r="M63" s="32"/>
      <c r="N63" s="33"/>
      <c r="O63" s="32"/>
      <c r="P63" s="32"/>
      <c r="Q63" s="41"/>
      <c r="R63" s="41"/>
      <c r="S63" s="32"/>
      <c r="T63" s="32"/>
      <c r="U63" s="32"/>
      <c r="V63" s="42"/>
      <c r="W63" s="32"/>
      <c r="X63" s="43"/>
      <c r="Y63" s="41"/>
      <c r="Z63" s="41"/>
      <c r="AA63" s="41"/>
      <c r="AB63" s="46"/>
      <c r="AC63" s="46"/>
      <c r="AD63" s="46"/>
      <c r="AE63" s="47"/>
      <c r="AF63" s="48"/>
      <c r="AG63" s="52"/>
      <c r="AH63" s="53"/>
      <c r="AI63" s="53"/>
      <c r="AJ63" s="53"/>
      <c r="AK63" s="53"/>
      <c r="AL63" s="53"/>
      <c r="AM63" s="53"/>
      <c r="AN63" s="53"/>
      <c r="AO63" s="53"/>
      <c r="AP63" s="53"/>
      <c r="AQ63" s="53"/>
      <c r="AR63" s="53"/>
      <c r="AS63" s="20"/>
      <c r="AT63" s="20"/>
      <c r="AU63" s="20"/>
      <c r="AV63" s="20"/>
      <c r="AW63" s="20"/>
      <c r="AX63" s="27"/>
      <c r="AY63" s="60"/>
      <c r="AZ63" s="36"/>
      <c r="BA63" s="46"/>
      <c r="BB63" s="43"/>
      <c r="BC63" s="43"/>
      <c r="BD63" s="61"/>
      <c r="BE63" s="61"/>
      <c r="BF63" s="61"/>
      <c r="BG63" s="61"/>
      <c r="BH63" s="61"/>
      <c r="BI63" s="61"/>
      <c r="BJ63" s="61"/>
      <c r="BK63" s="61"/>
      <c r="BL63" s="61"/>
      <c r="BM63" s="61"/>
      <c r="BN63" s="61"/>
      <c r="BO63" s="61"/>
      <c r="BP63" s="43"/>
      <c r="BQ63" s="65"/>
      <c r="BR63" s="66"/>
      <c r="BS63" s="66"/>
      <c r="BT63" s="67"/>
      <c r="BU63" s="66"/>
      <c r="BV63" s="66"/>
      <c r="BW63" s="66"/>
      <c r="BX63" s="68"/>
      <c r="BY63" s="68"/>
      <c r="BZ63" s="68"/>
      <c r="CA63" s="68"/>
      <c r="CB63" s="68"/>
      <c r="CC63" s="43"/>
      <c r="CD63" s="71"/>
      <c r="CE63" s="71"/>
      <c r="CF63" s="71"/>
      <c r="CG63" s="71"/>
      <c r="CH63" s="71"/>
      <c r="CI63" s="71"/>
      <c r="CJ63" s="71"/>
      <c r="CK63" s="71"/>
      <c r="CL63" s="71"/>
      <c r="CM63" s="71"/>
      <c r="CN63" s="71"/>
      <c r="CO63" s="71"/>
      <c r="CP63" s="43"/>
      <c r="CQ63" s="74"/>
      <c r="CR63" s="74"/>
      <c r="CS63" s="74"/>
      <c r="CT63" s="74"/>
      <c r="CU63" s="74"/>
      <c r="CV63" s="74"/>
      <c r="CW63" s="74"/>
      <c r="CX63" s="74"/>
      <c r="CY63" s="74"/>
      <c r="CZ63" s="74"/>
      <c r="DA63" s="74"/>
      <c r="DB63" s="74"/>
      <c r="DC63" s="43"/>
      <c r="DD63" s="77"/>
      <c r="DE63" s="77"/>
      <c r="DF63" s="77"/>
      <c r="DG63" s="77"/>
      <c r="DH63" s="77"/>
      <c r="DI63" s="77"/>
      <c r="DJ63" s="77"/>
      <c r="DK63" s="77"/>
      <c r="DL63" s="77"/>
      <c r="DM63" s="77"/>
      <c r="DN63" s="77"/>
      <c r="DO63" s="77"/>
      <c r="DP63" s="80"/>
      <c r="DQ63" s="84"/>
      <c r="DR63" s="43"/>
      <c r="DS63" s="84"/>
      <c r="DT63" s="84"/>
      <c r="DU63" s="84"/>
      <c r="DV63" s="84"/>
      <c r="DW63" s="84"/>
      <c r="DX63" s="84"/>
      <c r="DY63" s="84"/>
      <c r="DZ63" s="84"/>
      <c r="EA63" s="84"/>
      <c r="EB63" s="84"/>
      <c r="EC63" s="84"/>
      <c r="ED63" s="84"/>
      <c r="EE63" s="84"/>
      <c r="EF63" s="84"/>
      <c r="EG63" s="84"/>
      <c r="EH63" s="84"/>
      <c r="EI63" s="84"/>
      <c r="EJ63" s="88"/>
      <c r="EK63" s="89"/>
      <c r="EL63" s="89"/>
      <c r="EM63" s="90"/>
      <c r="EN63" s="91"/>
      <c r="EO63" s="44"/>
      <c r="EP63" s="41"/>
      <c r="EQ63" s="96"/>
      <c r="ER63" s="97"/>
      <c r="ES63" s="96"/>
      <c r="ET63" s="48"/>
      <c r="EU63" s="48"/>
      <c r="EV63" s="43"/>
      <c r="EW63" s="46"/>
      <c r="EX63" s="48"/>
      <c r="EY63" s="43"/>
      <c r="EZ63" s="46"/>
      <c r="FA63" s="43"/>
      <c r="FB63" s="46"/>
      <c r="FC63" s="41"/>
      <c r="FD63" s="91"/>
      <c r="FE63" s="41"/>
      <c r="FF63" s="41"/>
      <c r="FG63" s="101"/>
      <c r="FH63" s="101"/>
      <c r="FI63" s="41"/>
      <c r="FJ63" s="41"/>
      <c r="FK63" s="101"/>
    </row>
    <row r="64" ht="60" customHeight="1" spans="1:167">
      <c r="A64" s="27">
        <f>南岭项目采购合同台账!A61</f>
        <v>1</v>
      </c>
      <c r="B64" s="27" t="str">
        <f>南岭项目采购合同台账!C61</f>
        <v>NLTZQQ-HT-040-X01</v>
      </c>
      <c r="C64" s="27" t="str">
        <f>南岭项目采购合同台账!D61</f>
        <v>TJ-JTBB20241028414</v>
      </c>
      <c r="D64" s="28" t="str">
        <f>南岭项目采购合同台账!E61</f>
        <v>龙岗区南湾街道南岭村社区土地整备利益统筹项目前期服务项目2024-2026年度指挥部花卉租摆、绿化养护、消杀除四害服务合同</v>
      </c>
      <c r="E64" s="27" t="str">
        <f>南岭项目采购合同台账!K61</f>
        <v>非工程服务类</v>
      </c>
      <c r="F64" s="27" t="str">
        <f>南岭项目采购合同台账!L61</f>
        <v>深圳市天健（集团）股份有限公司</v>
      </c>
      <c r="G64" s="27" t="str">
        <f>南岭项目采购合同台账!Q61</f>
        <v>深圳市天健环境技术有限公司</v>
      </c>
      <c r="H64" s="27" t="str">
        <f>南岭项目采购合同台账!I61</f>
        <v>张俊浩</v>
      </c>
      <c r="I64" s="27" t="str">
        <f>南岭项目采购合同台账!J61</f>
        <v>合同续签</v>
      </c>
      <c r="J64" s="28" t="str">
        <f>南岭项目采购合同台账!K61</f>
        <v>非工程服务类</v>
      </c>
      <c r="K64" s="27" t="str">
        <f>南岭项目采购合同台账!Q61</f>
        <v>深圳市天健环境技术有限公司</v>
      </c>
      <c r="L64" s="32">
        <f>南岭项目采购合同台账!Y61</f>
        <v>230301.74</v>
      </c>
      <c r="M64" s="32">
        <f>南岭项目采购合同台账!AA61</f>
        <v>230301.74</v>
      </c>
      <c r="N64" s="33"/>
      <c r="O64" s="32"/>
      <c r="P64" s="32"/>
      <c r="Q64" s="41" t="s">
        <v>156</v>
      </c>
      <c r="R64" s="41" t="s">
        <v>156</v>
      </c>
      <c r="S64" s="32"/>
      <c r="T64" s="32"/>
      <c r="U64" s="32"/>
      <c r="V64" s="42"/>
      <c r="W64" s="32"/>
      <c r="X64" s="43"/>
      <c r="Y64" s="41"/>
      <c r="Z64" s="41"/>
      <c r="AA64" s="41"/>
      <c r="AB64" s="46"/>
      <c r="AC64" s="46"/>
      <c r="AD64" s="46"/>
      <c r="AE64" s="47"/>
      <c r="AF64" s="48"/>
      <c r="AG64" s="52"/>
      <c r="AH64" s="53"/>
      <c r="AI64" s="53"/>
      <c r="AJ64" s="53"/>
      <c r="AK64" s="53"/>
      <c r="AL64" s="53"/>
      <c r="AM64" s="53"/>
      <c r="AN64" s="53"/>
      <c r="AO64" s="53"/>
      <c r="AP64" s="53"/>
      <c r="AQ64" s="53"/>
      <c r="AR64" s="53"/>
      <c r="AS64" s="20"/>
      <c r="AT64" s="20"/>
      <c r="AU64" s="20"/>
      <c r="AV64" s="20"/>
      <c r="AW64" s="20"/>
      <c r="AX64" s="27"/>
      <c r="AY64" s="60" t="s">
        <v>1151</v>
      </c>
      <c r="AZ64" s="36">
        <f>+BC64+BP64+CC64+CP64+DC64</f>
        <v>59885.47</v>
      </c>
      <c r="BA64" s="46">
        <f>IF(N64="",AZ64/M64,AZ64/N64)</f>
        <v>0.260030471328614</v>
      </c>
      <c r="BB64" s="43">
        <f>+BC64+BP64+CC64+CP64+DC64</f>
        <v>59885.47</v>
      </c>
      <c r="BC64" s="43">
        <f>SUM(BD64:BO64)</f>
        <v>0</v>
      </c>
      <c r="BD64" s="61"/>
      <c r="BE64" s="61"/>
      <c r="BF64" s="61"/>
      <c r="BG64" s="61"/>
      <c r="BH64" s="61"/>
      <c r="BI64" s="61"/>
      <c r="BJ64" s="61"/>
      <c r="BK64" s="61"/>
      <c r="BL64" s="61"/>
      <c r="BM64" s="61"/>
      <c r="BN64" s="61"/>
      <c r="BO64" s="61"/>
      <c r="BP64" s="43">
        <f>SUM(BQ64:CB64)</f>
        <v>0</v>
      </c>
      <c r="BQ64" s="65"/>
      <c r="BR64" s="66"/>
      <c r="BS64" s="66"/>
      <c r="BT64" s="67"/>
      <c r="BU64" s="66"/>
      <c r="BV64" s="66"/>
      <c r="BW64" s="66"/>
      <c r="BX64" s="68"/>
      <c r="BY64" s="68"/>
      <c r="BZ64" s="68"/>
      <c r="CA64" s="68"/>
      <c r="CB64" s="68"/>
      <c r="CC64" s="43">
        <f>SUM(CD64:CO64)</f>
        <v>0</v>
      </c>
      <c r="CD64" s="71"/>
      <c r="CE64" s="71"/>
      <c r="CF64" s="71"/>
      <c r="CG64" s="71"/>
      <c r="CH64" s="71"/>
      <c r="CI64" s="71"/>
      <c r="CJ64" s="71"/>
      <c r="CK64" s="71"/>
      <c r="CL64" s="71"/>
      <c r="CM64" s="71"/>
      <c r="CN64" s="71"/>
      <c r="CO64" s="71"/>
      <c r="CP64" s="43">
        <f>SUM(CQ64:DB64)</f>
        <v>0</v>
      </c>
      <c r="CQ64" s="74"/>
      <c r="CR64" s="74"/>
      <c r="CS64" s="74"/>
      <c r="CT64" s="74"/>
      <c r="CU64" s="74"/>
      <c r="CV64" s="74"/>
      <c r="CW64" s="74"/>
      <c r="CX64" s="74"/>
      <c r="CY64" s="74"/>
      <c r="CZ64" s="74"/>
      <c r="DA64" s="74"/>
      <c r="DB64" s="74"/>
      <c r="DC64" s="43">
        <f>SUM(DD64:DO64)</f>
        <v>59885.47</v>
      </c>
      <c r="DD64" s="77"/>
      <c r="DE64" s="77"/>
      <c r="DF64" s="77"/>
      <c r="DG64" s="77">
        <v>32537.14</v>
      </c>
      <c r="DH64" s="77"/>
      <c r="DI64" s="77"/>
      <c r="DJ64" s="77">
        <v>27348.33</v>
      </c>
      <c r="DK64" s="77"/>
      <c r="DL64" s="77"/>
      <c r="DM64" s="77"/>
      <c r="DN64" s="77"/>
      <c r="DO64" s="77"/>
      <c r="DP64" s="80"/>
      <c r="DQ64" s="84"/>
      <c r="DR64" s="43"/>
      <c r="DS64" s="84"/>
      <c r="DT64" s="84"/>
      <c r="DU64" s="84"/>
      <c r="DV64" s="84"/>
      <c r="DW64" s="84"/>
      <c r="DX64" s="84"/>
      <c r="DY64" s="84"/>
      <c r="DZ64" s="84"/>
      <c r="EA64" s="84"/>
      <c r="EB64" s="84"/>
      <c r="EC64" s="84"/>
      <c r="ED64" s="84"/>
      <c r="EE64" s="84"/>
      <c r="EF64" s="84"/>
      <c r="EG64" s="84"/>
      <c r="EH64" s="84"/>
      <c r="EI64" s="84"/>
      <c r="EJ64" s="88"/>
      <c r="EK64" s="89"/>
      <c r="EL64" s="89"/>
      <c r="EM64" s="90"/>
      <c r="EN64" s="91"/>
      <c r="EO64" s="44"/>
      <c r="EP64" s="41"/>
      <c r="EQ64" s="96"/>
      <c r="ER64" s="97"/>
      <c r="ES64" s="96"/>
      <c r="ET64" s="48"/>
      <c r="EU64" s="48"/>
      <c r="EV64" s="43"/>
      <c r="EW64" s="46"/>
      <c r="EX64" s="48"/>
      <c r="EY64" s="43"/>
      <c r="EZ64" s="46"/>
      <c r="FA64" s="43"/>
      <c r="FB64" s="46"/>
      <c r="FC64" s="41"/>
      <c r="FD64" s="91"/>
      <c r="FE64" s="41"/>
      <c r="FF64" s="41"/>
      <c r="FG64" s="101"/>
      <c r="FH64" s="101"/>
      <c r="FI64" s="41"/>
      <c r="FJ64" s="41">
        <f>M64</f>
        <v>230301.74</v>
      </c>
      <c r="FK64" s="101"/>
    </row>
    <row r="65" ht="60" customHeight="1" spans="1:167">
      <c r="A65" s="27">
        <f>南岭项目采购合同台账!A62</f>
        <v>2</v>
      </c>
      <c r="B65" s="27" t="str">
        <f>南岭项目采购合同台账!C62</f>
        <v>NLTZQQ-HT-042-X01</v>
      </c>
      <c r="C65" s="27" t="str">
        <f>南岭项目采购合同台账!D62</f>
        <v>TJ-JTBB20241030479</v>
      </c>
      <c r="D65" s="28" t="str">
        <f>南岭项目采购合同台账!E62</f>
        <v>龙岗区南湾街道南岭村社区土地整备利益统筹项目前期服务项目2024-2026年度指挥部物业服务合同</v>
      </c>
      <c r="E65" s="27" t="str">
        <f>南岭项目采购合同台账!K62</f>
        <v>非工程服务类</v>
      </c>
      <c r="F65" s="27" t="str">
        <f>南岭项目采购合同台账!L62</f>
        <v>深圳市天健（集团）股份有限公司</v>
      </c>
      <c r="G65" s="27" t="str">
        <f>南岭项目采购合同台账!Q62</f>
        <v>深圳市天健城市服务有限公司</v>
      </c>
      <c r="H65" s="27" t="str">
        <f>南岭项目采购合同台账!I62</f>
        <v>张俊浩</v>
      </c>
      <c r="I65" s="27" t="str">
        <f>南岭项目采购合同台账!J62</f>
        <v>合同续签</v>
      </c>
      <c r="J65" s="28" t="str">
        <f>南岭项目采购合同台账!K62</f>
        <v>非工程服务类</v>
      </c>
      <c r="K65" s="27" t="str">
        <f>南岭项目采购合同台账!Q62</f>
        <v>深圳市天健城市服务有限公司</v>
      </c>
      <c r="L65" s="32">
        <f>南岭项目采购合同台账!Y62</f>
        <v>3251484.72</v>
      </c>
      <c r="M65" s="32">
        <f>南岭项目采购合同台账!AA62</f>
        <v>3251484.72</v>
      </c>
      <c r="N65" s="33"/>
      <c r="O65" s="32"/>
      <c r="P65" s="32"/>
      <c r="Q65" s="41" t="s">
        <v>156</v>
      </c>
      <c r="R65" s="41" t="s">
        <v>156</v>
      </c>
      <c r="S65" s="32"/>
      <c r="T65" s="32"/>
      <c r="U65" s="32"/>
      <c r="V65" s="42"/>
      <c r="W65" s="32"/>
      <c r="X65" s="43"/>
      <c r="Y65" s="41"/>
      <c r="Z65" s="41"/>
      <c r="AA65" s="41"/>
      <c r="AB65" s="46"/>
      <c r="AC65" s="46"/>
      <c r="AD65" s="46"/>
      <c r="AE65" s="47"/>
      <c r="AF65" s="48"/>
      <c r="AG65" s="52"/>
      <c r="AH65" s="53"/>
      <c r="AI65" s="53"/>
      <c r="AJ65" s="53"/>
      <c r="AK65" s="53"/>
      <c r="AL65" s="53"/>
      <c r="AM65" s="53"/>
      <c r="AN65" s="53"/>
      <c r="AO65" s="53"/>
      <c r="AP65" s="53"/>
      <c r="AQ65" s="53"/>
      <c r="AR65" s="53"/>
      <c r="AS65" s="20"/>
      <c r="AT65" s="20"/>
      <c r="AU65" s="20"/>
      <c r="AV65" s="20"/>
      <c r="AW65" s="20"/>
      <c r="AX65" s="27"/>
      <c r="AY65" s="60" t="s">
        <v>1151</v>
      </c>
      <c r="AZ65" s="36">
        <f>+BC65+BP65+CC65+CP65+DC65</f>
        <v>975445.42</v>
      </c>
      <c r="BA65" s="46">
        <f>IF(N65="",AZ65/M65,AZ65/N65)</f>
        <v>0.300000001230207</v>
      </c>
      <c r="BB65" s="43">
        <f>+BC65+BP65+CC65+CP65+DC65</f>
        <v>975445.42</v>
      </c>
      <c r="BC65" s="43">
        <f>SUM(BD65:BO65)</f>
        <v>0</v>
      </c>
      <c r="BD65" s="61"/>
      <c r="BE65" s="61"/>
      <c r="BF65" s="61"/>
      <c r="BG65" s="61"/>
      <c r="BH65" s="61"/>
      <c r="BI65" s="61"/>
      <c r="BJ65" s="61"/>
      <c r="BK65" s="61"/>
      <c r="BL65" s="61"/>
      <c r="BM65" s="61"/>
      <c r="BN65" s="61"/>
      <c r="BO65" s="61"/>
      <c r="BP65" s="43">
        <f>SUM(BQ65:CB65)</f>
        <v>0</v>
      </c>
      <c r="BQ65" s="65"/>
      <c r="BR65" s="66"/>
      <c r="BS65" s="66"/>
      <c r="BT65" s="67"/>
      <c r="BU65" s="66"/>
      <c r="BV65" s="66"/>
      <c r="BW65" s="66"/>
      <c r="BX65" s="68"/>
      <c r="BY65" s="68"/>
      <c r="BZ65" s="68"/>
      <c r="CA65" s="68"/>
      <c r="CB65" s="68"/>
      <c r="CC65" s="43">
        <f>SUM(CD65:CO65)</f>
        <v>0</v>
      </c>
      <c r="CD65" s="71"/>
      <c r="CE65" s="71"/>
      <c r="CF65" s="71"/>
      <c r="CG65" s="71"/>
      <c r="CH65" s="71"/>
      <c r="CI65" s="71"/>
      <c r="CJ65" s="71"/>
      <c r="CK65" s="71"/>
      <c r="CL65" s="71"/>
      <c r="CM65" s="71"/>
      <c r="CN65" s="71"/>
      <c r="CO65" s="71"/>
      <c r="CP65" s="43">
        <f>SUM(CQ65:DB65)</f>
        <v>0</v>
      </c>
      <c r="CQ65" s="74"/>
      <c r="CR65" s="74"/>
      <c r="CS65" s="74"/>
      <c r="CT65" s="74"/>
      <c r="CU65" s="74"/>
      <c r="CV65" s="74"/>
      <c r="CW65" s="74"/>
      <c r="CX65" s="74"/>
      <c r="CY65" s="74"/>
      <c r="CZ65" s="74"/>
      <c r="DA65" s="74"/>
      <c r="DB65" s="74"/>
      <c r="DC65" s="43">
        <f>SUM(DD65:DO65)</f>
        <v>975445.42</v>
      </c>
      <c r="DD65" s="77"/>
      <c r="DE65" s="77"/>
      <c r="DF65" s="77"/>
      <c r="DG65" s="77"/>
      <c r="DH65" s="77">
        <v>609653.39</v>
      </c>
      <c r="DI65" s="77"/>
      <c r="DJ65" s="77"/>
      <c r="DK65" s="77">
        <v>365792.03</v>
      </c>
      <c r="DL65" s="77"/>
      <c r="DM65" s="77"/>
      <c r="DN65" s="77"/>
      <c r="DO65" s="77"/>
      <c r="DP65" s="80"/>
      <c r="DQ65" s="84"/>
      <c r="DR65" s="43"/>
      <c r="DS65" s="84"/>
      <c r="DT65" s="84"/>
      <c r="DU65" s="84"/>
      <c r="DV65" s="84"/>
      <c r="DW65" s="84"/>
      <c r="DX65" s="84"/>
      <c r="DY65" s="84"/>
      <c r="DZ65" s="84"/>
      <c r="EA65" s="84"/>
      <c r="EB65" s="84"/>
      <c r="EC65" s="84"/>
      <c r="ED65" s="84"/>
      <c r="EE65" s="84"/>
      <c r="EF65" s="84"/>
      <c r="EG65" s="84"/>
      <c r="EH65" s="84"/>
      <c r="EI65" s="84"/>
      <c r="EJ65" s="88"/>
      <c r="EK65" s="89"/>
      <c r="EL65" s="89"/>
      <c r="EM65" s="90"/>
      <c r="EN65" s="91"/>
      <c r="EO65" s="44"/>
      <c r="EP65" s="41"/>
      <c r="EQ65" s="96"/>
      <c r="ER65" s="97"/>
      <c r="ES65" s="96"/>
      <c r="ET65" s="48"/>
      <c r="EU65" s="48"/>
      <c r="EV65" s="43"/>
      <c r="EW65" s="46"/>
      <c r="EX65" s="48"/>
      <c r="EY65" s="43"/>
      <c r="EZ65" s="46"/>
      <c r="FA65" s="43"/>
      <c r="FB65" s="46"/>
      <c r="FC65" s="41"/>
      <c r="FD65" s="91"/>
      <c r="FE65" s="41"/>
      <c r="FF65" s="41"/>
      <c r="FG65" s="101"/>
      <c r="FH65" s="101"/>
      <c r="FI65" s="41"/>
      <c r="FJ65" s="41">
        <f>M65</f>
        <v>3251484.72</v>
      </c>
      <c r="FK65" s="101"/>
    </row>
    <row r="66" ht="60" customHeight="1" spans="1:166">
      <c r="A66" s="27" t="str">
        <f>南岭项目采购合同台账!A63</f>
        <v>补充协议</v>
      </c>
      <c r="B66" s="27"/>
      <c r="C66" s="27"/>
      <c r="D66" s="28"/>
      <c r="E66" s="27"/>
      <c r="F66" s="27"/>
      <c r="G66" s="27"/>
      <c r="H66" s="27"/>
      <c r="I66" s="27"/>
      <c r="J66" s="28"/>
      <c r="K66" s="27"/>
      <c r="L66" s="27"/>
      <c r="M66" s="27"/>
      <c r="N66" s="41"/>
      <c r="O66" s="32"/>
      <c r="P66" s="32"/>
      <c r="Q66" s="41"/>
      <c r="R66" s="41"/>
      <c r="S66" s="32"/>
      <c r="T66" s="32"/>
      <c r="U66" s="32"/>
      <c r="V66" s="42"/>
      <c r="W66" s="32"/>
      <c r="X66" s="43"/>
      <c r="Y66" s="41"/>
      <c r="Z66" s="41"/>
      <c r="AA66" s="41"/>
      <c r="AB66" s="46"/>
      <c r="AC66" s="46"/>
      <c r="AD66" s="46"/>
      <c r="AE66" s="47"/>
      <c r="AF66" s="48"/>
      <c r="AG66" s="52"/>
      <c r="AH66" s="53"/>
      <c r="AI66" s="53"/>
      <c r="AJ66" s="53"/>
      <c r="AK66" s="53"/>
      <c r="AL66" s="53"/>
      <c r="AM66" s="53"/>
      <c r="AN66" s="53"/>
      <c r="AO66" s="53"/>
      <c r="AP66" s="53"/>
      <c r="AQ66" s="53"/>
      <c r="AR66" s="53"/>
      <c r="AS66" s="20"/>
      <c r="AT66" s="20"/>
      <c r="AU66" s="20"/>
      <c r="AV66" s="20"/>
      <c r="AW66" s="20"/>
      <c r="AX66" s="27"/>
      <c r="AY66" s="60"/>
      <c r="AZ66" s="36"/>
      <c r="BA66" s="46"/>
      <c r="BB66" s="43"/>
      <c r="BC66" s="43"/>
      <c r="BD66" s="61"/>
      <c r="BE66" s="61"/>
      <c r="BF66" s="61"/>
      <c r="BG66" s="61"/>
      <c r="BH66" s="61"/>
      <c r="BI66" s="61"/>
      <c r="BJ66" s="61"/>
      <c r="BK66" s="61"/>
      <c r="BL66" s="61"/>
      <c r="BM66" s="61"/>
      <c r="BN66" s="61"/>
      <c r="BO66" s="61"/>
      <c r="BP66" s="43"/>
      <c r="BQ66" s="65"/>
      <c r="BR66" s="66"/>
      <c r="BS66" s="66"/>
      <c r="BT66" s="67"/>
      <c r="BU66" s="66"/>
      <c r="BV66" s="66"/>
      <c r="BW66" s="66"/>
      <c r="BX66" s="68"/>
      <c r="BY66" s="68"/>
      <c r="BZ66" s="68"/>
      <c r="CA66" s="68"/>
      <c r="CB66" s="68"/>
      <c r="CC66" s="43"/>
      <c r="CD66" s="71"/>
      <c r="CE66" s="71"/>
      <c r="CF66" s="71"/>
      <c r="CG66" s="71"/>
      <c r="CH66" s="71"/>
      <c r="CI66" s="71"/>
      <c r="CJ66" s="71"/>
      <c r="CK66" s="71"/>
      <c r="CL66" s="71"/>
      <c r="CM66" s="71"/>
      <c r="CN66" s="71"/>
      <c r="CO66" s="71"/>
      <c r="CP66" s="43"/>
      <c r="CQ66" s="74"/>
      <c r="CR66" s="74"/>
      <c r="CS66" s="74"/>
      <c r="CT66" s="74"/>
      <c r="CU66" s="74"/>
      <c r="CV66" s="74"/>
      <c r="CW66" s="74"/>
      <c r="CX66" s="74"/>
      <c r="CY66" s="74"/>
      <c r="CZ66" s="74"/>
      <c r="DA66" s="74"/>
      <c r="DB66" s="74"/>
      <c r="DC66" s="43"/>
      <c r="DD66" s="77"/>
      <c r="DE66" s="77"/>
      <c r="DF66" s="77"/>
      <c r="DG66" s="77"/>
      <c r="DH66" s="77"/>
      <c r="DI66" s="77"/>
      <c r="DJ66" s="77"/>
      <c r="DK66" s="77"/>
      <c r="DL66" s="77"/>
      <c r="DM66" s="77"/>
      <c r="DN66" s="77"/>
      <c r="DO66" s="77"/>
      <c r="DP66" s="80"/>
      <c r="DQ66" s="84"/>
      <c r="DR66" s="43"/>
      <c r="DS66" s="84"/>
      <c r="DT66" s="84"/>
      <c r="DU66" s="84"/>
      <c r="DV66" s="84"/>
      <c r="DW66" s="84"/>
      <c r="DX66" s="84"/>
      <c r="DY66" s="84"/>
      <c r="DZ66" s="84"/>
      <c r="EA66" s="84"/>
      <c r="EB66" s="84"/>
      <c r="EC66" s="84"/>
      <c r="ED66" s="84"/>
      <c r="EE66" s="84"/>
      <c r="EF66" s="84"/>
      <c r="EG66" s="84"/>
      <c r="EH66" s="84"/>
      <c r="EI66" s="84"/>
      <c r="EJ66" s="88"/>
      <c r="EK66" s="89"/>
      <c r="EL66" s="89"/>
      <c r="EM66" s="90"/>
      <c r="EN66" s="91"/>
      <c r="EO66" s="44"/>
      <c r="EP66" s="41"/>
      <c r="EQ66" s="96"/>
      <c r="ER66" s="97"/>
      <c r="ES66" s="96"/>
      <c r="ET66" s="48"/>
      <c r="EU66" s="48"/>
      <c r="EV66" s="43"/>
      <c r="EW66" s="46"/>
      <c r="EX66" s="48"/>
      <c r="EY66" s="43"/>
      <c r="EZ66" s="46"/>
      <c r="FA66" s="43"/>
      <c r="FB66" s="46"/>
      <c r="FC66" s="41"/>
      <c r="FD66" s="91"/>
      <c r="FE66" s="41"/>
      <c r="FF66" s="41"/>
      <c r="FG66" s="101"/>
      <c r="FH66" s="101"/>
      <c r="FI66" s="41"/>
      <c r="FJ66" s="41">
        <f>N66</f>
        <v>0</v>
      </c>
    </row>
    <row r="67" ht="60" customHeight="1" spans="1:165">
      <c r="A67" s="27">
        <f>南岭项目采购合同台账!A64</f>
        <v>1</v>
      </c>
      <c r="B67" s="27" t="str">
        <f>南岭项目采购合同台账!C64</f>
        <v>NLTZQQ-HT-007-B01</v>
      </c>
      <c r="C67" s="27" t="str">
        <f>南岭项目采购合同台账!D64</f>
        <v>TJ-JTBB20220905046</v>
      </c>
      <c r="D67" s="28" t="str">
        <f>南岭项目采购合同台账!E64</f>
        <v>南岭村土地整备项目巡查及安全督导服务补充协议书</v>
      </c>
      <c r="E67" s="27">
        <f>南岭项目采购合同台账!K64</f>
        <v>0</v>
      </c>
      <c r="F67" s="27" t="str">
        <f>南岭项目采购合同台账!L64</f>
        <v>深圳市天健（集团）股份有限公司</v>
      </c>
      <c r="G67" s="27">
        <f>南岭项目采购合同台账!Q64</f>
        <v>0</v>
      </c>
      <c r="H67" s="27" t="str">
        <f>南岭项目采购合同台账!U64</f>
        <v>葛元海，13612856062,13612856062@139.com</v>
      </c>
      <c r="I67" s="31">
        <f>南岭项目采购合同台账!AC64</f>
        <v>44811</v>
      </c>
      <c r="J67" s="32">
        <f>南岭项目招采台账!O59</f>
        <v>500000</v>
      </c>
      <c r="K67" s="32">
        <f>南岭项目招采台账!P59</f>
        <v>309987.72</v>
      </c>
      <c r="L67" s="32">
        <f>南岭项目采购合同台账!Y64</f>
        <v>13010796.8</v>
      </c>
      <c r="M67" s="32">
        <f>南岭项目采购合同台账!AA64</f>
        <v>15787793.02</v>
      </c>
      <c r="N67" s="41"/>
      <c r="O67" s="32" t="str">
        <f>南岭项目招采台账!M59</f>
        <v>综合办公室</v>
      </c>
      <c r="P67" s="32" t="str">
        <f>南岭项目招采台账!N59</f>
        <v>欧阳俊贤
13824321280</v>
      </c>
      <c r="Q67" s="41" t="s">
        <v>125</v>
      </c>
      <c r="R67" s="41" t="s">
        <v>125</v>
      </c>
      <c r="S67" s="32" t="str">
        <f>南岭项目采购合同台账!BD64</f>
        <v>是</v>
      </c>
      <c r="T67" s="32"/>
      <c r="U67" s="32">
        <f t="shared" ref="U67:U70" si="59">N67</f>
        <v>0</v>
      </c>
      <c r="V67" s="42"/>
      <c r="W67" s="32"/>
      <c r="X67" s="43">
        <f t="shared" ref="X67:X70" si="60">V67-W67</f>
        <v>0</v>
      </c>
      <c r="Y67" s="41"/>
      <c r="Z67" s="41"/>
      <c r="AA67" s="41"/>
      <c r="AB67" s="46">
        <f t="shared" ref="AB67:AB70" si="61">V67/M67</f>
        <v>0</v>
      </c>
      <c r="AC67" s="46">
        <f t="shared" ref="AC67:AC70" si="62">W67/M67</f>
        <v>0</v>
      </c>
      <c r="AD67" s="46" t="e">
        <f t="shared" ref="AD67:AD70" si="63">W67/U67</f>
        <v>#DIV/0!</v>
      </c>
      <c r="AE67" s="47"/>
      <c r="AF67" s="48"/>
      <c r="AG67" s="52"/>
      <c r="AH67" s="53"/>
      <c r="AI67" s="53"/>
      <c r="AJ67" s="53"/>
      <c r="AK67" s="53"/>
      <c r="AL67" s="53"/>
      <c r="AM67" s="53"/>
      <c r="AN67" s="53"/>
      <c r="AO67" s="53"/>
      <c r="AP67" s="53"/>
      <c r="AQ67" s="53"/>
      <c r="AR67" s="53"/>
      <c r="AS67" s="20"/>
      <c r="AT67" s="20"/>
      <c r="AU67" s="20"/>
      <c r="AV67" s="20"/>
      <c r="AW67" s="20"/>
      <c r="AX67" s="27"/>
      <c r="AY67" s="60"/>
      <c r="AZ67" s="36"/>
      <c r="BA67" s="46"/>
      <c r="BB67" s="43"/>
      <c r="BC67" s="43"/>
      <c r="BD67" s="61"/>
      <c r="BE67" s="61"/>
      <c r="BF67" s="61"/>
      <c r="BG67" s="61"/>
      <c r="BH67" s="61"/>
      <c r="BI67" s="61"/>
      <c r="BJ67" s="61"/>
      <c r="BK67" s="61"/>
      <c r="BL67" s="61"/>
      <c r="BM67" s="61"/>
      <c r="BN67" s="61"/>
      <c r="BO67" s="61"/>
      <c r="BP67" s="43"/>
      <c r="BQ67" s="65"/>
      <c r="BR67" s="66"/>
      <c r="BS67" s="66"/>
      <c r="BT67" s="67"/>
      <c r="BU67" s="66"/>
      <c r="BV67" s="66"/>
      <c r="BW67" s="66"/>
      <c r="BX67" s="68"/>
      <c r="BY67" s="68"/>
      <c r="BZ67" s="68"/>
      <c r="CA67" s="68"/>
      <c r="CB67" s="68"/>
      <c r="CC67" s="43"/>
      <c r="CD67" s="71"/>
      <c r="CE67" s="71"/>
      <c r="CF67" s="71"/>
      <c r="CG67" s="71"/>
      <c r="CH67" s="71"/>
      <c r="CI67" s="71"/>
      <c r="CJ67" s="71"/>
      <c r="CK67" s="71"/>
      <c r="CL67" s="71"/>
      <c r="CM67" s="71"/>
      <c r="CN67" s="71"/>
      <c r="CO67" s="71"/>
      <c r="CP67" s="43"/>
      <c r="CQ67" s="74"/>
      <c r="CR67" s="74"/>
      <c r="CS67" s="74"/>
      <c r="CT67" s="74"/>
      <c r="CU67" s="74"/>
      <c r="CV67" s="74"/>
      <c r="CW67" s="74"/>
      <c r="CX67" s="74"/>
      <c r="CY67" s="74"/>
      <c r="CZ67" s="74"/>
      <c r="DA67" s="74"/>
      <c r="DB67" s="74"/>
      <c r="DC67" s="43"/>
      <c r="DD67" s="77"/>
      <c r="DE67" s="77"/>
      <c r="DF67" s="77"/>
      <c r="DG67" s="77"/>
      <c r="DH67" s="77"/>
      <c r="DI67" s="77"/>
      <c r="DJ67" s="77"/>
      <c r="DK67" s="77"/>
      <c r="DL67" s="77"/>
      <c r="DM67" s="77"/>
      <c r="DN67" s="77"/>
      <c r="DO67" s="77"/>
      <c r="DP67" s="80"/>
      <c r="DQ67" s="84"/>
      <c r="DR67" s="43"/>
      <c r="DS67" s="84"/>
      <c r="DT67" s="84"/>
      <c r="DU67" s="84"/>
      <c r="DV67" s="84"/>
      <c r="DW67" s="84"/>
      <c r="DX67" s="84"/>
      <c r="DY67" s="84"/>
      <c r="DZ67" s="84"/>
      <c r="EA67" s="84"/>
      <c r="EB67" s="84"/>
      <c r="EC67" s="84"/>
      <c r="ED67" s="84"/>
      <c r="EE67" s="84"/>
      <c r="EF67" s="84"/>
      <c r="EG67" s="84"/>
      <c r="EH67" s="84"/>
      <c r="EI67" s="84"/>
      <c r="EJ67" s="88"/>
      <c r="EK67" s="89"/>
      <c r="EL67" s="89"/>
      <c r="EM67" s="90"/>
      <c r="EN67" s="91"/>
      <c r="EO67" s="44"/>
      <c r="EP67" s="41"/>
      <c r="EQ67" s="96"/>
      <c r="ER67" s="97"/>
      <c r="ES67" s="96"/>
      <c r="ET67" s="48"/>
      <c r="EU67" s="48"/>
      <c r="EV67" s="43"/>
      <c r="EW67" s="46"/>
      <c r="EX67" s="48"/>
      <c r="EY67" s="43"/>
      <c r="EZ67" s="46"/>
      <c r="FA67" s="43"/>
      <c r="FB67" s="46"/>
      <c r="FC67" s="41"/>
      <c r="FD67" s="91"/>
      <c r="FE67" s="41"/>
      <c r="FF67" s="41"/>
      <c r="FG67" s="101"/>
      <c r="FH67" s="101"/>
      <c r="FI67" s="41"/>
    </row>
    <row r="68" ht="60" customHeight="1" spans="1:165">
      <c r="A68" s="27">
        <f>南岭项目采购合同台账!A65</f>
        <v>2</v>
      </c>
      <c r="B68" s="27" t="str">
        <f>南岭项目采购合同台账!C65</f>
        <v>NLTZQQ-HT-007-B02</v>
      </c>
      <c r="C68" s="27" t="str">
        <f>南岭项目采购合同台账!D65</f>
        <v>/</v>
      </c>
      <c r="D68" s="28" t="str">
        <f>南岭项目采购合同台账!E65</f>
        <v>南岭村土地整备项目巡查及安全督导服务补充协议书（二）</v>
      </c>
      <c r="E68" s="27">
        <f>南岭项目采购合同台账!K65</f>
        <v>0</v>
      </c>
      <c r="F68" s="27" t="str">
        <f>南岭项目采购合同台账!L65</f>
        <v>深圳市天健（集团）股份有限公司</v>
      </c>
      <c r="G68" s="27">
        <f>南岭项目采购合同台账!Q65</f>
        <v>0</v>
      </c>
      <c r="H68" s="27" t="str">
        <f>南岭项目采购合同台账!U65</f>
        <v>葛元海，13612856062,13612856062@139.com</v>
      </c>
      <c r="I68" s="31" t="str">
        <f>南岭项目采购合同台账!AC65</f>
        <v>/</v>
      </c>
      <c r="J68" s="32">
        <f>南岭项目招采台账!O60</f>
        <v>0</v>
      </c>
      <c r="K68" s="32">
        <f>南岭项目招采台账!P60</f>
        <v>0</v>
      </c>
      <c r="L68" s="32">
        <f>南岭项目采购合同台账!Y65</f>
        <v>15787793.02</v>
      </c>
      <c r="M68" s="32">
        <f>南岭项目采购合同台账!AA65</f>
        <v>26227519.02</v>
      </c>
      <c r="N68" s="41"/>
      <c r="O68" s="32">
        <f>南岭项目招采台账!M60</f>
        <v>0</v>
      </c>
      <c r="P68" s="32">
        <f>南岭项目招采台账!N60</f>
        <v>0</v>
      </c>
      <c r="Q68" s="41" t="s">
        <v>125</v>
      </c>
      <c r="R68" s="41" t="s">
        <v>125</v>
      </c>
      <c r="S68" s="32" t="str">
        <f>南岭项目采购合同台账!BD65</f>
        <v>是</v>
      </c>
      <c r="T68" s="32"/>
      <c r="U68" s="32">
        <f t="shared" si="59"/>
        <v>0</v>
      </c>
      <c r="V68" s="42"/>
      <c r="W68" s="32"/>
      <c r="X68" s="43">
        <f t="shared" si="60"/>
        <v>0</v>
      </c>
      <c r="Y68" s="41"/>
      <c r="Z68" s="41"/>
      <c r="AA68" s="41"/>
      <c r="AB68" s="46">
        <f t="shared" si="61"/>
        <v>0</v>
      </c>
      <c r="AC68" s="46">
        <f t="shared" si="62"/>
        <v>0</v>
      </c>
      <c r="AD68" s="46" t="e">
        <f t="shared" si="63"/>
        <v>#DIV/0!</v>
      </c>
      <c r="AE68" s="47"/>
      <c r="AF68" s="48"/>
      <c r="AG68" s="52"/>
      <c r="AH68" s="53"/>
      <c r="AI68" s="53"/>
      <c r="AJ68" s="53"/>
      <c r="AK68" s="53"/>
      <c r="AL68" s="53"/>
      <c r="AM68" s="53"/>
      <c r="AN68" s="53"/>
      <c r="AO68" s="53"/>
      <c r="AP68" s="53"/>
      <c r="AQ68" s="53"/>
      <c r="AR68" s="53"/>
      <c r="AS68" s="20"/>
      <c r="AT68" s="20"/>
      <c r="AU68" s="20"/>
      <c r="AV68" s="20"/>
      <c r="AW68" s="20"/>
      <c r="AX68" s="27"/>
      <c r="AY68" s="60"/>
      <c r="AZ68" s="36"/>
      <c r="BA68" s="46"/>
      <c r="BB68" s="43"/>
      <c r="BC68" s="43"/>
      <c r="BD68" s="61"/>
      <c r="BE68" s="61"/>
      <c r="BF68" s="61"/>
      <c r="BG68" s="61"/>
      <c r="BH68" s="61"/>
      <c r="BI68" s="61"/>
      <c r="BJ68" s="61"/>
      <c r="BK68" s="61"/>
      <c r="BL68" s="61"/>
      <c r="BM68" s="61"/>
      <c r="BN68" s="61"/>
      <c r="BO68" s="61"/>
      <c r="BP68" s="43"/>
      <c r="BQ68" s="65"/>
      <c r="BR68" s="66"/>
      <c r="BS68" s="66"/>
      <c r="BT68" s="67"/>
      <c r="BU68" s="66"/>
      <c r="BV68" s="66"/>
      <c r="BW68" s="66"/>
      <c r="BX68" s="68"/>
      <c r="BY68" s="68"/>
      <c r="BZ68" s="68"/>
      <c r="CA68" s="68"/>
      <c r="CB68" s="68"/>
      <c r="CC68" s="43"/>
      <c r="CD68" s="71"/>
      <c r="CE68" s="71"/>
      <c r="CF68" s="71"/>
      <c r="CG68" s="71"/>
      <c r="CH68" s="71"/>
      <c r="CI68" s="71"/>
      <c r="CJ68" s="71"/>
      <c r="CK68" s="71"/>
      <c r="CL68" s="71"/>
      <c r="CM68" s="71"/>
      <c r="CN68" s="71"/>
      <c r="CO68" s="71"/>
      <c r="CP68" s="43"/>
      <c r="CQ68" s="74"/>
      <c r="CR68" s="74"/>
      <c r="CS68" s="74"/>
      <c r="CT68" s="74"/>
      <c r="CU68" s="74"/>
      <c r="CV68" s="74"/>
      <c r="CW68" s="74"/>
      <c r="CX68" s="74"/>
      <c r="CY68" s="74"/>
      <c r="CZ68" s="74"/>
      <c r="DA68" s="74"/>
      <c r="DB68" s="74"/>
      <c r="DC68" s="43"/>
      <c r="DD68" s="77"/>
      <c r="DE68" s="77"/>
      <c r="DF68" s="77"/>
      <c r="DG68" s="77"/>
      <c r="DH68" s="77"/>
      <c r="DI68" s="77"/>
      <c r="DJ68" s="77"/>
      <c r="DK68" s="77"/>
      <c r="DL68" s="77"/>
      <c r="DM68" s="77"/>
      <c r="DN68" s="77"/>
      <c r="DO68" s="77"/>
      <c r="DP68" s="80"/>
      <c r="DQ68" s="84"/>
      <c r="DR68" s="43"/>
      <c r="DS68" s="84"/>
      <c r="DT68" s="84"/>
      <c r="DU68" s="84"/>
      <c r="DV68" s="84"/>
      <c r="DW68" s="84"/>
      <c r="DX68" s="84"/>
      <c r="DY68" s="84"/>
      <c r="DZ68" s="84"/>
      <c r="EA68" s="84"/>
      <c r="EB68" s="84"/>
      <c r="EC68" s="84"/>
      <c r="ED68" s="84"/>
      <c r="EE68" s="84"/>
      <c r="EF68" s="84"/>
      <c r="EG68" s="84"/>
      <c r="EH68" s="84"/>
      <c r="EI68" s="84"/>
      <c r="EJ68" s="88"/>
      <c r="EK68" s="89"/>
      <c r="EL68" s="89"/>
      <c r="EM68" s="90"/>
      <c r="EN68" s="91"/>
      <c r="EO68" s="44"/>
      <c r="EP68" s="41"/>
      <c r="EQ68" s="96"/>
      <c r="ER68" s="97"/>
      <c r="ES68" s="96"/>
      <c r="ET68" s="48"/>
      <c r="EU68" s="48"/>
      <c r="EV68" s="43"/>
      <c r="EW68" s="46"/>
      <c r="EX68" s="48"/>
      <c r="EY68" s="43"/>
      <c r="EZ68" s="46"/>
      <c r="FA68" s="43"/>
      <c r="FB68" s="46"/>
      <c r="FC68" s="41"/>
      <c r="FD68" s="91"/>
      <c r="FE68" s="41"/>
      <c r="FF68" s="41"/>
      <c r="FG68" s="101"/>
      <c r="FH68" s="101"/>
      <c r="FI68" s="41"/>
    </row>
    <row r="69" ht="60" customHeight="1" spans="1:165">
      <c r="A69" s="27">
        <f>南岭项目采购合同台账!A66</f>
        <v>3</v>
      </c>
      <c r="B69" s="27" t="str">
        <f>南岭项目采购合同台账!C66</f>
        <v>NLTZQQ-HT-030-B01</v>
      </c>
      <c r="C69" s="27" t="str">
        <f>南岭项目采购合同台账!D66</f>
        <v>TJ-JTBB20240126624</v>
      </c>
      <c r="D69" s="28" t="str">
        <f>南岭项目采购合同台账!E66</f>
        <v>龙岗区南湾街道南岭村社区土地整备利益统筹项目前期服务项目指挥部B栋家具采购合同 补充协议（ 一）</v>
      </c>
      <c r="E69" s="27">
        <f>南岭项目采购合同台账!K66</f>
        <v>0</v>
      </c>
      <c r="F69" s="27" t="str">
        <f>南岭项目采购合同台账!L66</f>
        <v>深圳市天健（集团）股份有限公司</v>
      </c>
      <c r="G69" s="27" t="str">
        <f>南岭项目采购合同台账!Q66</f>
        <v>深圳市亚太家具科技有限公司</v>
      </c>
      <c r="H69" s="27">
        <f>南岭项目采购合同台账!U66</f>
        <v>0</v>
      </c>
      <c r="I69" s="31" t="str">
        <f>南岭项目采购合同台账!AC66</f>
        <v>2024.1.31</v>
      </c>
      <c r="J69" s="32">
        <f>南岭项目招采台账!O61</f>
        <v>0</v>
      </c>
      <c r="K69" s="32">
        <f>南岭项目招采台账!P61</f>
        <v>0</v>
      </c>
      <c r="L69" s="32">
        <f>南岭项目采购合同台账!Y66</f>
        <v>859122.25</v>
      </c>
      <c r="M69" s="32">
        <f>南岭项目采购合同台账!AA66</f>
        <v>922391.82</v>
      </c>
      <c r="N69" s="41"/>
      <c r="O69" s="32">
        <f>南岭项目招采台账!M61</f>
        <v>0</v>
      </c>
      <c r="P69" s="32">
        <f>南岭项目招采台账!N61</f>
        <v>0</v>
      </c>
      <c r="Q69" s="41" t="s">
        <v>125</v>
      </c>
      <c r="R69" s="41" t="s">
        <v>125</v>
      </c>
      <c r="S69" s="32" t="str">
        <f>南岭项目采购合同台账!BD66</f>
        <v>是</v>
      </c>
      <c r="T69" s="32"/>
      <c r="U69" s="32">
        <f t="shared" si="59"/>
        <v>0</v>
      </c>
      <c r="V69" s="42"/>
      <c r="W69" s="32"/>
      <c r="X69" s="43">
        <f t="shared" si="60"/>
        <v>0</v>
      </c>
      <c r="Y69" s="41"/>
      <c r="Z69" s="41"/>
      <c r="AA69" s="41"/>
      <c r="AB69" s="46">
        <f t="shared" si="61"/>
        <v>0</v>
      </c>
      <c r="AC69" s="46">
        <f t="shared" si="62"/>
        <v>0</v>
      </c>
      <c r="AD69" s="46" t="e">
        <f t="shared" si="63"/>
        <v>#DIV/0!</v>
      </c>
      <c r="AE69" s="47"/>
      <c r="AF69" s="48"/>
      <c r="AG69" s="52"/>
      <c r="AH69" s="53"/>
      <c r="AI69" s="53"/>
      <c r="AJ69" s="53"/>
      <c r="AK69" s="53"/>
      <c r="AL69" s="53"/>
      <c r="AM69" s="53"/>
      <c r="AN69" s="53"/>
      <c r="AO69" s="53"/>
      <c r="AP69" s="53"/>
      <c r="AQ69" s="53"/>
      <c r="AR69" s="53"/>
      <c r="AS69" s="20"/>
      <c r="AT69" s="20"/>
      <c r="AU69" s="20"/>
      <c r="AV69" s="20"/>
      <c r="AW69" s="20"/>
      <c r="AX69" s="27"/>
      <c r="AY69" s="60"/>
      <c r="AZ69" s="36"/>
      <c r="BA69" s="46"/>
      <c r="BB69" s="43"/>
      <c r="BC69" s="43"/>
      <c r="BD69" s="61"/>
      <c r="BE69" s="61"/>
      <c r="BF69" s="61"/>
      <c r="BG69" s="61"/>
      <c r="BH69" s="61"/>
      <c r="BI69" s="61"/>
      <c r="BJ69" s="61"/>
      <c r="BK69" s="61"/>
      <c r="BL69" s="61"/>
      <c r="BM69" s="61"/>
      <c r="BN69" s="61"/>
      <c r="BO69" s="61"/>
      <c r="BP69" s="43"/>
      <c r="BQ69" s="65"/>
      <c r="BR69" s="66"/>
      <c r="BS69" s="66"/>
      <c r="BT69" s="67"/>
      <c r="BU69" s="66"/>
      <c r="BV69" s="66"/>
      <c r="BW69" s="66"/>
      <c r="BX69" s="68"/>
      <c r="BY69" s="68"/>
      <c r="BZ69" s="68"/>
      <c r="CA69" s="68"/>
      <c r="CB69" s="68"/>
      <c r="CC69" s="43"/>
      <c r="CD69" s="71"/>
      <c r="CE69" s="71"/>
      <c r="CF69" s="71"/>
      <c r="CG69" s="71"/>
      <c r="CH69" s="71"/>
      <c r="CI69" s="71"/>
      <c r="CJ69" s="71"/>
      <c r="CK69" s="71"/>
      <c r="CL69" s="71"/>
      <c r="CM69" s="71"/>
      <c r="CN69" s="71"/>
      <c r="CO69" s="71"/>
      <c r="CP69" s="43"/>
      <c r="CQ69" s="74"/>
      <c r="CR69" s="74"/>
      <c r="CS69" s="74"/>
      <c r="CT69" s="74"/>
      <c r="CU69" s="74"/>
      <c r="CV69" s="74"/>
      <c r="CW69" s="74"/>
      <c r="CX69" s="74"/>
      <c r="CY69" s="74"/>
      <c r="CZ69" s="74"/>
      <c r="DA69" s="74"/>
      <c r="DB69" s="74"/>
      <c r="DC69" s="43"/>
      <c r="DD69" s="77"/>
      <c r="DE69" s="77"/>
      <c r="DF69" s="77"/>
      <c r="DG69" s="77"/>
      <c r="DH69" s="77"/>
      <c r="DI69" s="77"/>
      <c r="DJ69" s="77"/>
      <c r="DK69" s="77"/>
      <c r="DL69" s="77"/>
      <c r="DM69" s="77"/>
      <c r="DN69" s="77"/>
      <c r="DO69" s="77"/>
      <c r="DP69" s="80"/>
      <c r="DQ69" s="84"/>
      <c r="DR69" s="43"/>
      <c r="DS69" s="84"/>
      <c r="DT69" s="84"/>
      <c r="DU69" s="84"/>
      <c r="DV69" s="84"/>
      <c r="DW69" s="84"/>
      <c r="DX69" s="84"/>
      <c r="DY69" s="84"/>
      <c r="DZ69" s="84"/>
      <c r="EA69" s="84"/>
      <c r="EB69" s="84"/>
      <c r="EC69" s="84"/>
      <c r="ED69" s="84"/>
      <c r="EE69" s="84"/>
      <c r="EF69" s="84"/>
      <c r="EG69" s="84"/>
      <c r="EH69" s="84"/>
      <c r="EI69" s="84"/>
      <c r="EJ69" s="88"/>
      <c r="EK69" s="89"/>
      <c r="EL69" s="89"/>
      <c r="EM69" s="90"/>
      <c r="EN69" s="91"/>
      <c r="EO69" s="44"/>
      <c r="EP69" s="41"/>
      <c r="EQ69" s="96"/>
      <c r="ER69" s="97"/>
      <c r="ES69" s="96"/>
      <c r="ET69" s="48"/>
      <c r="EU69" s="48"/>
      <c r="EV69" s="43"/>
      <c r="EW69" s="46"/>
      <c r="EX69" s="48"/>
      <c r="EY69" s="43"/>
      <c r="EZ69" s="46"/>
      <c r="FA69" s="43"/>
      <c r="FB69" s="46"/>
      <c r="FC69" s="41"/>
      <c r="FD69" s="91"/>
      <c r="FE69" s="41"/>
      <c r="FF69" s="41"/>
      <c r="FG69" s="101"/>
      <c r="FH69" s="101"/>
      <c r="FI69" s="41"/>
    </row>
    <row r="70" ht="60" customHeight="1" spans="1:165">
      <c r="A70" s="27">
        <f>南岭项目采购合同台账!A67</f>
        <v>4</v>
      </c>
      <c r="B70" s="27" t="str">
        <f>南岭项目采购合同台账!C67</f>
        <v>NLTZQQ-HT-043-B01</v>
      </c>
      <c r="C70" s="27" t="str">
        <f>南岭项目采购合同台账!D67</f>
        <v>/</v>
      </c>
      <c r="D70" s="28" t="str">
        <f>南岭项目采购合同台账!E67</f>
        <v>南岭村龙山工业区安保服务合同补充协议（ 一）</v>
      </c>
      <c r="E70" s="27">
        <f>南岭项目采购合同台账!K67</f>
        <v>0</v>
      </c>
      <c r="F70" s="27" t="str">
        <f>南岭项目采购合同台账!L67</f>
        <v>深圳市天健（集团）股份有限公司</v>
      </c>
      <c r="G70" s="27" t="str">
        <f>南岭项目采购合同台账!Q67</f>
        <v>深圳市天健城市服务有限公司</v>
      </c>
      <c r="H70" s="27" t="str">
        <f>南岭项目采购合同台账!U67</f>
        <v>葛元海13612856062</v>
      </c>
      <c r="I70" s="31" t="str">
        <f>南岭项目采购合同台账!AC67</f>
        <v>/</v>
      </c>
      <c r="J70" s="32">
        <f>南岭项目招采台账!O62</f>
        <v>0</v>
      </c>
      <c r="K70" s="32">
        <f>南岭项目招采台账!P62</f>
        <v>0</v>
      </c>
      <c r="L70" s="32">
        <f>南岭项目采购合同台账!Y67</f>
        <v>3570186</v>
      </c>
      <c r="M70" s="32">
        <f>南岭项目采购合同台账!AA67</f>
        <v>7140372</v>
      </c>
      <c r="N70" s="41"/>
      <c r="O70" s="32">
        <f>南岭项目招采台账!M62</f>
        <v>0</v>
      </c>
      <c r="P70" s="32">
        <f>南岭项目招采台账!N62</f>
        <v>0</v>
      </c>
      <c r="Q70" s="41" t="s">
        <v>125</v>
      </c>
      <c r="R70" s="41" t="s">
        <v>125</v>
      </c>
      <c r="S70" s="32" t="str">
        <f>南岭项目采购合同台账!BD67</f>
        <v>是</v>
      </c>
      <c r="T70" s="32"/>
      <c r="U70" s="32">
        <f t="shared" si="59"/>
        <v>0</v>
      </c>
      <c r="V70" s="42"/>
      <c r="W70" s="32"/>
      <c r="X70" s="43">
        <f t="shared" si="60"/>
        <v>0</v>
      </c>
      <c r="Y70" s="41"/>
      <c r="Z70" s="41"/>
      <c r="AA70" s="41"/>
      <c r="AB70" s="46">
        <f t="shared" si="61"/>
        <v>0</v>
      </c>
      <c r="AC70" s="46">
        <f t="shared" si="62"/>
        <v>0</v>
      </c>
      <c r="AD70" s="46" t="e">
        <f t="shared" si="63"/>
        <v>#DIV/0!</v>
      </c>
      <c r="AE70" s="47"/>
      <c r="AF70" s="48"/>
      <c r="AG70" s="52"/>
      <c r="AH70" s="53"/>
      <c r="AI70" s="53"/>
      <c r="AJ70" s="53"/>
      <c r="AK70" s="53"/>
      <c r="AL70" s="53"/>
      <c r="AM70" s="53"/>
      <c r="AN70" s="53"/>
      <c r="AO70" s="53"/>
      <c r="AP70" s="53"/>
      <c r="AQ70" s="53"/>
      <c r="AR70" s="53"/>
      <c r="AS70" s="20"/>
      <c r="AT70" s="20"/>
      <c r="AU70" s="20"/>
      <c r="AV70" s="20"/>
      <c r="AW70" s="20"/>
      <c r="AX70" s="27"/>
      <c r="AY70" s="60"/>
      <c r="AZ70" s="36"/>
      <c r="BA70" s="46"/>
      <c r="BB70" s="43"/>
      <c r="BC70" s="43"/>
      <c r="BD70" s="61"/>
      <c r="BE70" s="61"/>
      <c r="BF70" s="61"/>
      <c r="BG70" s="61"/>
      <c r="BH70" s="61"/>
      <c r="BI70" s="61"/>
      <c r="BJ70" s="61"/>
      <c r="BK70" s="61"/>
      <c r="BL70" s="61"/>
      <c r="BM70" s="61"/>
      <c r="BN70" s="61"/>
      <c r="BO70" s="61"/>
      <c r="BP70" s="43"/>
      <c r="BQ70" s="65"/>
      <c r="BR70" s="66"/>
      <c r="BS70" s="66"/>
      <c r="BT70" s="67"/>
      <c r="BU70" s="66"/>
      <c r="BV70" s="66"/>
      <c r="BW70" s="66"/>
      <c r="BX70" s="68"/>
      <c r="BY70" s="68"/>
      <c r="BZ70" s="68"/>
      <c r="CA70" s="68"/>
      <c r="CB70" s="68"/>
      <c r="CC70" s="43"/>
      <c r="CD70" s="71"/>
      <c r="CE70" s="71"/>
      <c r="CF70" s="71"/>
      <c r="CG70" s="71"/>
      <c r="CH70" s="71"/>
      <c r="CI70" s="71"/>
      <c r="CJ70" s="71"/>
      <c r="CK70" s="71"/>
      <c r="CL70" s="71"/>
      <c r="CM70" s="71"/>
      <c r="CN70" s="71"/>
      <c r="CO70" s="71"/>
      <c r="CP70" s="43"/>
      <c r="CQ70" s="74"/>
      <c r="CR70" s="74"/>
      <c r="CS70" s="74"/>
      <c r="CT70" s="74"/>
      <c r="CU70" s="74"/>
      <c r="CV70" s="74"/>
      <c r="CW70" s="74"/>
      <c r="CX70" s="74"/>
      <c r="CY70" s="74"/>
      <c r="CZ70" s="74"/>
      <c r="DA70" s="74"/>
      <c r="DB70" s="74"/>
      <c r="DC70" s="43"/>
      <c r="DD70" s="77"/>
      <c r="DE70" s="77"/>
      <c r="DF70" s="77"/>
      <c r="DG70" s="77"/>
      <c r="DH70" s="77"/>
      <c r="DI70" s="77"/>
      <c r="DJ70" s="77"/>
      <c r="DK70" s="77"/>
      <c r="DL70" s="77"/>
      <c r="DM70" s="77"/>
      <c r="DN70" s="77"/>
      <c r="DO70" s="77"/>
      <c r="DP70" s="80"/>
      <c r="DQ70" s="84"/>
      <c r="DR70" s="43"/>
      <c r="DS70" s="84"/>
      <c r="DT70" s="84"/>
      <c r="DU70" s="84"/>
      <c r="DV70" s="84"/>
      <c r="DW70" s="84"/>
      <c r="DX70" s="84"/>
      <c r="DY70" s="84"/>
      <c r="DZ70" s="84"/>
      <c r="EA70" s="84"/>
      <c r="EB70" s="84"/>
      <c r="EC70" s="84"/>
      <c r="ED70" s="84"/>
      <c r="EE70" s="84"/>
      <c r="EF70" s="84"/>
      <c r="EG70" s="84"/>
      <c r="EH70" s="84"/>
      <c r="EI70" s="84"/>
      <c r="EJ70" s="88"/>
      <c r="EK70" s="89"/>
      <c r="EL70" s="89"/>
      <c r="EM70" s="90"/>
      <c r="EN70" s="91"/>
      <c r="EO70" s="44"/>
      <c r="EP70" s="41"/>
      <c r="EQ70" s="96"/>
      <c r="ER70" s="97"/>
      <c r="ES70" s="96"/>
      <c r="ET70" s="48"/>
      <c r="EU70" s="48"/>
      <c r="EV70" s="43"/>
      <c r="EW70" s="46"/>
      <c r="EX70" s="48"/>
      <c r="EY70" s="43"/>
      <c r="EZ70" s="46"/>
      <c r="FA70" s="43"/>
      <c r="FB70" s="46"/>
      <c r="FC70" s="41"/>
      <c r="FD70" s="91"/>
      <c r="FE70" s="41"/>
      <c r="FF70" s="41"/>
      <c r="FG70" s="101"/>
      <c r="FH70" s="101"/>
      <c r="FI70" s="41"/>
    </row>
    <row r="71" spans="13:167">
      <c r="M71" s="12">
        <f>SUM(M6:M65)</f>
        <v>124347765.74</v>
      </c>
      <c r="N71" s="12">
        <f>SUM(N6:N70)</f>
        <v>45841906.8</v>
      </c>
      <c r="AZ71" s="12">
        <f>SUM(AZ6:AZ70)</f>
        <v>69540798.1</v>
      </c>
      <c r="BB71" s="12">
        <f>SUM(BB6:BB70)</f>
        <v>69540798.1</v>
      </c>
      <c r="FJ71" s="1">
        <f>SUM(FJ6:FJ70)</f>
        <v>123738703.47</v>
      </c>
      <c r="FK71" s="1">
        <f>BB71-FJ71</f>
        <v>-54197905.37</v>
      </c>
    </row>
    <row r="72" spans="13:13">
      <c r="M72" s="2">
        <f>M71-'[2]2025.8资金计划（南岭）'!$G$69</f>
        <v>0</v>
      </c>
    </row>
  </sheetData>
  <sheetProtection formatCells="0" insertHyperlinks="0" autoFilter="0"/>
  <autoFilter xmlns:etc="http://www.wps.cn/officeDocument/2017/etCustomData" ref="A5:FK76" etc:filterBottomFollowUsedRange="0">
    <extLst/>
  </autoFilter>
  <mergeCells count="123">
    <mergeCell ref="A1:FI1"/>
    <mergeCell ref="S3:AW3"/>
    <mergeCell ref="BC3:BO3"/>
    <mergeCell ref="BP3:CB3"/>
    <mergeCell ref="CC3:CO3"/>
    <mergeCell ref="CP3:DB3"/>
    <mergeCell ref="DC3:DO3"/>
    <mergeCell ref="DP3:EI3"/>
    <mergeCell ref="EJ3:FI3"/>
    <mergeCell ref="FJ3:FK3"/>
    <mergeCell ref="S4:AE4"/>
    <mergeCell ref="AF4:AR4"/>
    <mergeCell ref="DP4:DY4"/>
    <mergeCell ref="DZ4:EI4"/>
    <mergeCell ref="A3:A5"/>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Q3:Q5"/>
    <mergeCell ref="R3:R5"/>
    <mergeCell ref="AS4:AS5"/>
    <mergeCell ref="AT4:AT5"/>
    <mergeCell ref="AU4:AU5"/>
    <mergeCell ref="AV4:AV5"/>
    <mergeCell ref="AW4:AW5"/>
    <mergeCell ref="AX4:AX5"/>
    <mergeCell ref="AY4:AY5"/>
    <mergeCell ref="AZ4:AZ5"/>
    <mergeCell ref="BA4:BA5"/>
    <mergeCell ref="BB4:BB5"/>
    <mergeCell ref="BC4:BC5"/>
    <mergeCell ref="BP4:BP5"/>
    <mergeCell ref="BQ4:BQ5"/>
    <mergeCell ref="BR4:BR5"/>
    <mergeCell ref="BS4:BS5"/>
    <mergeCell ref="BT4:BT5"/>
    <mergeCell ref="BU4:BU5"/>
    <mergeCell ref="BV4:BV5"/>
    <mergeCell ref="BW4:BW5"/>
    <mergeCell ref="BX4:BX5"/>
    <mergeCell ref="BY4:BY5"/>
    <mergeCell ref="BZ4:BZ5"/>
    <mergeCell ref="CA4:CA5"/>
    <mergeCell ref="CB4:CB5"/>
    <mergeCell ref="CC4:CC5"/>
    <mergeCell ref="CD4:CD5"/>
    <mergeCell ref="CE4:CE5"/>
    <mergeCell ref="CF4:CF5"/>
    <mergeCell ref="CG4:CG5"/>
    <mergeCell ref="CH4:CH5"/>
    <mergeCell ref="CI4:CI5"/>
    <mergeCell ref="CJ4:CJ5"/>
    <mergeCell ref="CK4:CK5"/>
    <mergeCell ref="CL4:CL5"/>
    <mergeCell ref="CM4:CM5"/>
    <mergeCell ref="CN4:CN5"/>
    <mergeCell ref="CO4:CO5"/>
    <mergeCell ref="CP4:CP5"/>
    <mergeCell ref="CQ4:CQ5"/>
    <mergeCell ref="CR4:CR5"/>
    <mergeCell ref="CS4:CS5"/>
    <mergeCell ref="CT4:CT5"/>
    <mergeCell ref="CU4:CU5"/>
    <mergeCell ref="CV4:CV5"/>
    <mergeCell ref="CW4:CW5"/>
    <mergeCell ref="CX4:CX5"/>
    <mergeCell ref="CY4:CY5"/>
    <mergeCell ref="CZ4:CZ5"/>
    <mergeCell ref="DA4:DA5"/>
    <mergeCell ref="DB4:DB5"/>
    <mergeCell ref="DC4:DC5"/>
    <mergeCell ref="DD4:DD5"/>
    <mergeCell ref="DE4:DE5"/>
    <mergeCell ref="DF4:DF5"/>
    <mergeCell ref="DG4:DG5"/>
    <mergeCell ref="DH4:DH5"/>
    <mergeCell ref="DI4:DI5"/>
    <mergeCell ref="DJ4:DJ5"/>
    <mergeCell ref="DK4:DK5"/>
    <mergeCell ref="DL4:DL5"/>
    <mergeCell ref="DM4:DM5"/>
    <mergeCell ref="DN4:DN5"/>
    <mergeCell ref="DO4:DO5"/>
    <mergeCell ref="EJ4:EJ5"/>
    <mergeCell ref="EK4:EK5"/>
    <mergeCell ref="EL4:EL5"/>
    <mergeCell ref="EM4:EM5"/>
    <mergeCell ref="EN4:EN5"/>
    <mergeCell ref="EO4:EO5"/>
    <mergeCell ref="EP4:EP5"/>
    <mergeCell ref="EQ4:EQ5"/>
    <mergeCell ref="ER4:ER5"/>
    <mergeCell ref="ES4:ES5"/>
    <mergeCell ref="ET4:ET5"/>
    <mergeCell ref="EU4:EU5"/>
    <mergeCell ref="EV4:EV5"/>
    <mergeCell ref="EW4:EW5"/>
    <mergeCell ref="EX4:EX5"/>
    <mergeCell ref="EY4:EY5"/>
    <mergeCell ref="EZ4:EZ5"/>
    <mergeCell ref="FA4:FA5"/>
    <mergeCell ref="FB4:FB5"/>
    <mergeCell ref="FC4:FC5"/>
    <mergeCell ref="FD4:FD5"/>
    <mergeCell ref="FE4:FE5"/>
    <mergeCell ref="FF4:FF5"/>
    <mergeCell ref="FG4:FG5"/>
    <mergeCell ref="FH4:FH5"/>
    <mergeCell ref="FI4:FI5"/>
    <mergeCell ref="FJ4:FJ5"/>
    <mergeCell ref="FK4:FK5"/>
  </mergeCells>
  <dataValidations count="2">
    <dataValidation type="list" allowBlank="1" showInputMessage="1" showErrorMessage="1" sqref="FC59 FC6:FC57 FI6:FI8 FI13:FI57">
      <formula1>"是,否"</formula1>
    </dataValidation>
    <dataValidation type="list" allowBlank="1" showInputMessage="1" showErrorMessage="1" sqref="AY6:AY57 AY60:AY65">
      <formula1>"预付款,进度款,结算款,质保金"</formula1>
    </dataValidation>
  </dataValidations>
  <pageMargins left="0.751388888888889" right="0.751388888888889" top="1" bottom="1" header="0.5" footer="0.5"/>
  <pageSetup paperSize="8" scale="86" orientation="landscape" horizontalDpi="600"/>
  <headerFooter/>
  <colBreaks count="2" manualBreakCount="2">
    <brk id="53" max="1048575" man="1"/>
    <brk id="152" max="69" man="1"/>
  </col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c o m m e n t L i s t   s h e e t S t i d = " 5 " > < c o m m e n t   s : r e f = " I 4 "   r g b C l r = " F F 0 0 0 0 " > < i t e m   i d = " { 9 f e 5 8 9 9 3 - 0 9 3 e - 4 0 b 2 - 8 8 5 f - a 0 3 a 5 e 8 2 c 0 8 3 } "   i s N o r m a l = " 1 " > < s : t e x t > < s : r > < s : t   x m l : s p a c e = " p r e s e r v e " > s h a n g d a o q i :  
 ^:W�bU\�[ybAmz< / s : t > < / s : r > < / s : t e x t > < / i t e m > < / c o m m e n t > < c o m m e n t   s : r e f = " U 4 "   r g b C l r = " F F 0 0 0 0 " > < i t e m   i d = " { 2 9 6 d c 2 5 0 - e 9 0 7 - 4 e f 4 - 9 c 2 5 - 6 a 2 7 a c e 4 9 c 1 0 } "   i s N o r m a l = " 1 " > < s : t e x t > < s : r > < s : t   x m l : s p a c e = " p r e s e r v e " > s h a n g d a o q i :  
 3�IQǑ-�s^�S< / s : t > < / s : r > < / s : t e x t > < / i t e m > < / c o m m e n t > < c o m m e n t   s : r e f = " O 6 "   r g b C l r = " F F 0 0 0 0 " > < i t e m   i d = " { e 8 d b 3 1 0 c - 6 b 7 6 - 4 c 8 3 - b 4 5 0 - 3 c 0 7 a a a 9 4 4 f f } "   i s N o r m a l = " 1 " > < s : t e x t > < s : r > < s : t   x m l : s p a c e = " p r e s e r v e " > s h a n g d a o q i :  
 	N�[�k�[�EekX�v:N���{�N< / s : t > < / s : r > < / s : t e x t > < / i t e m > < / c o m m e n t > < c o m m e n t   s : r e f = " O 1 3 "   r g b C l r = " F F 0 0 0 0 " > < i t e m   i d = " { 3 6 6 1 c 7 e a - 3 1 b 9 - 4 5 a f - 8 7 b 8 - 7 c 5 c 2 9 6 3 7 f 2 5 } "   i s N o r m a l = " 1 " > < s : t e x t > < s : r > < s : t   x m l : s p a c e = " p r e s e r v e " > s h a n g d a o q i :  
 	N�[�k�[�EekX�v:N���{�N< / s : t > < / s : r > < / s : t e x t > < / i t e m > < / c o m m e n t > < / c o m m e n t L i s t > < c o m m e n t L i s t   s h e e t S t i d = " 1 6 " > < c o m m e n t   s : r e f = " A T 4 "   r g b C l r = " E F C 3 A 8 " > < i t e m   i d = " { 5 a 1 1 b 8 7 8 - e f 9 0 - 4 b a 0 - 9 1 2 a - 4 6 5 c 7 8 1 9 f b 9 d } "   i s N o r m a l = " 1 " > < s : t e x t > < s : r > < s : t   x m l : s p a c e = " p r e s e r v e " > �RlQ9�0�yA�9�0�R�O9�04l5u9�0irN9�0�[�O9�0vQ�N< / s : t > < / s : r > < / s : t e x t > < / i t e m > < / c o m m e n t > < c o m m e n t   s : r e f = " A Y 4 "   r g b C l r = " E F C 3 A 8 " > < i t e m   i d = " { 1 5 f 2 6 e b 9 - a 1 4 9 - 4 6 7 4 - 8 e 7 7 - e 2 c 8 5 f 8 0 2 1 c b } "   i s N o r m a l = " 1 " > < s : t e x t > < s : r > < s : t   x m l : s p a c e = " p r e s e r v e " > ���N>k/ ۏ�^>k/ �~�{>k/ �O�O>k< / s : t > < / s : r > < / s : t e x t > < / i t e m > < / c o m m e n t > < c o m m e n t   s : r e f = " D G 4 "   r g b C l r = " E F C 3 A 8 " > < i t e m   i d = " { 3 d b 2 4 a 4 d - 8 0 c f - 4 d c 4 - a 4 4 d - 5 8 9 7 c f d e 4 3 5 a } "   i s N o r m a l = " 1 " > < s : t e x t > < s : r > < s : t   x m l : s p a c e = " p r e s e r v e " > :N�[8hUS
N gT NMO���[~{W[�[yb�v�e�� 
 < / s : t > < / s : r > < / s : t e x t > < / i t e m > < / c o m m e n t > < c o m m e n t   s : r e f = " K 8 "   r g b C l r = " F F 0 0 0 0 " > < i t e m   i d = " { d 0 b b 7 5 5 7 - a b f 5 - 4 c 6 8 - a 8 f 0 - 1 5 8 3 a a b 4 4 c a 6 } "   i s N o r m a l = " 1 " > < s : t e x t > < s : r > < s : t   x m l : s p a c e = " p r e s e r v e " > 
NP��c6R�N< / s : t > < / s : r > < / s : t e x t > < / i t e m > < / c o m m e n t > < / c o m m e n t L i s t > < / c o m m e n t s > 
</file>

<file path=customXml/item2.xml>��< ? x m l   v e r s i o n = " 1 . 0 "   s t a n d a l o n e = " y e s " ? > < a u t o f i l t e r s   x m l n s = " h t t p s : / / w e b . w p s . c n / e t / 2 0 1 8 / m a i n " > < s h e e t I t e m   s h e e t S t i d = " 5 " > < f i l t e r D a t a   f i l t e r I D = " 3 8 0 1 8 0 1 8 2 " > < h i d d e n R a n g e   r o w F r o m = " 2 "   r o w T o = " 2 " / > < / f i l t e r D a t a > < f i l t e r D a t a   f i l t e r I D = " 6 1 1 5 9 6 0 4 6 " > < h i d d e n R a n g e   r o w F r o m = " 2 "   r o w T o = " 2 " / > < / f i l t e r D a t a > < a u t o f i l t e r I n f o   f i l t e r I D = " 3 8 0 1 8 0 1 8 2 " > < a u t o F i l t e r   x m l n s = " h t t p : / / s c h e m a s . o p e n x m l f o r m a t s . o r g / s p r e a d s h e e t m l / 2 0 0 6 / m a i n "   r e f = " A 2 : X E J 4 6 " / > < / a u t o f i l t e r I n f o > < a u t o f i l t e r I n f o   f i l t e r I D = " 6 1 1 5 9 6 0 4 6 " > < a u t o F i l t e r   x m l n s = " h t t p : / / s c h e m a s . o p e n x m l f o r m a t s . o r g / s p r e a d s h e e t m l / 2 0 0 6 / m a i n "   r e f = " A 2 : X E J 4 6 " / > < / a u t o f i l t e r I n f o > < / s h e e t I t e m > < s h e e t I t e m   s h e e t S t i d = " 1 6 " > < f i l t e r D a t a   f i l t e r I D = " 6 1 1 5 9 6 0 4 6 " > < h i d d e n R a n g e   r o w F r o m = " 5 "   r o w T o = " 6 " / > < h i d d e n R a n g e   r o w F r o m = " 8 "   r o w T o = " 1 9 " / > < h i d d e n R a n g e   r o w F r o m = " 2 3 "   r o w T o = " 2 5 " / > < h i d d e n R a n g e   r o w F r o m = " 2 8 "   r o w T o = " 2 8 " / > < h i d d e n R a n g e   r o w F r o m = " 3 0 "   r o w T o = " 5 6 " / > < / f i l t e r D a t a > < a u t o f i l t e r I n f o   f i l t e r I D = " 6 1 1 5 9 6 0 4 6 " > < a u t o F i l t e r   x m l n s = " h t t p : / / s c h e m a s . o p e n x m l f o r m a t s . o r g / s p r e a d s h e e t m l / 2 0 0 6 / m a i n "   r e f = " A 5 : D Z 5 7 " > < f i l t e r C o l u m n   c o l I d = " 2 0 " > < f i l t e r s > < f i l t e r   v a l = " 3 , 8 9 9 , 0 0 0 . 0 0 " / > < f i l t e r   v a l = " 9 4 , 0 8 0 . 0 0 " / > < f i l t e r   v a l = " 7 1 5 , 9 1 6 . 0 0 " / > < f i l t e r   v a l = " 3 7 4 , 4 9 0 . 2 3 " / > < f i l t e r   v a l = " 4 6 , 0 9 7 . 9 7 " / > < f i l t e r   v a l = " 3 8 9 , 7 1 3 . 2 8 " / > < f i l t e r   v a l = " 3 9 4 , 9 7 1 . 1 8 " / > < / f i l t e r s > < / f i l t e r C o l u m n > < / a u t o F i l t e r > < / a u t o f i l t e r I n f o > < / s h e e t I t e m > < s h e e t I t e m   s h e e t S t i d = " 1 7 " > < f i l t e r D a t a   f i l t e r I D = " 3 8 0 1 8 0 1 8 2 " / > < / s h e e t I t e m > < / a u t o f i l t e r s > 
</file>

<file path=customXml/item3.xml>��< ? x m l   v e r s i o n = " 1 . 0 "   s t a n d a l o n e = " y e s " ? > < w o P r o p s   x m l n s = " h t t p s : / / w e b . w p s . c n / e t / 2 0 1 8 / m a i n "   x m l n s : s = " h t t p : / / s c h e m a s . o p e n x m l f o r m a t s . o r g / s p r e a d s h e e t m l / 2 0 0 6 / m a i n " > < w o S h e e t s P r o p s > < w o S h e e t P r o p s   s h e e t S t i d = " 3 "   i n t e r l i n e O n O f f = " 0 "   i n t e r l i n e C o l o r = " 0 "   i s D b S h e e t = " 0 "   i s D a s h B o a r d S h e e t = " 0 " > < c e l l p r o t e c t i o n / > < / w o S h e e t P r o p s > < w o S h e e t P r o p s   s h e e t S t i d = " 4 "   i n t e r l i n e O n O f f = " 0 "   i n t e r l i n e C o l o r = " 0 "   i s D b S h e e t = " 0 "   i s D a s h B o a r d S h e e t = " 0 " > < c e l l p r o t e c t i o n / > < / w o S h e e t P r o p s > < w o S h e e t P r o p s   s h e e t S t i d = " 1 5 "   i n t e r l i n e O n O f f = " 0 "   i n t e r l i n e C o l o r = " 0 "   i s D b S h e e t = " 0 "   i s D a s h B o a r d S h e e t = " 0 " > < c e l l p r o t e c t i o n / > < / w o S h e e t P r o p s > < w o S h e e t P r o p s   s h e e t S t i d = " 5 "   i n t e r l i n e O n O f f = " 0 "   i n t e r l i n e C o l o r = " 0 "   i s D b S h e e t = " 0 "   i s D a s h B o a r d S h e e t = " 0 " > < c e l l p r o t e c t i o n / > < / w o S h e e t P r o p s > < w o S h e e t P r o p s   s h e e t S t i d = " 1 4 "   i n t e r l i n e O n O f f = " 0 "   i n t e r l i n e C o l o r = " 0 "   i s D b S h e e t = " 0 "   i s D a s h B o a r d S h e e t = " 0 " > < c e l l p r o t e c t i o n / > < / w o S h e e t P r o p s > < w o S h e e t P r o p s   s h e e t S t i d = " 1 6 "   i n t e r l i n e O n O f f = " 0 "   i n t e r l i n e C o l o r = " 0 "   i s D b S h e e t = " 0 "   i s D a s h B o a r d S h e e t = " 0 " > < c e l l p r o t e c t i o n / > < / w o S h e e t P r o p s > < w o S h e e t P r o p s   s h e e t S t i d = " 1 7 "   i n t e r l i n e O n O f f = " 0 "   i n t e r l i n e C o l o r = " 0 "   i s D b S h e e t = " 0 "   i s D a s h B o a r d S h e e t = " 0 " > < c e l l p r o t e c t i o n / > < / w o S h e e t P r o p s > < w o S h e e t P r o p s   s h e e t S t i d = " 1 0 "   i n t e r l i n e O n O f f = " 0 "   i n t e r l i n e C o l o r = " 0 "   i s D b S h e e t = " 0 "   i s D a s h B o a r d S h e e t = " 0 " > < c e l l p r o t e c t i o n / > < / w o S h e e t P r o p s > < w o S h e e t P r o p s   s h e e t S t i d = " 1 1 "   i n t e r l i n e O n O f f = " 0 "   i n t e r l i n e C o l o r = " 0 "   i s D b S h e e t = " 0 "   i s D a s h B o a r d S h e e t = " 0 " > < c e l l p r o t e c t i o n / > < / w o S h e e t P r o p s > < w o S h e e t P r o p s   s h e e t S t i d = " 9 "   i n t e r l i n e O n O f f = " 0 "   i n t e r l i n e C o l o r = " 0 "   i s D b S h e e t = " 0 "   i s D a s h B o a r d S h e e t = " 0 " > < c e l l p r o t e c t i o n / > < / w o S h e e t P r o p s > < / w o S h e e t s P r o p s > < w o B o o k P r o p s > < b o o k S e t t i n g s   i s F i l t e r S h a r e d = " 0 "   c o r e C o n q u e r U s e r I d = " "   i s A u t o U p d a t e P a u s e d = " 0 "   f i l t e r T y p e = " u s e r "   i s M e r g e T a s k s A u t o U p d a t e = " 0 "   i s I n s e r P i c A s A t t a c h m e n t = " 0 " / > < / w o B o o k P r o p s > < / w o P r o p s > 
</file>

<file path=customXml/item4.xml>��< ? x m l   v e r s i o n = " 1 . 0 "   s t a n d a l o n e = " y e s " ? > < p i x e l a t o r s   x m l n s = " h t t p s : / / w e b . w p s . c n / e t / 2 0 1 8 / m a i n "   x m l n s : s = " h t t p : / / s c h e m a s . o p e n x m l f o r m a t s . o r g / s p r e a d s h e e t m l / 2 0 0 6 / m a i n " > < p i x e l a t o r L i s t   s h e e t S t i d = " 3 " / > < p i x e l a t o r L i s t   s h e e t S t i d = " 4 " / > < p i x e l a t o r L i s t   s h e e t S t i d = " 1 5 " / > < p i x e l a t o r L i s t   s h e e t S t i d = " 5 " / > < p i x e l a t o r L i s t   s h e e t S t i d = " 1 4 " / > < p i x e l a t o r L i s t   s h e e t S t i d = " 1 6 " / > < p i x e l a t o r L i s t   s h e e t S t i d = " 1 7 " / > < p i x e l a t o r L i s t   s h e e t S t i d = " 1 0 " / > < p i x e l a t o r L i s t   s h e e t S t i d = " 1 1 " / > < p i x e l a t o r L i s t   s h e e t S t i d = " 9 " / > < p i x e l a t o r L i s t   s h e e t S t i d = " 1 8 " / > < / 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D5662047-3127-477A-AC3A-1D340467FB41}">
  <ds:schemaRefs/>
</ds:datastoreItem>
</file>

<file path=customXml/itemProps3.xml><?xml version="1.0" encoding="utf-8"?>
<ds:datastoreItem xmlns:ds="http://schemas.openxmlformats.org/officeDocument/2006/customXml" ds:itemID="{06C82605-B75B-4693-9329-32AAD527C692}">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WWO_wpscloud_20220825184232-d845945dc6</Application>
  <HeadingPairs>
    <vt:vector size="2" baseType="variant">
      <vt:variant>
        <vt:lpstr>工作表</vt:lpstr>
      </vt:variant>
      <vt:variant>
        <vt:i4>4</vt:i4>
      </vt:variant>
    </vt:vector>
  </HeadingPairs>
  <TitlesOfParts>
    <vt:vector size="4" baseType="lpstr">
      <vt:lpstr>南岭项目招采台账</vt:lpstr>
      <vt:lpstr>南岭项目采购合同台账</vt:lpstr>
      <vt:lpstr>南岭项目供应商台账</vt:lpstr>
      <vt:lpstr>南岭项目资金计划、进度款支付及预结算管理登记台账</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张俊浩</cp:lastModifiedBy>
  <dcterms:created xsi:type="dcterms:W3CDTF">2006-09-21T16:00:00Z</dcterms:created>
  <dcterms:modified xsi:type="dcterms:W3CDTF">2025-09-08T09:06:25Z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2052-12.1.0.21915</vt:lpwstr>
  </property>
  <property fmtid="{D5CDD505-2E9C-101B-9397-08002B2CF9AE}" pid="3" name="KSOReadingLayout">
    <vt:bool>true</vt:bool>
  </property>
  <property fmtid="{D5CDD505-2E9C-101B-9397-08002B2CF9AE}" pid="4" name="ICV">
    <vt:lpwstr>862C7564D5EC44EB89B1BEBD623B1B98</vt:lpwstr>
  </property>
</Properties>
</file>