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0D31A05B-8637-48AC-918D-65EDFB0EBA9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第1题" sheetId="13" r:id="rId1"/>
    <sheet name="第2题" sheetId="5" r:id="rId2"/>
    <sheet name="第3题" sheetId="17" r:id="rId3"/>
    <sheet name="第4题" sheetId="14" r:id="rId4"/>
    <sheet name="第5题" sheetId="6" r:id="rId5"/>
    <sheet name="第6题" sheetId="12" r:id="rId6"/>
    <sheet name="第7题" sheetId="1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____sj1">[1]第1套!$A$1:$C$73</definedName>
    <definedName name="____sj1">[2]第1套!$A$1:$C$73</definedName>
    <definedName name="____sj2">[1]第2套!$A$1:$D$251</definedName>
    <definedName name="____sj3">[3]第2题!$A$1:$D$198</definedName>
    <definedName name="___jin01">#REF!</definedName>
    <definedName name="___sj1">[1]第1套!$A$1:$C$73</definedName>
    <definedName name="___sj2">#REF!</definedName>
    <definedName name="___sj3">[4]第2题!$A$1:$D$198</definedName>
    <definedName name="___sj5">[5]第1套!$A$1:$C$73</definedName>
    <definedName name="__jin01">#REF!</definedName>
    <definedName name="__sj1">[6]第1套!$A$1:$C$73</definedName>
    <definedName name="__sj2">[1]第2套!$A$1:$D$251</definedName>
    <definedName name="__sj3">[7]第2题!$A$1:$D$198</definedName>
    <definedName name="__sj5">[8]第1套!$A$1:$C$73</definedName>
    <definedName name="_jin01">#REF!</definedName>
    <definedName name="_sj1" localSheetId="5">[9]第1套!$A$1:$C$73</definedName>
    <definedName name="_sj2">#REF!</definedName>
    <definedName name="_sj3" localSheetId="5">[10]第2题!$A$1:$D$198</definedName>
    <definedName name="_sj5">[5]第1套!$A$1:$C$73</definedName>
    <definedName name="aaa">OFFSET([11]第4题!XFC1,0,-1,3,1)</definedName>
    <definedName name="ahzixingche" localSheetId="2">#REF!</definedName>
    <definedName name="ahzixingche">#REF!</definedName>
    <definedName name="Average">'[12]Simulation (2)'!$K$3:$N$3</definedName>
    <definedName name="Biao1" localSheetId="2">#REF!</definedName>
    <definedName name="Biao1">#REF!</definedName>
    <definedName name="Biao2" localSheetId="2">#REF!</definedName>
    <definedName name="Biao2">#REF!</definedName>
    <definedName name="Biao3" localSheetId="2">#REF!</definedName>
    <definedName name="Biao3">#REF!</definedName>
    <definedName name="Biao4" localSheetId="2">#REF!</definedName>
    <definedName name="Biao4">#REF!</definedName>
    <definedName name="BudgetTab" localSheetId="2">#REF!</definedName>
    <definedName name="BudgetTab">#REF!</definedName>
    <definedName name="dd" localSheetId="2">#REF!</definedName>
    <definedName name="dd">#REF!</definedName>
    <definedName name="kk" localSheetId="2">#REF!</definedName>
    <definedName name="kk">#REF!</definedName>
    <definedName name="MaintTable" localSheetId="2">[13]第3题!#REF!</definedName>
    <definedName name="MaintTable">[14]第3题!#REF!</definedName>
    <definedName name="OrderQuantity">'[12]Simulation (2)'!$D$3</definedName>
    <definedName name="sj" localSheetId="2">[15]第7题解答!$A:$E</definedName>
    <definedName name="sj">#REF!</definedName>
    <definedName name="solver_adj" localSheetId="0" hidden="1">第1题!$G$1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100</definedName>
    <definedName name="solver_itr" localSheetId="2" hidden="1">2147483647</definedName>
    <definedName name="solver_lhs1" localSheetId="0" hidden="1">第1题!$G$1</definedName>
    <definedName name="solver_lhs1" localSheetId="2" hidden="1">第3题!$D$9</definedName>
    <definedName name="solver_lhs2" localSheetId="0" hidden="1">第1题!$G$1</definedName>
    <definedName name="solver_lhs2" localSheetId="2" hidden="1">第3题!$D$9</definedName>
    <definedName name="solver_lhs3" localSheetId="2" hidden="1">第3题!$D$9</definedName>
    <definedName name="solver_lhs4" localSheetId="2" hidden="1">第3题!$D$9</definedName>
    <definedName name="solver_lin" localSheetId="0" hidden="1">2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2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2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第1题!$G$2</definedName>
    <definedName name="solver_opt" localSheetId="1" hidden="1">第2题!$F$4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2</definedName>
    <definedName name="solver_rel1" localSheetId="0" hidden="1">3</definedName>
    <definedName name="solver_rel1" localSheetId="2" hidden="1">2</definedName>
    <definedName name="solver_rel2" localSheetId="0" hidden="1">1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hs1" localSheetId="0" hidden="1">0</definedName>
    <definedName name="solver_rhs1" localSheetId="2" hidden="1">第3题!$D$10</definedName>
    <definedName name="solver_rhs2" localSheetId="0" hidden="1">1</definedName>
    <definedName name="solver_rhs2" localSheetId="2" hidden="1">第3题!$D$10</definedName>
    <definedName name="solver_rhs3" localSheetId="2" hidden="1">第3题!$D$10</definedName>
    <definedName name="solver_rhs4" localSheetId="2" hidden="1">第3题!$D$10</definedName>
    <definedName name="solver_rlx" localSheetId="0" hidden="1">1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100</definedName>
    <definedName name="solver_tim" localSheetId="2" hidden="1">2147483647</definedName>
    <definedName name="solver_tol" localSheetId="0" hidden="1">0.05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Table" localSheetId="2">[16]第6题!$K$2:$L$26</definedName>
    <definedName name="Table">'[17]经济订货量-折扣模型'!$K$3:$L$21</definedName>
    <definedName name="yssj" localSheetId="2">[18]D函数2!$A$1:$D$671</definedName>
    <definedName name="yssj">[19]D函数2!$A$1:$D$671</definedName>
    <definedName name="查询数据" localSheetId="2">[20]第2题!#REF!</definedName>
    <definedName name="查询数据">[20]第2题!#REF!</definedName>
    <definedName name="陈元忠" localSheetId="2">[21]第1题!$D$3:$D$11</definedName>
    <definedName name="陈元忠">[22]第1题!$D$3:$D$11</definedName>
    <definedName name="基行" localSheetId="2">#REF!</definedName>
    <definedName name="基行" localSheetId="5">#REF!</definedName>
    <definedName name="基行">#REF!</definedName>
    <definedName name="蒋传海" localSheetId="2">[21]第1题!$C$3:$C$11</definedName>
    <definedName name="蒋传海">[22]第1题!$C$3:$C$11</definedName>
    <definedName name="原始数据" localSheetId="2">#REF!</definedName>
    <definedName name="原始数据">#REF!</definedName>
    <definedName name="张雪凤" localSheetId="2">[21]第1题!$F$3:$F$11</definedName>
    <definedName name="张雪凤">[22]第1题!$F$3:$F$11</definedName>
    <definedName name="周新燕" localSheetId="2">[21]第1题!$E$3:$E$11</definedName>
    <definedName name="周新燕">[22]第1题!$E$3:$E$11</definedName>
  </definedNames>
  <calcPr calcId="191029"/>
</workbook>
</file>

<file path=xl/calcChain.xml><?xml version="1.0" encoding="utf-8"?>
<calcChain xmlns="http://schemas.openxmlformats.org/spreadsheetml/2006/main">
  <c r="D14" i="15" l="1"/>
  <c r="D13" i="15"/>
  <c r="D16" i="15" l="1"/>
  <c r="D17" i="15"/>
  <c r="D40" i="15" l="1"/>
  <c r="C9" i="15" s="1"/>
  <c r="C40" i="15"/>
  <c r="C8" i="15" s="1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5" i="15"/>
  <c r="E13" i="15"/>
  <c r="C14" i="15" l="1"/>
  <c r="E14" i="15" s="1"/>
  <c r="F13" i="15"/>
  <c r="D11" i="15"/>
  <c r="C43" i="15" s="1"/>
  <c r="C15" i="15" l="1"/>
  <c r="E15" i="15" s="1"/>
  <c r="F14" i="15"/>
  <c r="C16" i="15" l="1"/>
  <c r="E16" i="15" s="1"/>
  <c r="F15" i="15"/>
  <c r="C17" i="15" l="1"/>
  <c r="E17" i="15" s="1"/>
  <c r="F16" i="15"/>
  <c r="C18" i="15" l="1"/>
  <c r="E18" i="15" s="1"/>
  <c r="F17" i="15"/>
  <c r="C19" i="15" l="1"/>
  <c r="E19" i="15" s="1"/>
  <c r="F18" i="15"/>
  <c r="C20" i="15" l="1"/>
  <c r="E20" i="15" s="1"/>
  <c r="F19" i="15"/>
  <c r="C21" i="15" l="1"/>
  <c r="E21" i="15" s="1"/>
  <c r="F20" i="15"/>
  <c r="C22" i="15" l="1"/>
  <c r="E22" i="15" s="1"/>
  <c r="F21" i="15"/>
  <c r="C23" i="15" l="1"/>
  <c r="E23" i="15" s="1"/>
  <c r="F22" i="15"/>
  <c r="C24" i="15" l="1"/>
  <c r="E24" i="15" s="1"/>
  <c r="F23" i="15"/>
  <c r="C25" i="15" l="1"/>
  <c r="E25" i="15" s="1"/>
  <c r="F24" i="15"/>
  <c r="C26" i="15" l="1"/>
  <c r="E26" i="15" s="1"/>
  <c r="F25" i="15"/>
  <c r="C27" i="15" l="1"/>
  <c r="E27" i="15" s="1"/>
  <c r="F26" i="15"/>
  <c r="C28" i="15" l="1"/>
  <c r="E28" i="15" s="1"/>
  <c r="F27" i="15"/>
  <c r="C29" i="15" l="1"/>
  <c r="E29" i="15" s="1"/>
  <c r="F28" i="15"/>
  <c r="C30" i="15" l="1"/>
  <c r="E30" i="15" s="1"/>
  <c r="F29" i="15"/>
  <c r="C31" i="15" l="1"/>
  <c r="E31" i="15" s="1"/>
  <c r="F30" i="15"/>
  <c r="C32" i="15" l="1"/>
  <c r="E32" i="15" s="1"/>
  <c r="F31" i="15"/>
  <c r="C33" i="15" l="1"/>
  <c r="E33" i="15" s="1"/>
  <c r="F32" i="15"/>
  <c r="C34" i="15" l="1"/>
  <c r="E34" i="15" s="1"/>
  <c r="F33" i="15"/>
  <c r="C35" i="15" l="1"/>
  <c r="E35" i="15" s="1"/>
  <c r="F34" i="15"/>
  <c r="C36" i="15" l="1"/>
  <c r="E36" i="15" s="1"/>
  <c r="F36" i="15" s="1"/>
  <c r="F35" i="15"/>
  <c r="F11" i="15" l="1"/>
  <c r="D43" i="15" s="1"/>
  <c r="B24" i="12" l="1"/>
  <c r="B23" i="12"/>
  <c r="E22" i="12"/>
  <c r="E21" i="12"/>
  <c r="E20" i="12"/>
  <c r="E19" i="12"/>
  <c r="E18" i="12"/>
  <c r="E17" i="12"/>
  <c r="C17" i="12"/>
  <c r="E16" i="12"/>
  <c r="E15" i="12"/>
  <c r="H14" i="12"/>
  <c r="E14" i="12"/>
  <c r="C14" i="12"/>
  <c r="C15" i="12" s="1"/>
  <c r="H13" i="12"/>
  <c r="E13" i="12"/>
  <c r="H12" i="12"/>
  <c r="E12" i="12"/>
  <c r="E11" i="12"/>
  <c r="C10" i="12"/>
  <c r="L9" i="12"/>
  <c r="C9" i="12"/>
  <c r="L8" i="12"/>
  <c r="K8" i="12" s="1"/>
  <c r="L7" i="12"/>
  <c r="K7" i="12"/>
  <c r="L6" i="12"/>
  <c r="K6" i="12"/>
  <c r="C6" i="12"/>
  <c r="C7" i="12" s="1"/>
  <c r="C11" i="12" s="1"/>
  <c r="C12" i="12" s="1"/>
  <c r="L5" i="12"/>
  <c r="K5" i="12" s="1"/>
  <c r="L4" i="12"/>
  <c r="K4" i="12"/>
  <c r="L3" i="12"/>
  <c r="K3" i="12" s="1"/>
  <c r="L2" i="12"/>
  <c r="K2" i="12"/>
  <c r="F2" i="12"/>
  <c r="E2" i="12"/>
  <c r="I17" i="12" l="1"/>
  <c r="M1" i="12"/>
  <c r="I13" i="12"/>
  <c r="I18" i="12"/>
  <c r="K9" i="12"/>
  <c r="B25" i="12" s="1"/>
  <c r="F3" i="12"/>
  <c r="C16" i="12"/>
  <c r="C18" i="12" s="1"/>
  <c r="I5" i="17" l="1"/>
  <c r="K5" i="17"/>
  <c r="I6" i="17"/>
  <c r="K6" i="17"/>
  <c r="I7" i="17"/>
  <c r="K7" i="17"/>
  <c r="D8" i="17"/>
  <c r="E8" i="17"/>
  <c r="F8" i="17"/>
  <c r="I8" i="17"/>
  <c r="K8" i="17"/>
  <c r="D9" i="17"/>
  <c r="D11" i="17"/>
  <c r="C15" i="17"/>
  <c r="F15" i="17"/>
  <c r="C16" i="17"/>
  <c r="F16" i="17"/>
  <c r="C17" i="17" a="1"/>
  <c r="C17" i="17" s="1"/>
  <c r="F17" i="17" a="1"/>
  <c r="F17" i="17" s="1"/>
  <c r="C18" i="17" a="1"/>
  <c r="C18" i="17"/>
  <c r="F18" i="17" a="1"/>
  <c r="F18" i="17" s="1"/>
  <c r="C19" i="17" a="1"/>
  <c r="C19" i="17" s="1"/>
  <c r="F19" i="17" a="1"/>
  <c r="F19" i="17" s="1"/>
  <c r="C20" i="17"/>
  <c r="F20" i="17"/>
  <c r="C21" i="17"/>
  <c r="F21" i="17"/>
  <c r="C22" i="17"/>
  <c r="F22" i="17"/>
  <c r="C9" i="14" l="1"/>
  <c r="C12" i="14" l="1"/>
  <c r="C13" i="14" s="1"/>
  <c r="C14" i="14" l="1"/>
  <c r="C15" i="14" s="1"/>
  <c r="F2" i="14" s="1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F9" i="5" l="1"/>
  <c r="G9" i="5"/>
  <c r="H9" i="5"/>
  <c r="C10" i="5"/>
  <c r="C9" i="5"/>
  <c r="D8" i="5"/>
  <c r="D13" i="5" s="1"/>
  <c r="C8" i="5"/>
  <c r="C13" i="5" s="1"/>
  <c r="D4" i="5"/>
  <c r="D10" i="5" s="1"/>
  <c r="C11" i="5" l="1"/>
  <c r="D9" i="5"/>
  <c r="D11" i="5" s="1"/>
  <c r="H4" i="5" s="1"/>
  <c r="D4" i="13"/>
  <c r="D3" i="13"/>
  <c r="H3" i="5"/>
  <c r="G3" i="5"/>
  <c r="I4" i="5" l="1"/>
  <c r="C12" i="5" s="1"/>
  <c r="G4" i="5"/>
  <c r="C16" i="5"/>
  <c r="D5" i="13"/>
  <c r="D6" i="13" l="1"/>
  <c r="D7" i="13" s="1"/>
  <c r="D8" i="13" s="1"/>
  <c r="D9" i="13" s="1"/>
  <c r="D10" i="13" s="1"/>
  <c r="D11" i="13" s="1"/>
  <c r="D12" i="13" s="1"/>
  <c r="D13" i="13" s="1"/>
  <c r="D14" i="13" s="1"/>
  <c r="G2" i="13" l="1"/>
  <c r="C15" i="5" l="1"/>
  <c r="C1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1" type="1" refreshedVersion="4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类别.类别名称, 运货商.公司名称, 订单.订购日期, 订单明细.单价*数量*(1-折扣) AS '销售额'_x000d__x000a_FROM 产品 产品, 订单 订单, 订单明细 订单明细, 类别 类别, 运货商 运货商_x000d__x000a_WHERE 订单.订单ID = 订单明细.订单ID AND 产品.产品ID = 订单明细.产品ID AND 类别.类别ID = 产品.类别ID AND 订单.运货商 = 运货商.运货商ID"/>
  </connection>
  <connection id="2" xr16:uid="{00000000-0015-0000-FFFF-FFFF01000000}" name="查询来自 NW 订单明细情况" type="1" refreshedVersion="4" background="1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类别.类别名称, 订单.订购日期, 订单明细.单价*数量*(1-折扣) AS '销售额'_x000d__x000a_FROM 产品 产品, 订单 订单, 订单明细 订单明细, 类别 类别_x000d__x000a_WHERE 订单.订单ID = 订单明细.订单ID AND 产品.产品ID = 订单明细.产品ID AND 类别.类别ID = 产品.类别ID"/>
  </connection>
  <connection id="3" xr16:uid="{00000000-0015-0000-FFFF-FFFF02000000}" name="连接" type="1" refreshedVersion="2">
    <dbPr connection="DBQ=C:\Program Files\Microsoft Office\OFFICE11\SAMPLES\Northwind.mdb;DefaultDir=C:\Program Files\Microsoft Office\OFFICE11\SAMPLES;Driver={Microsoft Access Driver (*.mdb)};DriverId=25;FIL=MS Access;MaxBufferSize=2048;MaxScanRows=8;PageTimeout=5;SafeTransactions=0;Threads=3;UID=admin;UserCommitSync=Yes;" command="SELECT 运货商.公司名称, 类别.类别名称, 订单.订购日期, 产品.单价*数量*(1-折扣) AS '销售额'_x000d__x000a_FROM `C:\Program Files\Microsoft Office\OFFICE11\SAMPLES\Northwind`.产品 产品, `C:\Program Files\Microsoft Office\OFFICE11\SAMPLES\Northwind`.订单 订单, `C:\Program Files\Microsoft Office\OFFICE11\SAMPLES\Northwind`.订单明细 订单明细, `C:\Program Files\Microsoft Office\OFFICE11\SAMPLES\Northwind`.类别 类别, `C:\Program Files\Microsoft Office\OFFICE11\SAMPLES\Northwind`.运货商 运货商_x000d__x000a_WHERE 订单明细.订单ID = 订单.订单ID AND 产品.产品ID = 订单明细.产品ID AND 类别.类别ID = 产品.类别ID"/>
  </connection>
</connections>
</file>

<file path=xl/sharedStrings.xml><?xml version="1.0" encoding="utf-8"?>
<sst xmlns="http://schemas.openxmlformats.org/spreadsheetml/2006/main" count="1463" uniqueCount="121">
  <si>
    <t>订购日期</t>
  </si>
  <si>
    <t>类别名称</t>
  </si>
  <si>
    <t>肉/家禽</t>
  </si>
  <si>
    <t>饮料</t>
  </si>
  <si>
    <t>总销量</t>
    <phoneticPr fontId="4" type="noConversion"/>
  </si>
  <si>
    <t>方案</t>
    <phoneticPr fontId="4" type="noConversion"/>
  </si>
  <si>
    <t>差值</t>
    <phoneticPr fontId="4" type="noConversion"/>
  </si>
  <si>
    <t>销量</t>
    <phoneticPr fontId="4" type="noConversion"/>
  </si>
  <si>
    <t>售价</t>
    <phoneticPr fontId="4" type="noConversion"/>
  </si>
  <si>
    <t>单位变动成本</t>
    <phoneticPr fontId="4" type="noConversion"/>
  </si>
  <si>
    <t>固定成本</t>
    <phoneticPr fontId="4" type="noConversion"/>
  </si>
  <si>
    <t>单位边际贡献</t>
    <phoneticPr fontId="4" type="noConversion"/>
  </si>
  <si>
    <t>总成本</t>
    <phoneticPr fontId="4" type="noConversion"/>
  </si>
  <si>
    <t>销售收益</t>
    <phoneticPr fontId="4" type="noConversion"/>
  </si>
  <si>
    <t>利润</t>
    <phoneticPr fontId="4" type="noConversion"/>
  </si>
  <si>
    <t>各自的盈亏平衡销量</t>
    <phoneticPr fontId="4" type="noConversion"/>
  </si>
  <si>
    <t>结论</t>
    <phoneticPr fontId="4" type="noConversion"/>
  </si>
  <si>
    <t>订购年</t>
    <phoneticPr fontId="4" type="noConversion"/>
  </si>
  <si>
    <t>货主国家</t>
  </si>
  <si>
    <t>销售额</t>
    <phoneticPr fontId="4" type="noConversion"/>
  </si>
  <si>
    <t>美国</t>
  </si>
  <si>
    <t>农产品</t>
  </si>
  <si>
    <t>海洋食品</t>
  </si>
  <si>
    <t>面食/谷类</t>
  </si>
  <si>
    <t>糖果</t>
  </si>
  <si>
    <t>加拿大</t>
  </si>
  <si>
    <t>乳制品</t>
  </si>
  <si>
    <t>香料</t>
  </si>
  <si>
    <t>折扣表</t>
    <phoneticPr fontId="4" type="noConversion"/>
  </si>
  <si>
    <t>年需求量</t>
    <phoneticPr fontId="4" type="noConversion"/>
  </si>
  <si>
    <t>折扣门限值</t>
    <phoneticPr fontId="4" type="noConversion"/>
  </si>
  <si>
    <t>折扣率</t>
    <phoneticPr fontId="4" type="noConversion"/>
  </si>
  <si>
    <t>一次订货的订货成本</t>
    <phoneticPr fontId="4" type="noConversion"/>
  </si>
  <si>
    <t>单位年储存成本</t>
    <phoneticPr fontId="4" type="noConversion"/>
  </si>
  <si>
    <t>名义采购单价</t>
    <phoneticPr fontId="4" type="noConversion"/>
  </si>
  <si>
    <t>单价折扣率</t>
    <phoneticPr fontId="4" type="noConversion"/>
  </si>
  <si>
    <t>实际采购单价</t>
    <phoneticPr fontId="4" type="noConversion"/>
  </si>
  <si>
    <t>订货量</t>
    <phoneticPr fontId="4" type="noConversion"/>
  </si>
  <si>
    <t>年订货成本</t>
    <phoneticPr fontId="4" type="noConversion"/>
  </si>
  <si>
    <t>年储存成本</t>
    <phoneticPr fontId="4" type="noConversion"/>
  </si>
  <si>
    <t>年采购成本</t>
    <phoneticPr fontId="4" type="noConversion"/>
  </si>
  <si>
    <t>年总成本</t>
    <phoneticPr fontId="4" type="noConversion"/>
  </si>
  <si>
    <t>成本极小值水平参考线</t>
    <phoneticPr fontId="4" type="noConversion"/>
  </si>
  <si>
    <t>年月</t>
    <phoneticPr fontId="4" type="noConversion"/>
  </si>
  <si>
    <t>金额(万元)</t>
    <phoneticPr fontId="4" type="noConversion"/>
  </si>
  <si>
    <t>预测值</t>
    <phoneticPr fontId="4" type="noConversion"/>
  </si>
  <si>
    <t>平滑常数</t>
    <phoneticPr fontId="4" type="noConversion"/>
  </si>
  <si>
    <t>MSE</t>
    <phoneticPr fontId="4" type="noConversion"/>
  </si>
  <si>
    <t>对应的单位年储存成本</t>
    <phoneticPr fontId="4" type="noConversion"/>
  </si>
  <si>
    <t>EOQ下的年订货成本</t>
    <phoneticPr fontId="4" type="noConversion"/>
  </si>
  <si>
    <t>EOQ下的年储存成本</t>
    <phoneticPr fontId="4" type="noConversion"/>
  </si>
  <si>
    <t>等候人数均值</t>
  </si>
  <si>
    <t>等候人数标准差</t>
  </si>
  <si>
    <t>下车人数比例下限</t>
  </si>
  <si>
    <t>下车人数比例上限</t>
  </si>
  <si>
    <t>每人每站收费(元)</t>
  </si>
  <si>
    <t>每站上船人数平均值</t>
    <phoneticPr fontId="4" type="noConversion"/>
  </si>
  <si>
    <t>总收费平均值</t>
  </si>
  <si>
    <t>平均值</t>
    <phoneticPr fontId="4" type="noConversion"/>
  </si>
  <si>
    <t>总计</t>
    <phoneticPr fontId="4" type="noConversion"/>
  </si>
  <si>
    <t>站</t>
    <phoneticPr fontId="4" type="noConversion"/>
  </si>
  <si>
    <t>下船人数</t>
    <phoneticPr fontId="4" type="noConversion"/>
  </si>
  <si>
    <t>等候人数</t>
    <phoneticPr fontId="4" type="noConversion"/>
  </si>
  <si>
    <t>船上人数</t>
    <phoneticPr fontId="4" type="noConversion"/>
  </si>
  <si>
    <t>费用</t>
    <phoneticPr fontId="4" type="noConversion"/>
  </si>
  <si>
    <t>模拟运算表50次模拟计算等候人数与费用</t>
    <phoneticPr fontId="2" type="noConversion"/>
  </si>
  <si>
    <t>模拟运算表</t>
    <phoneticPr fontId="2" type="noConversion"/>
  </si>
  <si>
    <t>内插法</t>
    <phoneticPr fontId="2" type="noConversion"/>
  </si>
  <si>
    <t>模拟运算表计算EOQ下的年总成本</t>
    <phoneticPr fontId="2" type="noConversion"/>
  </si>
  <si>
    <t>D函数条件</t>
    <phoneticPr fontId="2" type="noConversion"/>
  </si>
  <si>
    <t>D函数汇总</t>
    <phoneticPr fontId="2" type="noConversion"/>
  </si>
  <si>
    <t>模拟运算表计算销售额</t>
    <phoneticPr fontId="2" type="noConversion"/>
  </si>
  <si>
    <t>类别控制</t>
    <phoneticPr fontId="2" type="noConversion"/>
  </si>
  <si>
    <t>当前订货量参考线</t>
    <phoneticPr fontId="4" type="noConversion"/>
  </si>
  <si>
    <t>人数</t>
    <phoneticPr fontId="2" type="noConversion"/>
  </si>
  <si>
    <t>费用</t>
    <phoneticPr fontId="2" type="noConversion"/>
  </si>
  <si>
    <t>A产品</t>
    <phoneticPr fontId="4" type="noConversion"/>
  </si>
  <si>
    <t>B产品</t>
    <phoneticPr fontId="4" type="noConversion"/>
  </si>
  <si>
    <t>A产品相对盈亏平衡销量（交点）</t>
    <phoneticPr fontId="4" type="noConversion"/>
  </si>
  <si>
    <t>A产品相对盈亏平衡销量时的利润</t>
    <phoneticPr fontId="4" type="noConversion"/>
  </si>
  <si>
    <t>年需求量(D)</t>
    <phoneticPr fontId="4" type="noConversion"/>
  </si>
  <si>
    <t>单位年储存成本（h）</t>
    <phoneticPr fontId="4" type="noConversion"/>
  </si>
  <si>
    <t>经济订货量(EOQ)</t>
    <phoneticPr fontId="4" type="noConversion"/>
  </si>
  <si>
    <t>EOQ下的年总成本</t>
    <phoneticPr fontId="4" type="noConversion"/>
  </si>
  <si>
    <t>EOQ下的年采购成本</t>
    <phoneticPr fontId="4" type="noConversion"/>
  </si>
  <si>
    <t>生产线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</si>
  <si>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</si>
  <si>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</si>
  <si>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</si>
  <si>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单位生产成本</t>
    <phoneticPr fontId="4" type="noConversion"/>
  </si>
  <si>
    <t>维护成本</t>
    <phoneticPr fontId="4" type="noConversion"/>
  </si>
  <si>
    <t>生产能力</t>
    <phoneticPr fontId="4" type="noConversion"/>
  </si>
  <si>
    <t>产量</t>
    <phoneticPr fontId="4" type="noConversion"/>
  </si>
  <si>
    <t>开/停标志</t>
    <phoneticPr fontId="4" type="noConversion"/>
  </si>
  <si>
    <t>实际产量</t>
    <phoneticPr fontId="4" type="noConversion"/>
  </si>
  <si>
    <t>产品需求量</t>
    <phoneticPr fontId="4" type="noConversion"/>
  </si>
  <si>
    <t>订货日期</t>
    <phoneticPr fontId="2" type="noConversion"/>
  </si>
  <si>
    <t>货主国家</t>
    <phoneticPr fontId="2" type="noConversion"/>
  </si>
  <si>
    <t>类别名称</t>
    <phoneticPr fontId="2" type="noConversion"/>
  </si>
  <si>
    <t>美国</t>
    <phoneticPr fontId="2" type="noConversion"/>
  </si>
  <si>
    <t>（全部）</t>
    <phoneticPr fontId="2" type="noConversion"/>
  </si>
  <si>
    <t>海洋食品</t>
    <phoneticPr fontId="2" type="noConversion"/>
  </si>
  <si>
    <t>总销售额</t>
    <phoneticPr fontId="2" type="noConversion"/>
  </si>
  <si>
    <t>面食/谷类</t>
    <phoneticPr fontId="2" type="noConversion"/>
  </si>
  <si>
    <t>农产品</t>
    <phoneticPr fontId="2" type="noConversion"/>
  </si>
  <si>
    <t>肉/家禽</t>
    <phoneticPr fontId="2" type="noConversion"/>
  </si>
  <si>
    <t>加拿大</t>
    <phoneticPr fontId="2" type="noConversion"/>
  </si>
  <si>
    <t>乳制品</t>
    <phoneticPr fontId="2" type="noConversion"/>
  </si>
  <si>
    <t>糖果</t>
    <phoneticPr fontId="2" type="noConversion"/>
  </si>
  <si>
    <t>香料</t>
    <phoneticPr fontId="2" type="noConversion"/>
  </si>
  <si>
    <t>饮料</t>
    <phoneticPr fontId="2" type="noConversion"/>
  </si>
  <si>
    <t>约束条件：</t>
    <phoneticPr fontId="2" type="noConversion"/>
  </si>
  <si>
    <t>≤</t>
    <phoneticPr fontId="2" type="noConversion"/>
  </si>
  <si>
    <t>≥</t>
    <phoneticPr fontId="2" type="noConversion"/>
  </si>
  <si>
    <t>生产线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</si>
  <si>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</si>
  <si>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</si>
  <si>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</si>
  <si>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单位生产成本</t>
    <phoneticPr fontId="2" type="noConversion"/>
  </si>
  <si>
    <t>维护成本</t>
    <phoneticPr fontId="2" type="noConversion"/>
  </si>
  <si>
    <t>生产能力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</si>
</sst>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"/>
    <numFmt numFmtId="177" formatCode="0.0_ "/>
    <numFmt numFmtId="178" formatCode="0.00_ "/>
    <numFmt numFmtId="179" formatCode="0.0000"/>
    <numFmt numFmtId="180" formatCode="yyyy/mm"/>
    <numFmt numFmtId="181" formatCode="0.000_ "/>
    <numFmt numFmtId="182" formatCode="0.000"/>
    <numFmt numFmtId="183" formatCode="0.0000_);[Red]\(0.0000\)"/>
    <numFmt numFmtId="184" formatCode="0_);[Red]\(0\)"/>
    <numFmt numFmtId="185" formatCode="0.00_);[Red]\(0.00\)"/>
    <numFmt numFmtId="186" formatCode="0_ "/>
  </numFmts>
  <fonts count="12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i/>
      <sz val="10"/>
      <name val="宋体"/>
      <family val="3"/>
      <charset val="134"/>
    </font>
    <font>
      <sz val="11"/>
      <name val="宋体"/>
      <family val="3"/>
      <charset val="134"/>
      <scheme val="major"/>
    </font>
    <font>
      <i/>
      <sz val="10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indexed="19"/>
      <name val="宋体"/>
      <family val="3"/>
      <charset val="134"/>
      <scheme val="major"/>
    </font>
    <font>
      <sz val="10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/>
    <xf numFmtId="0" fontId="3" fillId="0" borderId="6" xfId="3" applyFont="1" applyFill="1" applyBorder="1" applyAlignment="1">
      <alignment horizontal="center"/>
    </xf>
    <xf numFmtId="0" fontId="3" fillId="0" borderId="0" xfId="3" applyFont="1" applyFill="1">
      <alignment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3" applyFont="1" applyFill="1" applyBorder="1">
      <alignment vertical="center"/>
    </xf>
    <xf numFmtId="0" fontId="3" fillId="0" borderId="0" xfId="3" applyFont="1">
      <alignment vertical="center"/>
    </xf>
    <xf numFmtId="180" fontId="3" fillId="0" borderId="6" xfId="3" applyNumberFormat="1" applyFont="1" applyFill="1" applyBorder="1" applyAlignment="1">
      <alignment horizontal="center"/>
    </xf>
    <xf numFmtId="178" fontId="3" fillId="0" borderId="6" xfId="3" applyNumberFormat="1" applyFont="1" applyFill="1" applyBorder="1">
      <alignment vertical="center"/>
    </xf>
    <xf numFmtId="180" fontId="3" fillId="0" borderId="9" xfId="3" applyNumberFormat="1" applyFont="1" applyFill="1" applyBorder="1" applyAlignment="1">
      <alignment horizontal="center"/>
    </xf>
    <xf numFmtId="178" fontId="3" fillId="0" borderId="9" xfId="3" applyNumberFormat="1" applyFont="1" applyFill="1" applyBorder="1">
      <alignment vertical="center"/>
    </xf>
    <xf numFmtId="180" fontId="3" fillId="0" borderId="4" xfId="3" applyNumberFormat="1" applyFont="1" applyFill="1" applyBorder="1" applyAlignment="1">
      <alignment horizontal="center"/>
    </xf>
    <xf numFmtId="0" fontId="3" fillId="0" borderId="0" xfId="3" applyFont="1" applyFill="1" applyBorder="1">
      <alignment vertical="center"/>
    </xf>
    <xf numFmtId="0" fontId="3" fillId="0" borderId="0" xfId="3" applyFont="1" applyBorder="1">
      <alignment vertical="center"/>
    </xf>
    <xf numFmtId="0" fontId="3" fillId="0" borderId="0" xfId="5" applyFont="1">
      <alignment vertical="center"/>
    </xf>
    <xf numFmtId="9" fontId="3" fillId="0" borderId="2" xfId="2" applyFont="1" applyFill="1" applyBorder="1"/>
    <xf numFmtId="0" fontId="3" fillId="0" borderId="16" xfId="3" applyFont="1" applyFill="1" applyBorder="1">
      <alignment vertical="center"/>
    </xf>
    <xf numFmtId="0" fontId="3" fillId="0" borderId="3" xfId="3" applyFont="1" applyFill="1" applyBorder="1">
      <alignment vertical="center"/>
    </xf>
    <xf numFmtId="0" fontId="3" fillId="2" borderId="2" xfId="1" applyFont="1" applyFill="1" applyBorder="1"/>
    <xf numFmtId="0" fontId="3" fillId="2" borderId="2" xfId="1" applyFont="1" applyFill="1" applyBorder="1" applyAlignment="1">
      <alignment horizontal="center"/>
    </xf>
    <xf numFmtId="0" fontId="3" fillId="3" borderId="6" xfId="1" applyFont="1" applyFill="1" applyBorder="1"/>
    <xf numFmtId="0" fontId="3" fillId="3" borderId="9" xfId="1" applyFont="1" applyFill="1" applyBorder="1"/>
    <xf numFmtId="0" fontId="3" fillId="3" borderId="4" xfId="1" applyFont="1" applyFill="1" applyBorder="1"/>
    <xf numFmtId="0" fontId="3" fillId="2" borderId="2" xfId="5" applyFont="1" applyFill="1" applyBorder="1">
      <alignment vertical="center"/>
    </xf>
    <xf numFmtId="0" fontId="6" fillId="0" borderId="1" xfId="1" applyFont="1" applyFill="1" applyBorder="1"/>
    <xf numFmtId="0" fontId="6" fillId="0" borderId="2" xfId="1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7" fillId="0" borderId="0" xfId="1" applyFont="1" applyFill="1"/>
    <xf numFmtId="0" fontId="6" fillId="0" borderId="2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right"/>
    </xf>
    <xf numFmtId="0" fontId="6" fillId="0" borderId="3" xfId="1" applyFont="1" applyFill="1" applyBorder="1"/>
    <xf numFmtId="0" fontId="6" fillId="0" borderId="5" xfId="1" applyFont="1" applyFill="1" applyBorder="1"/>
    <xf numFmtId="176" fontId="6" fillId="0" borderId="2" xfId="1" applyNumberFormat="1" applyFont="1" applyFill="1" applyBorder="1"/>
    <xf numFmtId="176" fontId="6" fillId="0" borderId="4" xfId="1" applyNumberFormat="1" applyFont="1" applyFill="1" applyBorder="1"/>
    <xf numFmtId="0" fontId="6" fillId="0" borderId="9" xfId="1" applyFont="1" applyFill="1" applyBorder="1"/>
    <xf numFmtId="0" fontId="6" fillId="0" borderId="0" xfId="4" applyFont="1">
      <alignment vertical="center"/>
    </xf>
    <xf numFmtId="176" fontId="6" fillId="4" borderId="0" xfId="4" applyNumberFormat="1" applyFont="1" applyFill="1" applyAlignment="1">
      <alignment horizontal="right" vertical="center"/>
    </xf>
    <xf numFmtId="176" fontId="6" fillId="4" borderId="6" xfId="4" applyNumberFormat="1" applyFont="1" applyFill="1" applyBorder="1" applyAlignment="1">
      <alignment horizontal="right" vertical="center"/>
    </xf>
    <xf numFmtId="176" fontId="6" fillId="4" borderId="9" xfId="4" applyNumberFormat="1" applyFont="1" applyFill="1" applyBorder="1" applyAlignment="1">
      <alignment horizontal="right" vertical="center"/>
    </xf>
    <xf numFmtId="176" fontId="6" fillId="4" borderId="4" xfId="4" applyNumberFormat="1" applyFont="1" applyFill="1" applyBorder="1" applyAlignment="1">
      <alignment horizontal="right" vertical="center"/>
    </xf>
    <xf numFmtId="0" fontId="6" fillId="2" borderId="2" xfId="4" applyFont="1" applyFill="1" applyBorder="1" applyAlignment="1">
      <alignment horizontal="left" vertical="center"/>
    </xf>
    <xf numFmtId="0" fontId="6" fillId="2" borderId="2" xfId="4" applyFont="1" applyFill="1" applyBorder="1">
      <alignment vertical="center"/>
    </xf>
    <xf numFmtId="0" fontId="6" fillId="0" borderId="0" xfId="4" applyFont="1" applyAlignment="1">
      <alignment horizontal="center" vertical="center"/>
    </xf>
    <xf numFmtId="0" fontId="6" fillId="5" borderId="2" xfId="4" applyFont="1" applyFill="1" applyBorder="1" applyAlignment="1">
      <alignment horizontal="center" vertical="center" wrapText="1"/>
    </xf>
    <xf numFmtId="0" fontId="6" fillId="5" borderId="2" xfId="4" applyFont="1" applyFill="1" applyBorder="1" applyAlignment="1">
      <alignment horizontal="center" vertical="center"/>
    </xf>
    <xf numFmtId="0" fontId="6" fillId="2" borderId="2" xfId="1" applyFont="1" applyFill="1" applyBorder="1"/>
    <xf numFmtId="9" fontId="6" fillId="0" borderId="9" xfId="2" applyFont="1" applyFill="1" applyBorder="1" applyAlignment="1">
      <alignment horizontal="right"/>
    </xf>
    <xf numFmtId="178" fontId="6" fillId="0" borderId="2" xfId="2" applyNumberFormat="1" applyFont="1" applyFill="1" applyBorder="1"/>
    <xf numFmtId="9" fontId="6" fillId="0" borderId="4" xfId="2" applyFont="1" applyFill="1" applyBorder="1" applyAlignment="1">
      <alignment horizontal="right"/>
    </xf>
    <xf numFmtId="0" fontId="3" fillId="7" borderId="0" xfId="6" applyFont="1" applyFill="1">
      <alignment vertical="center"/>
    </xf>
    <xf numFmtId="0" fontId="3" fillId="0" borderId="0" xfId="6" applyFont="1">
      <alignment vertical="center"/>
    </xf>
    <xf numFmtId="0" fontId="3" fillId="6" borderId="2" xfId="6" applyFont="1" applyFill="1" applyBorder="1">
      <alignment vertical="center"/>
    </xf>
    <xf numFmtId="0" fontId="3" fillId="5" borderId="2" xfId="6" applyFont="1" applyFill="1" applyBorder="1">
      <alignment vertical="center"/>
    </xf>
    <xf numFmtId="0" fontId="3" fillId="5" borderId="2" xfId="6" applyFont="1" applyFill="1" applyBorder="1" applyAlignment="1">
      <alignment horizontal="center" vertical="center"/>
    </xf>
    <xf numFmtId="178" fontId="3" fillId="0" borderId="4" xfId="3" applyNumberFormat="1" applyFont="1" applyFill="1" applyBorder="1">
      <alignment vertical="center"/>
    </xf>
    <xf numFmtId="0" fontId="6" fillId="0" borderId="1" xfId="1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8" fillId="0" borderId="0" xfId="4" applyFont="1" applyAlignment="1">
      <alignment horizontal="left" vertical="center" wrapText="1"/>
    </xf>
    <xf numFmtId="0" fontId="3" fillId="0" borderId="2" xfId="5" applyFont="1" applyBorder="1">
      <alignment vertical="center"/>
    </xf>
    <xf numFmtId="9" fontId="3" fillId="0" borderId="2" xfId="5" applyNumberFormat="1" applyFont="1" applyBorder="1">
      <alignment vertical="center"/>
    </xf>
    <xf numFmtId="181" fontId="3" fillId="0" borderId="2" xfId="5" applyNumberFormat="1" applyFont="1" applyBorder="1">
      <alignment vertical="center"/>
    </xf>
    <xf numFmtId="182" fontId="3" fillId="0" borderId="2" xfId="5" applyNumberFormat="1" applyFont="1" applyBorder="1">
      <alignment vertical="center"/>
    </xf>
    <xf numFmtId="0" fontId="3" fillId="0" borderId="0" xfId="5" applyFont="1" applyAlignment="1">
      <alignment horizontal="right" vertical="center"/>
    </xf>
    <xf numFmtId="0" fontId="3" fillId="0" borderId="2" xfId="5" applyFont="1" applyBorder="1" applyAlignment="1">
      <alignment horizontal="center" vertical="center"/>
    </xf>
    <xf numFmtId="0" fontId="3" fillId="0" borderId="6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" xfId="5" applyFont="1" applyBorder="1">
      <alignment vertical="center"/>
    </xf>
    <xf numFmtId="0" fontId="3" fillId="0" borderId="14" xfId="5" applyFont="1" applyBorder="1">
      <alignment vertical="center"/>
    </xf>
    <xf numFmtId="0" fontId="3" fillId="0" borderId="2" xfId="5" applyFont="1" applyBorder="1" applyAlignment="1">
      <alignment horizontal="right" vertical="center"/>
    </xf>
    <xf numFmtId="2" fontId="3" fillId="0" borderId="2" xfId="5" applyNumberFormat="1" applyFont="1" applyBorder="1">
      <alignment vertical="center"/>
    </xf>
    <xf numFmtId="181" fontId="3" fillId="0" borderId="0" xfId="5" applyNumberFormat="1" applyFont="1">
      <alignment vertical="center"/>
    </xf>
    <xf numFmtId="0" fontId="5" fillId="0" borderId="0" xfId="5" applyFont="1">
      <alignment vertical="center"/>
    </xf>
    <xf numFmtId="176" fontId="3" fillId="0" borderId="3" xfId="5" applyNumberFormat="1" applyFont="1" applyBorder="1">
      <alignment vertical="center"/>
    </xf>
    <xf numFmtId="2" fontId="3" fillId="0" borderId="3" xfId="5" applyNumberFormat="1" applyFont="1" applyBorder="1">
      <alignment vertical="center"/>
    </xf>
    <xf numFmtId="176" fontId="3" fillId="0" borderId="9" xfId="5" applyNumberFormat="1" applyFont="1" applyBorder="1">
      <alignment vertical="center"/>
    </xf>
    <xf numFmtId="2" fontId="3" fillId="0" borderId="9" xfId="5" applyNumberFormat="1" applyFont="1" applyBorder="1">
      <alignment vertical="center"/>
    </xf>
    <xf numFmtId="0" fontId="3" fillId="0" borderId="4" xfId="5" applyFont="1" applyBorder="1">
      <alignment vertical="center"/>
    </xf>
    <xf numFmtId="176" fontId="3" fillId="0" borderId="4" xfId="5" applyNumberFormat="1" applyFont="1" applyBorder="1">
      <alignment vertical="center"/>
    </xf>
    <xf numFmtId="2" fontId="3" fillId="0" borderId="4" xfId="5" applyNumberFormat="1" applyFont="1" applyBorder="1">
      <alignment vertical="center"/>
    </xf>
    <xf numFmtId="0" fontId="3" fillId="0" borderId="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1" applyFont="1"/>
    <xf numFmtId="0" fontId="3" fillId="0" borderId="0" xfId="1" applyFont="1"/>
    <xf numFmtId="0" fontId="3" fillId="0" borderId="6" xfId="1" applyFont="1" applyBorder="1" applyAlignment="1">
      <alignment horizontal="center"/>
    </xf>
    <xf numFmtId="14" fontId="3" fillId="0" borderId="0" xfId="1" applyNumberFormat="1" applyFont="1"/>
    <xf numFmtId="0" fontId="3" fillId="0" borderId="7" xfId="1" applyFont="1" applyBorder="1" applyAlignment="1">
      <alignment horizontal="center"/>
    </xf>
    <xf numFmtId="0" fontId="3" fillId="0" borderId="6" xfId="1" applyFont="1" applyBorder="1"/>
    <xf numFmtId="177" fontId="3" fillId="0" borderId="8" xfId="1" applyNumberFormat="1" applyFont="1" applyBorder="1"/>
    <xf numFmtId="177" fontId="3" fillId="0" borderId="0" xfId="1" applyNumberFormat="1" applyFont="1"/>
    <xf numFmtId="0" fontId="3" fillId="0" borderId="9" xfId="1" applyFont="1" applyBorder="1" applyAlignment="1">
      <alignment horizontal="center"/>
    </xf>
    <xf numFmtId="0" fontId="3" fillId="0" borderId="9" xfId="1" applyFont="1" applyBorder="1"/>
    <xf numFmtId="177" fontId="3" fillId="0" borderId="11" xfId="1" applyNumberFormat="1" applyFont="1" applyBorder="1"/>
    <xf numFmtId="0" fontId="3" fillId="0" borderId="2" xfId="1" applyFont="1" applyBorder="1"/>
    <xf numFmtId="0" fontId="3" fillId="0" borderId="0" xfId="1" applyFont="1" applyAlignment="1">
      <alignment horizontal="center"/>
    </xf>
    <xf numFmtId="176" fontId="3" fillId="0" borderId="2" xfId="1" applyNumberFormat="1" applyFont="1" applyBorder="1"/>
    <xf numFmtId="176" fontId="3" fillId="0" borderId="12" xfId="1" applyNumberFormat="1" applyFont="1" applyBorder="1"/>
    <xf numFmtId="0" fontId="3" fillId="0" borderId="4" xfId="1" applyFont="1" applyBorder="1" applyAlignment="1">
      <alignment horizontal="center"/>
    </xf>
    <xf numFmtId="14" fontId="3" fillId="0" borderId="4" xfId="1" applyNumberFormat="1" applyFont="1" applyBorder="1"/>
    <xf numFmtId="0" fontId="3" fillId="0" borderId="13" xfId="1" applyFont="1" applyBorder="1" applyAlignment="1">
      <alignment horizontal="center"/>
    </xf>
    <xf numFmtId="0" fontId="3" fillId="0" borderId="4" xfId="1" applyFont="1" applyBorder="1"/>
    <xf numFmtId="177" fontId="3" fillId="0" borderId="12" xfId="1" applyNumberFormat="1" applyFont="1" applyBorder="1"/>
    <xf numFmtId="0" fontId="6" fillId="0" borderId="2" xfId="4" applyFont="1" applyBorder="1" applyAlignment="1">
      <alignment horizontal="right" vertical="center"/>
    </xf>
    <xf numFmtId="0" fontId="6" fillId="0" borderId="0" xfId="4" applyFont="1" applyAlignment="1">
      <alignment horizontal="right" vertical="center"/>
    </xf>
    <xf numFmtId="176" fontId="6" fillId="0" borderId="2" xfId="4" applyNumberFormat="1" applyFont="1" applyBorder="1" applyAlignment="1">
      <alignment horizontal="right" vertical="center"/>
    </xf>
    <xf numFmtId="0" fontId="3" fillId="0" borderId="2" xfId="6" applyFont="1" applyBorder="1" applyAlignment="1">
      <alignment horizontal="center" vertical="center"/>
    </xf>
    <xf numFmtId="0" fontId="3" fillId="9" borderId="2" xfId="6" applyFont="1" applyFill="1" applyBorder="1" applyAlignment="1">
      <alignment horizontal="center" vertical="center"/>
    </xf>
    <xf numFmtId="0" fontId="3" fillId="8" borderId="2" xfId="6" applyFont="1" applyFill="1" applyBorder="1" applyAlignment="1">
      <alignment horizontal="center" vertical="center"/>
    </xf>
    <xf numFmtId="0" fontId="3" fillId="0" borderId="2" xfId="6" applyFont="1" applyBorder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5" xfId="6" applyFont="1" applyBorder="1" applyAlignment="1">
      <alignment horizontal="left" vertical="center"/>
    </xf>
    <xf numFmtId="0" fontId="3" fillId="0" borderId="14" xfId="6" applyFont="1" applyBorder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6" fillId="0" borderId="3" xfId="1" applyFont="1" applyBorder="1" applyAlignment="1">
      <alignment horizontal="center"/>
    </xf>
    <xf numFmtId="183" fontId="6" fillId="0" borderId="0" xfId="1" applyNumberFormat="1" applyFont="1"/>
    <xf numFmtId="1" fontId="6" fillId="0" borderId="2" xfId="1" applyNumberFormat="1" applyFont="1" applyBorder="1"/>
    <xf numFmtId="0" fontId="6" fillId="0" borderId="0" xfId="1" applyFont="1" applyAlignment="1">
      <alignment horizontal="center"/>
    </xf>
    <xf numFmtId="0" fontId="6" fillId="0" borderId="9" xfId="1" applyFont="1" applyBorder="1" applyAlignment="1">
      <alignment horizontal="right"/>
    </xf>
    <xf numFmtId="0" fontId="11" fillId="5" borderId="2" xfId="0" applyFont="1" applyFill="1" applyBorder="1"/>
    <xf numFmtId="184" fontId="6" fillId="0" borderId="0" xfId="1" applyNumberFormat="1" applyFont="1"/>
    <xf numFmtId="2" fontId="6" fillId="0" borderId="2" xfId="1" applyNumberFormat="1" applyFont="1" applyBorder="1"/>
    <xf numFmtId="185" fontId="6" fillId="0" borderId="3" xfId="1" applyNumberFormat="1" applyFont="1" applyBorder="1"/>
    <xf numFmtId="0" fontId="6" fillId="0" borderId="7" xfId="1" applyFont="1" applyBorder="1"/>
    <xf numFmtId="0" fontId="6" fillId="0" borderId="6" xfId="1" applyFont="1" applyBorder="1"/>
    <xf numFmtId="186" fontId="6" fillId="0" borderId="2" xfId="1" applyNumberFormat="1" applyFont="1" applyBorder="1"/>
    <xf numFmtId="1" fontId="6" fillId="0" borderId="6" xfId="1" applyNumberFormat="1" applyFont="1" applyBorder="1"/>
    <xf numFmtId="185" fontId="6" fillId="0" borderId="9" xfId="1" applyNumberFormat="1" applyFont="1" applyBorder="1"/>
    <xf numFmtId="0" fontId="6" fillId="0" borderId="10" xfId="1" applyFont="1" applyBorder="1" applyAlignment="1">
      <alignment horizontal="right"/>
    </xf>
    <xf numFmtId="1" fontId="6" fillId="0" borderId="9" xfId="1" applyNumberFormat="1" applyFont="1" applyBorder="1"/>
    <xf numFmtId="184" fontId="9" fillId="0" borderId="0" xfId="1" applyNumberFormat="1" applyFont="1"/>
    <xf numFmtId="183" fontId="9" fillId="0" borderId="0" xfId="1" applyNumberFormat="1" applyFont="1"/>
    <xf numFmtId="0" fontId="9" fillId="0" borderId="0" xfId="1" applyFont="1"/>
    <xf numFmtId="9" fontId="6" fillId="0" borderId="2" xfId="2" applyFont="1" applyFill="1" applyBorder="1"/>
    <xf numFmtId="0" fontId="10" fillId="0" borderId="0" xfId="1" applyFont="1"/>
    <xf numFmtId="0" fontId="6" fillId="0" borderId="13" xfId="1" applyFont="1" applyBorder="1" applyAlignment="1">
      <alignment horizontal="right"/>
    </xf>
    <xf numFmtId="0" fontId="6" fillId="0" borderId="2" xfId="1" applyFont="1" applyBorder="1"/>
    <xf numFmtId="1" fontId="6" fillId="0" borderId="7" xfId="1" applyNumberFormat="1" applyFont="1" applyBorder="1"/>
    <xf numFmtId="176" fontId="6" fillId="0" borderId="0" xfId="1" applyNumberFormat="1" applyFont="1"/>
    <xf numFmtId="1" fontId="6" fillId="0" borderId="10" xfId="1" applyNumberFormat="1" applyFont="1" applyBorder="1"/>
    <xf numFmtId="176" fontId="6" fillId="0" borderId="2" xfId="1" applyNumberFormat="1" applyFont="1" applyBorder="1"/>
    <xf numFmtId="1" fontId="6" fillId="0" borderId="13" xfId="1" applyNumberFormat="1" applyFont="1" applyBorder="1"/>
    <xf numFmtId="1" fontId="6" fillId="0" borderId="4" xfId="1" applyNumberFormat="1" applyFont="1" applyBorder="1"/>
    <xf numFmtId="179" fontId="6" fillId="0" borderId="0" xfId="1" applyNumberFormat="1" applyFont="1"/>
    <xf numFmtId="179" fontId="7" fillId="0" borderId="0" xfId="1" applyNumberFormat="1" applyFont="1"/>
    <xf numFmtId="2" fontId="6" fillId="0" borderId="0" xfId="1" applyNumberFormat="1" applyFont="1"/>
    <xf numFmtId="0" fontId="6" fillId="0" borderId="0" xfId="1" applyFont="1"/>
    <xf numFmtId="0" fontId="6" fillId="0" borderId="3" xfId="1" applyFont="1" applyBorder="1"/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185" fontId="6" fillId="0" borderId="4" xfId="1" applyNumberFormat="1" applyFont="1" applyBorder="1"/>
    <xf numFmtId="0" fontId="6" fillId="0" borderId="1" xfId="1" applyFont="1" applyBorder="1"/>
    <xf numFmtId="0" fontId="6" fillId="0" borderId="14" xfId="1" applyFont="1" applyBorder="1"/>
    <xf numFmtId="0" fontId="6" fillId="0" borderId="1" xfId="1" applyFont="1" applyBorder="1" applyAlignment="1">
      <alignment horizontal="left"/>
    </xf>
    <xf numFmtId="0" fontId="6" fillId="0" borderId="15" xfId="1" applyFont="1" applyBorder="1" applyAlignment="1">
      <alignment horizontal="left"/>
    </xf>
    <xf numFmtId="0" fontId="6" fillId="0" borderId="14" xfId="1" applyFont="1" applyBorder="1" applyAlignment="1">
      <alignment horizontal="left"/>
    </xf>
  </cellXfs>
  <cellStyles count="7">
    <cellStyle name="百分比 2" xfId="2" xr:uid="{00000000-0005-0000-0000-000000000000}"/>
    <cellStyle name="常规" xfId="0" builtinId="0"/>
    <cellStyle name="常规 2" xfId="1" xr:uid="{00000000-0005-0000-0000-000002000000}"/>
    <cellStyle name="常规 3" xfId="6" xr:uid="{00000000-0005-0000-0000-000003000000}"/>
    <cellStyle name="常规_第4章刘兰娟 第四章考题" xfId="3" xr:uid="{00000000-0005-0000-0000-000005000000}"/>
    <cellStyle name="常规_第6章-经济订货量-答案3" xfId="4" xr:uid="{00000000-0005-0000-0000-000006000000}"/>
    <cellStyle name="常规_第9章C卷题目答案陈" xfId="5" xr:uid="{00000000-0005-0000-0000-000007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结算余额指数平滑预测模型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599902130877708"/>
          <c:y val="0.17905147273257507"/>
          <c:w val="0.85177881578362025"/>
          <c:h val="0.50238298337707787"/>
        </c:manualLayout>
      </c:layout>
      <c:lineChart>
        <c:grouping val="standard"/>
        <c:varyColors val="0"/>
        <c:ser>
          <c:idx val="0"/>
          <c:order val="0"/>
          <c:tx>
            <c:v>观测值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第1题!$B$2:$B$14</c:f>
              <c:numCache>
                <c:formatCode>yyyy/mm</c:formatCode>
                <c:ptCount val="1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</c:numCache>
            </c:numRef>
          </c:cat>
          <c:val>
            <c:numRef>
              <c:f>第1题!$C$2:$C$14</c:f>
              <c:numCache>
                <c:formatCode>General</c:formatCode>
                <c:ptCount val="13"/>
                <c:pt idx="0">
                  <c:v>100</c:v>
                </c:pt>
                <c:pt idx="1">
                  <c:v>105</c:v>
                </c:pt>
                <c:pt idx="2">
                  <c:v>160</c:v>
                </c:pt>
                <c:pt idx="3">
                  <c:v>111</c:v>
                </c:pt>
                <c:pt idx="4">
                  <c:v>92</c:v>
                </c:pt>
                <c:pt idx="5">
                  <c:v>96</c:v>
                </c:pt>
                <c:pt idx="6">
                  <c:v>105</c:v>
                </c:pt>
                <c:pt idx="7">
                  <c:v>121</c:v>
                </c:pt>
                <c:pt idx="8">
                  <c:v>118</c:v>
                </c:pt>
                <c:pt idx="9">
                  <c:v>90</c:v>
                </c:pt>
                <c:pt idx="10">
                  <c:v>130</c:v>
                </c:pt>
                <c:pt idx="11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3-43BD-8655-6809DE67DDC3}"/>
            </c:ext>
          </c:extLst>
        </c:ser>
        <c:ser>
          <c:idx val="1"/>
          <c:order val="1"/>
          <c:tx>
            <c:strRef>
              <c:f>第1题!$D$1</c:f>
              <c:strCache>
                <c:ptCount val="1"/>
                <c:pt idx="0">
                  <c:v>预测值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12"/>
              <c:layout>
                <c:manualLayout>
                  <c:x val="1.0185067526415994E-16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13-43BD-8655-6809DE67D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第1题!$B$2:$B$14</c:f>
              <c:numCache>
                <c:formatCode>yyyy/mm</c:formatCode>
                <c:ptCount val="1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</c:numCache>
            </c:numRef>
          </c:cat>
          <c:val>
            <c:numRef>
              <c:f>第1题!$D$2:$D$14</c:f>
              <c:numCache>
                <c:formatCode>0.00_ </c:formatCode>
                <c:ptCount val="13"/>
                <c:pt idx="1">
                  <c:v>100</c:v>
                </c:pt>
                <c:pt idx="2">
                  <c:v>100.49296587789375</c:v>
                </c:pt>
                <c:pt idx="3">
                  <c:v>106.35995334126518</c:v>
                </c:pt>
                <c:pt idx="4">
                  <c:v>106.81743027618342</c:v>
                </c:pt>
                <c:pt idx="5">
                  <c:v>105.35653277133781</c:v>
                </c:pt>
                <c:pt idx="6">
                  <c:v>104.43404249300499</c:v>
                </c:pt>
                <c:pt idx="7">
                  <c:v>104.48984204086227</c:v>
                </c:pt>
                <c:pt idx="8">
                  <c:v>106.11763094336042</c:v>
                </c:pt>
                <c:pt idx="9">
                  <c:v>107.28915144205318</c:v>
                </c:pt>
                <c:pt idx="10">
                  <c:v>105.58455909831926</c:v>
                </c:pt>
                <c:pt idx="11">
                  <c:v>107.99175494997124</c:v>
                </c:pt>
                <c:pt idx="12">
                  <c:v>107.99256785563639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13-43BD-8655-6809DE67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232495"/>
        <c:axId val="463244975"/>
      </c:lineChart>
      <c:dateAx>
        <c:axId val="46323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年月</a:t>
                </a:r>
              </a:p>
            </c:rich>
          </c:tx>
          <c:layout>
            <c:manualLayout>
              <c:xMode val="edge"/>
              <c:yMode val="edge"/>
              <c:x val="0.94807486987855327"/>
              <c:y val="0.70232561320714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244975"/>
        <c:crosses val="autoZero"/>
        <c:auto val="1"/>
        <c:lblOffset val="100"/>
        <c:baseTimeUnit val="months"/>
      </c:dateAx>
      <c:valAx>
        <c:axId val="46324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金额（万元）</a:t>
                </a:r>
              </a:p>
            </c:rich>
          </c:tx>
          <c:layout>
            <c:manualLayout>
              <c:xMode val="edge"/>
              <c:yMode val="edge"/>
              <c:x val="1.8959204925370409E-2"/>
              <c:y val="0.26086195251652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23249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EOQ</a:t>
            </a:r>
            <a:r>
              <a:rPr lang="zh-CN" altLang="en-US"/>
              <a:t>年总成本随年需求量变化的图形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090232631177513"/>
          <c:y val="0.18919769288098248"/>
          <c:w val="0.66144685039370077"/>
          <c:h val="0.6293289264767829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[23]第4题!$E$3:$E$7</c:f>
              <c:numCache>
                <c:formatCode>General</c:formatCode>
                <c:ptCount val="5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</c:numCache>
            </c:numRef>
          </c:xVal>
          <c:yVal>
            <c:numRef>
              <c:f>[23]第4题!$F$3:$F$7</c:f>
              <c:numCache>
                <c:formatCode>0.0</c:formatCode>
                <c:ptCount val="5"/>
                <c:pt idx="0">
                  <c:v>13416.407864998739</c:v>
                </c:pt>
                <c:pt idx="1">
                  <c:v>15000</c:v>
                </c:pt>
                <c:pt idx="2">
                  <c:v>15491.933384829666</c:v>
                </c:pt>
                <c:pt idx="3">
                  <c:v>15000</c:v>
                </c:pt>
                <c:pt idx="4">
                  <c:v>13416.407864998739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F9-4BF5-9125-AEED5032D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058192"/>
        <c:axId val="1298060272"/>
      </c:scatterChart>
      <c:valAx>
        <c:axId val="1298058192"/>
        <c:scaling>
          <c:orientation val="minMax"/>
          <c:max val="3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年需求量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8060272"/>
        <c:crosses val="autoZero"/>
        <c:crossBetween val="midCat"/>
      </c:valAx>
      <c:valAx>
        <c:axId val="12980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年总成本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805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05614160800404"/>
          <c:y val="0.25505843047950827"/>
          <c:w val="0.6776049154226339"/>
          <c:h val="0.47273596829032394"/>
        </c:manualLayout>
      </c:layout>
      <c:scatterChart>
        <c:scatterStyle val="lineMarker"/>
        <c:varyColors val="0"/>
        <c:ser>
          <c:idx val="0"/>
          <c:order val="0"/>
          <c:tx>
            <c:strRef>
              <c:f>[24]第6题!$F$2</c:f>
              <c:strCache>
                <c:ptCount val="1"/>
                <c:pt idx="0">
                  <c:v>年总成本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[24]第6题!$E$3:$E$23</c:f>
              <c:numCache>
                <c:formatCode>General</c:formatCode>
                <c:ptCount val="21"/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1499.9999</c:v>
                </c:pt>
                <c:pt idx="9">
                  <c:v>1500</c:v>
                </c:pt>
                <c:pt idx="10">
                  <c:v>1999.9999</c:v>
                </c:pt>
                <c:pt idx="11">
                  <c:v>2000</c:v>
                </c:pt>
                <c:pt idx="12">
                  <c:v>2499.9998999999998</c:v>
                </c:pt>
                <c:pt idx="13">
                  <c:v>2500</c:v>
                </c:pt>
                <c:pt idx="14">
                  <c:v>2999.9998999999998</c:v>
                </c:pt>
                <c:pt idx="15">
                  <c:v>3000</c:v>
                </c:pt>
                <c:pt idx="16">
                  <c:v>3499.9998999999998</c:v>
                </c:pt>
                <c:pt idx="17">
                  <c:v>3500</c:v>
                </c:pt>
                <c:pt idx="18">
                  <c:v>3999.9998999999998</c:v>
                </c:pt>
                <c:pt idx="19">
                  <c:v>4000</c:v>
                </c:pt>
                <c:pt idx="20">
                  <c:v>6000</c:v>
                </c:pt>
              </c:numCache>
            </c:numRef>
          </c:xVal>
          <c:yVal>
            <c:numRef>
              <c:f>[24]第6题!$F$3:$F$23</c:f>
              <c:numCache>
                <c:formatCode>General</c:formatCode>
                <c:ptCount val="21"/>
                <c:pt idx="0">
                  <c:v>117261.90476190476</c:v>
                </c:pt>
                <c:pt idx="1">
                  <c:v>127833.33333333334</c:v>
                </c:pt>
                <c:pt idx="2">
                  <c:v>121000</c:v>
                </c:pt>
                <c:pt idx="3">
                  <c:v>117500</c:v>
                </c:pt>
                <c:pt idx="4">
                  <c:v>115666.66666666667</c:v>
                </c:pt>
                <c:pt idx="5">
                  <c:v>114785.71428571429</c:v>
                </c:pt>
                <c:pt idx="6">
                  <c:v>114500</c:v>
                </c:pt>
                <c:pt idx="7">
                  <c:v>114611.11111111111</c:v>
                </c:pt>
                <c:pt idx="8">
                  <c:v>119166.66561111114</c:v>
                </c:pt>
                <c:pt idx="9">
                  <c:v>114666.66666666666</c:v>
                </c:pt>
                <c:pt idx="10">
                  <c:v>120499.99875</c:v>
                </c:pt>
                <c:pt idx="11">
                  <c:v>116000</c:v>
                </c:pt>
                <c:pt idx="12">
                  <c:v>122499.99866</c:v>
                </c:pt>
                <c:pt idx="13">
                  <c:v>118000</c:v>
                </c:pt>
                <c:pt idx="14">
                  <c:v>124833.33194444445</c:v>
                </c:pt>
                <c:pt idx="15">
                  <c:v>120333.33333333334</c:v>
                </c:pt>
                <c:pt idx="16">
                  <c:v>127357.14143877551</c:v>
                </c:pt>
                <c:pt idx="17">
                  <c:v>122857.14285714286</c:v>
                </c:pt>
                <c:pt idx="18">
                  <c:v>129999.9985625</c:v>
                </c:pt>
                <c:pt idx="19">
                  <c:v>125500</c:v>
                </c:pt>
                <c:pt idx="20">
                  <c:v>154666.66666666669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D-42F2-B094-61C86CA96897}"/>
            </c:ext>
          </c:extLst>
        </c:ser>
        <c:ser>
          <c:idx val="1"/>
          <c:order val="1"/>
          <c:tx>
            <c:strRef>
              <c:f>[24]第6题!$H$11</c:f>
              <c:strCache>
                <c:ptCount val="1"/>
                <c:pt idx="0">
                  <c:v>当前订货量参考线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square"/>
              <c:size val="6"/>
              <c:spPr>
                <a:noFill/>
                <a:ln w="2857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DDD-42F2-B094-61C86CA96897}"/>
              </c:ext>
            </c:extLst>
          </c:dPt>
          <c:dLbls>
            <c:dLbl>
              <c:idx val="1"/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DD-42F2-B094-61C86CA968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[24]第6题!$H$12:$H$14</c:f>
              <c:numCache>
                <c:formatCode>General</c:formatCode>
                <c:ptCount val="3"/>
                <c:pt idx="0">
                  <c:v>2100</c:v>
                </c:pt>
                <c:pt idx="1">
                  <c:v>2100</c:v>
                </c:pt>
                <c:pt idx="2">
                  <c:v>2100</c:v>
                </c:pt>
              </c:numCache>
            </c:numRef>
          </c:xVal>
          <c:yVal>
            <c:numRef>
              <c:f>[24]第6题!$I$12:$I$14</c:f>
              <c:numCache>
                <c:formatCode>General</c:formatCode>
                <c:ptCount val="3"/>
                <c:pt idx="0">
                  <c:v>100000</c:v>
                </c:pt>
                <c:pt idx="1">
                  <c:v>117261.9</c:v>
                </c:pt>
                <c:pt idx="2">
                  <c:v>190000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DD-42F2-B094-61C86CA96897}"/>
            </c:ext>
          </c:extLst>
        </c:ser>
        <c:ser>
          <c:idx val="2"/>
          <c:order val="2"/>
          <c:tx>
            <c:strRef>
              <c:f>[24]第6题!$H$16:$I$16</c:f>
              <c:strCache>
                <c:ptCount val="1"/>
                <c:pt idx="0">
                  <c:v>成本极小值水平参考线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[24]第6题!$H$17:$H$18</c:f>
              <c:numCache>
                <c:formatCode>General</c:formatCode>
                <c:ptCount val="2"/>
                <c:pt idx="0">
                  <c:v>0</c:v>
                </c:pt>
                <c:pt idx="1">
                  <c:v>6000</c:v>
                </c:pt>
              </c:numCache>
            </c:numRef>
          </c:xVal>
          <c:yVal>
            <c:numRef>
              <c:f>[24]第6题!$I$17:$I$18</c:f>
              <c:numCache>
                <c:formatCode>General</c:formatCode>
                <c:ptCount val="2"/>
                <c:pt idx="0">
                  <c:v>117261.9</c:v>
                </c:pt>
                <c:pt idx="1">
                  <c:v>117261.9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DD-42F2-B094-61C86CA9689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square"/>
              <c:size val="6"/>
              <c:spPr>
                <a:solidFill>
                  <a:srgbClr val="C00000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DDD-42F2-B094-61C86CA96897}"/>
              </c:ext>
            </c:extLst>
          </c:dPt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[24]第6题!$L$9</c:f>
              <c:numCache>
                <c:formatCode>General</c:formatCode>
                <c:ptCount val="1"/>
                <c:pt idx="0">
                  <c:v>816.49658092772597</c:v>
                </c:pt>
              </c:numCache>
            </c:numRef>
          </c:xVal>
          <c:yVal>
            <c:numRef>
              <c:f>[24]第6题!$M$9</c:f>
              <c:numCache>
                <c:formatCode>General</c:formatCode>
                <c:ptCount val="1"/>
                <c:pt idx="0">
                  <c:v>114494.9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DD-42F2-B094-61C86CA96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040383"/>
        <c:axId val="1763021247"/>
      </c:scatterChart>
      <c:valAx>
        <c:axId val="1763040383"/>
        <c:scaling>
          <c:orientation val="minMax"/>
          <c:max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3021247"/>
        <c:crosses val="autoZero"/>
        <c:crossBetween val="midCat"/>
      </c:valAx>
      <c:valAx>
        <c:axId val="1763021247"/>
        <c:scaling>
          <c:orientation val="minMax"/>
          <c:max val="190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304038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C$4" inc="50" max="2000" min="100" page="10" val="1250"/>
</file>

<file path=xl/ctrlProps/ctrlProp2.xml><?xml version="1.0" encoding="utf-8"?>
<formControlPr xmlns="http://schemas.microsoft.com/office/spreadsheetml/2009/9/main" objectType="Spin" dx="31" fmlaLink="$C$4" max="40" min="20" page="10" val="30"/>
</file>

<file path=xl/ctrlProps/ctrlProp3.xml><?xml version="1.0" encoding="utf-8"?>
<formControlPr xmlns="http://schemas.microsoft.com/office/spreadsheetml/2009/9/main" objectType="Spin" dx="31" fmlaLink="$C$8" inc="100" max="6000" min="300" page="10" val="21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619125</xdr:colOff>
      <xdr:row>9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772025" y="0"/>
          <a:ext cx="4733925" cy="16478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月份的结算余额记录，建立指数平滑模型，运用规划求解法确定最优的平滑常数，预测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月份的结算余额。绘制图表，在图表上显示观测数据线和预测数据线，并标识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月份的预测点及预测值。</a:t>
          </a:r>
          <a:endParaRPr lang="zh-CN" altLang="en-US" sz="1100"/>
        </a:p>
      </xdr:txBody>
    </xdr:sp>
    <xdr:clientData/>
  </xdr:twoCellAnchor>
  <xdr:twoCellAnchor>
    <xdr:from>
      <xdr:col>8</xdr:col>
      <xdr:colOff>228600</xdr:colOff>
      <xdr:row>0</xdr:row>
      <xdr:rowOff>19050</xdr:rowOff>
    </xdr:from>
    <xdr:to>
      <xdr:col>15</xdr:col>
      <xdr:colOff>596900</xdr:colOff>
      <xdr:row>15</xdr:row>
      <xdr:rowOff>50800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0</xdr:row>
      <xdr:rowOff>9524</xdr:rowOff>
    </xdr:from>
    <xdr:to>
      <xdr:col>15</xdr:col>
      <xdr:colOff>638175</xdr:colOff>
      <xdr:row>15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876925" y="9524"/>
          <a:ext cx="3943350" cy="2733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某公司销售两种电子设备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产品销售单价为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只，单位变动成本为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只，需固定成本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元；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产品销售单价为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只，单位变动成本为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只，需固定成本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产品销售量之和等于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只。本工作表中现已建立了一个针对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产品生产的利润比较模型。要求：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产品当前销量为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时，计算出各产品的利润；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制作一个微调项，使得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产品的销量从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按步长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变化到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。在模型中添加能随微调项数值变化的决策结论：“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产品利润高”、“利润相等”或“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产品利润高”；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计算出两种产品各自盈亏平衡量，并且计算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产品利润相等时的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产品销量（即相对盈亏平衡量）及利润（说明：相对盈亏平衡点要随售价或单位变动成本变化而变化）。</a:t>
          </a:r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1803400</xdr:colOff>
          <xdr:row>3</xdr:row>
          <xdr:rowOff>6350</xdr:rowOff>
        </xdr:from>
        <xdr:to>
          <xdr:col>1</xdr:col>
          <xdr:colOff>2051050</xdr:colOff>
          <xdr:row>4</xdr:row>
          <xdr:rowOff>12700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76200</xdr:colOff>
      <xdr:row>15</xdr:row>
      <xdr:rowOff>85725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C880B35C-636E-413F-9E77-CD820D5C24A3}"/>
            </a:ext>
          </a:extLst>
        </xdr:cNvPr>
        <xdr:cNvSpPr txBox="1">
          <a:spLocks noChangeArrowheads="1"/>
        </xdr:cNvSpPr>
      </xdr:nvSpPr>
      <xdr:spPr bwMode="auto">
        <a:xfrm>
          <a:off x="7753350" y="0"/>
          <a:ext cx="4089400" cy="2752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2000" tIns="46800" rIns="90000" bIns="4680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3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题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某工厂有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B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C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三条生产线能生产同一种助动车。每条生产线的单位生产成本、维护成本和生产能力如表所示。现工厂接到一份要求生产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1000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辆助动车的订单，请问：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1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、该厂应该如何安排各条生产线的任务，能使产量既能满足订单的需求，又能使总成本最小；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、将规划求解的模型保存在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C15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开始的单元格中。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 editAs="oneCell">
    <xdr:from>
      <xdr:col>12</xdr:col>
      <xdr:colOff>352425</xdr:colOff>
      <xdr:row>8</xdr:row>
      <xdr:rowOff>9525</xdr:rowOff>
    </xdr:from>
    <xdr:to>
      <xdr:col>16</xdr:col>
      <xdr:colOff>396875</xdr:colOff>
      <xdr:row>12</xdr:row>
      <xdr:rowOff>19050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C6BD786-41DD-4780-AC64-48289EF73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431925"/>
          <a:ext cx="2838450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9524</xdr:rowOff>
    </xdr:from>
    <xdr:to>
      <xdr:col>17</xdr:col>
      <xdr:colOff>276225</xdr:colOff>
      <xdr:row>34</xdr:row>
      <xdr:rowOff>19049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5845175" y="727074"/>
          <a:ext cx="4438650" cy="5521325"/>
          <a:chOff x="6629400" y="561974"/>
          <a:chExt cx="4972050" cy="5444576"/>
        </a:xfrm>
      </xdr:grpSpPr>
      <xdr:grpSp>
        <xdr:nvGrpSpPr>
          <xdr:cNvPr id="7" name="组合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GrpSpPr/>
        </xdr:nvGrpSpPr>
        <xdr:grpSpPr>
          <a:xfrm>
            <a:off x="6629400" y="561974"/>
            <a:ext cx="4972050" cy="5444576"/>
            <a:chOff x="4781550" y="-1"/>
            <a:chExt cx="4972050" cy="5444576"/>
          </a:xfrm>
        </xdr:grpSpPr>
        <xdr:sp macro="" textlink="">
          <xdr:nvSpPr>
            <xdr:cNvPr id="3" name="Text Box 10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81550" y="-1"/>
              <a:ext cx="4972050" cy="5444576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9525">
              <a:solidFill>
                <a:schemeClr val="bg1">
                  <a:lumMod val="7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题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　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利用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Excel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建立经济订货量模型。假设一件商品在仓库里储存一年的费用与年需求量成反比（见下表），订一次货的成本为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元。要求：</a:t>
              </a:r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zh-CN" altLang="zh-CN" sz="1100"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计算当年需求量为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时的经济订货量、以及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下的年订货成本、年储存成本和年总成本等；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在本工作表中生成一个模拟运算表，计算当年需求量分别为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15000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25000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和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时的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下的总成本；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绘制如下的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下的年总成本随年需求量变化的图形。</a:t>
              </a: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pic>
          <xdr:nvPicPr>
            <xdr:cNvPr id="6" name="图片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86325" y="2681897"/>
              <a:ext cx="4819650" cy="2667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5" name="Picture 12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91463" y="971550"/>
            <a:ext cx="2447925" cy="1038225"/>
          </a:xfrm>
          <a:prstGeom prst="rect">
            <a:avLst/>
          </a:prstGeom>
          <a:solidFill>
            <a:srgbClr val="DDDDDD"/>
          </a:solidFill>
        </xdr:spPr>
      </xdr:pic>
    </xdr:grpSp>
    <xdr:clientData/>
  </xdr:twoCellAnchor>
  <xdr:twoCellAnchor>
    <xdr:from>
      <xdr:col>10</xdr:col>
      <xdr:colOff>104775</xdr:colOff>
      <xdr:row>3</xdr:row>
      <xdr:rowOff>9524</xdr:rowOff>
    </xdr:from>
    <xdr:to>
      <xdr:col>17</xdr:col>
      <xdr:colOff>276225</xdr:colOff>
      <xdr:row>34</xdr:row>
      <xdr:rowOff>19049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D3741B56-53C0-4607-8ED2-4C03DB76B5BB}"/>
            </a:ext>
          </a:extLst>
        </xdr:cNvPr>
        <xdr:cNvGrpSpPr/>
      </xdr:nvGrpSpPr>
      <xdr:grpSpPr>
        <a:xfrm>
          <a:off x="5845175" y="727074"/>
          <a:ext cx="4438650" cy="5521325"/>
          <a:chOff x="6629400" y="561974"/>
          <a:chExt cx="4972050" cy="5444576"/>
        </a:xfrm>
      </xdr:grpSpPr>
      <xdr:grpSp>
        <xdr:nvGrpSpPr>
          <xdr:cNvPr id="10" name="组合 9">
            <a:extLst>
              <a:ext uri="{FF2B5EF4-FFF2-40B4-BE49-F238E27FC236}">
                <a16:creationId xmlns:a16="http://schemas.microsoft.com/office/drawing/2014/main" id="{B6AE8C35-5C15-4CC0-BDF9-8F6E8715C88D}"/>
              </a:ext>
            </a:extLst>
          </xdr:cNvPr>
          <xdr:cNvGrpSpPr/>
        </xdr:nvGrpSpPr>
        <xdr:grpSpPr>
          <a:xfrm>
            <a:off x="6629400" y="561974"/>
            <a:ext cx="4972050" cy="5444576"/>
            <a:chOff x="4781550" y="-1"/>
            <a:chExt cx="4972050" cy="5444576"/>
          </a:xfrm>
        </xdr:grpSpPr>
        <xdr:sp macro="" textlink="">
          <xdr:nvSpPr>
            <xdr:cNvPr id="12" name="Text Box 10">
              <a:extLst>
                <a:ext uri="{FF2B5EF4-FFF2-40B4-BE49-F238E27FC236}">
                  <a16:creationId xmlns:a16="http://schemas.microsoft.com/office/drawing/2014/main" id="{9DFCA9DF-B506-4BE3-AC6E-485E343A41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81550" y="-1"/>
              <a:ext cx="4972050" cy="5444576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9525">
              <a:solidFill>
                <a:schemeClr val="bg1">
                  <a:lumMod val="7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题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　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利用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Excel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建立经济订货量模型。假设一件商品在仓库里储存一年的费用与年需求量成反比（见下表），订一次货的成本为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元。要求：</a:t>
              </a:r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effectLst/>
                <a:latin typeface="+mn-lt"/>
                <a:ea typeface="+mn-ea"/>
                <a:cs typeface="+mn-cs"/>
              </a:endParaRPr>
            </a:p>
            <a:p>
              <a:endParaRPr lang="zh-CN" altLang="zh-CN" sz="1100"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计算当年需求量为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时的经济订货量、以及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下的年订货成本、年储存成本和年总成本等；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在本工作表中生成一个模拟运算表，计算当年需求量分别为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15000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25000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和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时的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下的总成本；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绘制如下的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EOQ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下的年总成本随年需求量变化的图形。</a:t>
              </a: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pic>
          <xdr:nvPicPr>
            <xdr:cNvPr id="13" name="图片 12">
              <a:extLst>
                <a:ext uri="{FF2B5EF4-FFF2-40B4-BE49-F238E27FC236}">
                  <a16:creationId xmlns:a16="http://schemas.microsoft.com/office/drawing/2014/main" id="{DF6EB42C-FD31-4513-A3D6-3EF3AC850E8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86325" y="2681897"/>
              <a:ext cx="4819650" cy="2667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1" name="Picture 12">
            <a:extLst>
              <a:ext uri="{FF2B5EF4-FFF2-40B4-BE49-F238E27FC236}">
                <a16:creationId xmlns:a16="http://schemas.microsoft.com/office/drawing/2014/main" id="{DA261395-8264-4258-8C87-97CF0A901F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91463" y="971551"/>
            <a:ext cx="2527069" cy="875045"/>
          </a:xfrm>
          <a:prstGeom prst="rect">
            <a:avLst/>
          </a:prstGeom>
          <a:solidFill>
            <a:srgbClr val="DDDDDD"/>
          </a:solidFill>
        </xdr:spPr>
      </xdr:pic>
    </xdr:grpSp>
    <xdr:clientData/>
  </xdr:twoCellAnchor>
  <xdr:twoCellAnchor>
    <xdr:from>
      <xdr:col>1</xdr:col>
      <xdr:colOff>920750</xdr:colOff>
      <xdr:row>16</xdr:row>
      <xdr:rowOff>11430</xdr:rowOff>
    </xdr:from>
    <xdr:to>
      <xdr:col>9</xdr:col>
      <xdr:colOff>433070</xdr:colOff>
      <xdr:row>32</xdr:row>
      <xdr:rowOff>166370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D68EC5A4-3B16-40DE-8C66-DB3A230ED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</xdr:row>
      <xdr:rowOff>114300</xdr:rowOff>
    </xdr:from>
    <xdr:to>
      <xdr:col>20</xdr:col>
      <xdr:colOff>171450</xdr:colOff>
      <xdr:row>24</xdr:row>
      <xdr:rowOff>142875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7632700" y="292100"/>
          <a:ext cx="5626100" cy="4022725"/>
          <a:chOff x="7181850" y="285750"/>
          <a:chExt cx="5648325" cy="3971925"/>
        </a:xfrm>
      </xdr:grpSpPr>
      <xdr:sp macro="" textlink="">
        <xdr:nvSpPr>
          <xdr:cNvPr id="6" name="Text Box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81850" y="285750"/>
            <a:ext cx="5648325" cy="397192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85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5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 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利用本工作表如下图所示的数据，，用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D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函数进行必要的汇总统计，生成一个如下图所示、显示在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2013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至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2015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这三年销往美国和加拿大的各类产品销售额的可选式柱形图。要求，当对控制面板上的类别进行选择时，图形中显示相应类别的销售额数据，而当选择“（全部）”时，显示所有类别的销售额之和。</a:t>
            </a:r>
          </a:p>
        </xdr:txBody>
      </xdr:sp>
      <xdr:pic>
        <xdr:nvPicPr>
          <xdr:cNvPr id="8" name="图片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86637" y="1076325"/>
            <a:ext cx="5238750" cy="2924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12</xdr:col>
      <xdr:colOff>190500</xdr:colOff>
      <xdr:row>1</xdr:row>
      <xdr:rowOff>114300</xdr:rowOff>
    </xdr:from>
    <xdr:to>
      <xdr:col>19</xdr:col>
      <xdr:colOff>171450</xdr:colOff>
      <xdr:row>24</xdr:row>
      <xdr:rowOff>142875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BF0B6C64-0657-4D25-B2DD-7A3B525AE8A5}"/>
            </a:ext>
          </a:extLst>
        </xdr:cNvPr>
        <xdr:cNvGrpSpPr/>
      </xdr:nvGrpSpPr>
      <xdr:grpSpPr>
        <a:xfrm>
          <a:off x="6826250" y="292100"/>
          <a:ext cx="5626100" cy="4022725"/>
          <a:chOff x="7181850" y="285750"/>
          <a:chExt cx="5648325" cy="3971925"/>
        </a:xfrm>
      </xdr:grpSpPr>
      <xdr:sp macro="" textlink="">
        <xdr:nvSpPr>
          <xdr:cNvPr id="11" name="Text Box 5">
            <a:extLst>
              <a:ext uri="{FF2B5EF4-FFF2-40B4-BE49-F238E27FC236}">
                <a16:creationId xmlns:a16="http://schemas.microsoft.com/office/drawing/2014/main" id="{204EC198-4803-4335-90CC-E2407B96A7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81850" y="285750"/>
            <a:ext cx="5648325" cy="397192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85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5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 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利用本工作表如下图所示的数据，，用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D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函数进行必要的汇总统计，生成一个如下图所示、显示在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2013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至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2015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这三年销往美国和加拿大的各类产品销售额的可选式柱形图。要求，当对控制面板上的类别进行选择时，图形中显示相应类别的销售额数据，而当选择“（全部）”时，显示所有类别的销售额之和。</a:t>
            </a:r>
          </a:p>
        </xdr:txBody>
      </xdr:sp>
      <xdr:pic>
        <xdr:nvPicPr>
          <xdr:cNvPr id="12" name="图片 11">
            <a:extLst>
              <a:ext uri="{FF2B5EF4-FFF2-40B4-BE49-F238E27FC236}">
                <a16:creationId xmlns:a16="http://schemas.microsoft.com/office/drawing/2014/main" id="{03B2D979-A79B-4B22-A5D8-C452AA5676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86637" y="1076325"/>
            <a:ext cx="5238750" cy="2924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1763</xdr:colOff>
      <xdr:row>13</xdr:row>
      <xdr:rowOff>120297</xdr:rowOff>
    </xdr:from>
    <xdr:to>
      <xdr:col>19</xdr:col>
      <xdr:colOff>317446</xdr:colOff>
      <xdr:row>56</xdr:row>
      <xdr:rowOff>24694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386D898A-38A1-48BA-8FCF-880433D0818C}"/>
            </a:ext>
          </a:extLst>
        </xdr:cNvPr>
        <xdr:cNvGrpSpPr/>
      </xdr:nvGrpSpPr>
      <xdr:grpSpPr>
        <a:xfrm>
          <a:off x="8358363" y="2545997"/>
          <a:ext cx="6195783" cy="7702197"/>
          <a:chOff x="5163047" y="397653"/>
          <a:chExt cx="6395540" cy="7586889"/>
        </a:xfrm>
      </xdr:grpSpPr>
      <xdr:sp macro="" textlink="">
        <xdr:nvSpPr>
          <xdr:cNvPr id="16" name="Text Box 17">
            <a:extLst>
              <a:ext uri="{FF2B5EF4-FFF2-40B4-BE49-F238E27FC236}">
                <a16:creationId xmlns:a16="http://schemas.microsoft.com/office/drawing/2014/main" id="{4DBDF405-AA18-4F3E-B1BA-869C3BF4F4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63047" y="397653"/>
            <a:ext cx="5781675" cy="7586889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75000"/>
              </a:schemeClr>
            </a:solidFill>
            <a:miter lim="800000"/>
            <a:headEnd/>
            <a:tailEnd/>
          </a:ln>
        </xdr:spPr>
        <xdr:txBody>
          <a:bodyPr vertOverflow="clip" wrap="square" lIns="72000" tIns="46800" rIns="90000" bIns="4680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6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假定某企业全年需耗用某元件存货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件，每次订货成本为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元，单件存货的年储存成本为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元，单件采购价为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4.5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元。供货单位答应按每次订货量给予企业数量折扣，订货数量和折扣率如下表所示。要求：</a:t>
            </a: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zh-CN" altLang="zh-CN" sz="1100"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计算出订货量为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900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时的年总成本；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绘制年总成本随订货量变化图形；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找到一个使年总成本最小的订货量，并在一个文本框里显示出结论（包括年总成本最小值和对应的订货量）；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添加一个微调器和文本框来调整和显示当前的订货量。在图中添加代表当前订货量所对应总成本的参考点（显示值），添加经过该参考点的垂直参考线和水平参考线；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添加微调器，分析如果单位年储存成本从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元变化到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元，会对我们的结论造成什么样的影响。</a:t>
            </a: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17" name="Picture 19">
            <a:extLst>
              <a:ext uri="{FF2B5EF4-FFF2-40B4-BE49-F238E27FC236}">
                <a16:creationId xmlns:a16="http://schemas.microsoft.com/office/drawing/2014/main" id="{65871187-B59C-4114-899B-63A61F1AACD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15312" y="695325"/>
            <a:ext cx="1619250" cy="1695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627909F1-9405-4C6A-A418-3E180C51B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96037" y="4090937"/>
            <a:ext cx="5162550" cy="3552826"/>
          </a:xfrm>
          <a:prstGeom prst="rect">
            <a:avLst/>
          </a:prstGeom>
          <a:solidFill>
            <a:schemeClr val="bg1"/>
          </a:solidFill>
        </xdr:spPr>
      </xdr:pic>
    </xdr:grpSp>
    <xdr:clientData/>
  </xdr:twoCellAnchor>
  <xdr:twoCellAnchor>
    <xdr:from>
      <xdr:col>10</xdr:col>
      <xdr:colOff>17285</xdr:colOff>
      <xdr:row>14</xdr:row>
      <xdr:rowOff>106892</xdr:rowOff>
    </xdr:from>
    <xdr:to>
      <xdr:col>15</xdr:col>
      <xdr:colOff>528461</xdr:colOff>
      <xdr:row>37</xdr:row>
      <xdr:rowOff>91017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41D1DECF-A4F1-45D0-BA3D-142655169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1625600</xdr:colOff>
          <xdr:row>16</xdr:row>
          <xdr:rowOff>171450</xdr:rowOff>
        </xdr:from>
        <xdr:to>
          <xdr:col>10</xdr:col>
          <xdr:colOff>1892300</xdr:colOff>
          <xdr:row>18</xdr:row>
          <xdr:rowOff>57150</xdr:rowOff>
        </xdr:to>
        <xdr:sp macro="" textlink="">
          <xdr:nvSpPr>
            <xdr:cNvPr id="14339" name="Spinner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1839E8B4-9724-4771-A276-A47C4B291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825500</xdr:colOff>
          <xdr:row>16</xdr:row>
          <xdr:rowOff>139700</xdr:rowOff>
        </xdr:from>
        <xdr:to>
          <xdr:col>12</xdr:col>
          <xdr:colOff>38100</xdr:colOff>
          <xdr:row>18</xdr:row>
          <xdr:rowOff>50800</xdr:rowOff>
        </xdr:to>
        <xdr:sp macro="" textlink="">
          <xdr:nvSpPr>
            <xdr:cNvPr id="14340" name="Spinner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EB39CAD3-CA6E-4834-98D6-4404D9C24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1883833</xdr:colOff>
      <xdr:row>16</xdr:row>
      <xdr:rowOff>176389</xdr:rowOff>
    </xdr:from>
    <xdr:to>
      <xdr:col>11</xdr:col>
      <xdr:colOff>818445</xdr:colOff>
      <xdr:row>18</xdr:row>
      <xdr:rowOff>56444</xdr:rowOff>
    </xdr:to>
    <xdr:sp macro="" textlink="$C$4">
      <xdr:nvSpPr>
        <xdr:cNvPr id="21" name="文本框 20">
          <a:extLst>
            <a:ext uri="{FF2B5EF4-FFF2-40B4-BE49-F238E27FC236}">
              <a16:creationId xmlns:a16="http://schemas.microsoft.com/office/drawing/2014/main" id="{6433E3BC-AE9F-4D30-A678-B31798BCFB5B}"/>
            </a:ext>
          </a:extLst>
        </xdr:cNvPr>
        <xdr:cNvSpPr txBox="1"/>
      </xdr:nvSpPr>
      <xdr:spPr>
        <a:xfrm>
          <a:off x="7744883" y="3173589"/>
          <a:ext cx="1430162" cy="261055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t>单位年储存成本</a:t>
          </a:r>
          <a:r>
            <a:rPr lang="en-US" altLang="zh-CN" sz="1100" b="0" i="0" u="none" strike="noStrike">
              <a:solidFill>
                <a:srgbClr val="000000"/>
              </a:solidFill>
              <a:latin typeface="宋体"/>
              <a:ea typeface="宋体"/>
            </a:rPr>
            <a:t>=</a:t>
          </a:r>
          <a:fld id="{D56E9FF9-B11C-495E-8A46-CE27776E4959}" type="TxLink">
            <a:rPr lang="en-US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30 </a:t>
          </a:fld>
          <a:endParaRPr lang="en-US" altLang="en-US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0.21361</cdr:x>
      <cdr:y>0.06435</cdr:y>
    </cdr:from>
    <cdr:to>
      <cdr:x>0.43447</cdr:x>
      <cdr:y>0.19101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B50FE940-4616-4EAA-8835-5C3090F37812}"/>
            </a:ext>
          </a:extLst>
        </cdr:cNvPr>
        <cdr:cNvSpPr txBox="1"/>
      </cdr:nvSpPr>
      <cdr:spPr>
        <a:xfrm xmlns:a="http://schemas.openxmlformats.org/drawingml/2006/main">
          <a:off x="1216026" y="200025"/>
          <a:ext cx="1257300" cy="39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0.48213</cdr:x>
      <cdr:y>0.79804</cdr:y>
    </cdr:from>
    <cdr:to>
      <cdr:x>0.58297</cdr:x>
      <cdr:y>0.8523</cdr:y>
    </cdr:to>
    <cdr:sp macro="" textlink="">
      <cdr:nvSpPr>
        <cdr:cNvPr id="6" name="文本框 5">
          <a:extLst xmlns:a="http://schemas.openxmlformats.org/drawingml/2006/main">
            <a:ext uri="{FF2B5EF4-FFF2-40B4-BE49-F238E27FC236}">
              <a16:creationId xmlns:a16="http://schemas.microsoft.com/office/drawing/2014/main" id="{FE2656DE-FA16-469F-938A-57EBB877C1AA}"/>
            </a:ext>
          </a:extLst>
        </cdr:cNvPr>
        <cdr:cNvSpPr txBox="1"/>
      </cdr:nvSpPr>
      <cdr:spPr>
        <a:xfrm xmlns:a="http://schemas.openxmlformats.org/drawingml/2006/main">
          <a:off x="3127376" y="3362325"/>
          <a:ext cx="6540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订货量</a:t>
          </a:r>
        </a:p>
      </cdr:txBody>
    </cdr:sp>
  </cdr:relSizeAnchor>
  <cdr:relSizeAnchor xmlns:cdr="http://schemas.openxmlformats.org/drawingml/2006/chartDrawing">
    <cdr:from>
      <cdr:x>0.05531</cdr:x>
      <cdr:y>0.43331</cdr:y>
    </cdr:from>
    <cdr:to>
      <cdr:x>0.10817</cdr:x>
      <cdr:y>0.5795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AE8D9058-EC2F-484F-A027-EA6AF556F741}"/>
            </a:ext>
          </a:extLst>
        </cdr:cNvPr>
        <cdr:cNvSpPr txBox="1"/>
      </cdr:nvSpPr>
      <cdr:spPr>
        <a:xfrm xmlns:a="http://schemas.openxmlformats.org/drawingml/2006/main">
          <a:off x="358776" y="1825625"/>
          <a:ext cx="342900" cy="615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总成本</a:t>
          </a:r>
        </a:p>
      </cdr:txBody>
    </cdr:sp>
  </cdr:relSizeAnchor>
  <cdr:relSizeAnchor xmlns:cdr="http://schemas.openxmlformats.org/drawingml/2006/chartDrawing">
    <cdr:from>
      <cdr:x>0.3999</cdr:x>
      <cdr:y>0.0098</cdr:y>
    </cdr:from>
    <cdr:to>
      <cdr:x>0.65737</cdr:x>
      <cdr:y>0.06707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526DD07D-A30F-454A-B437-58D455B31547}"/>
            </a:ext>
          </a:extLst>
        </cdr:cNvPr>
        <cdr:cNvSpPr txBox="1"/>
      </cdr:nvSpPr>
      <cdr:spPr>
        <a:xfrm xmlns:a="http://schemas.openxmlformats.org/drawingml/2006/main">
          <a:off x="2593976" y="41275"/>
          <a:ext cx="167005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库存总成本曲线</a:t>
          </a:r>
        </a:p>
      </cdr:txBody>
    </cdr:sp>
  </cdr:relSizeAnchor>
  <cdr:relSizeAnchor xmlns:cdr="http://schemas.openxmlformats.org/drawingml/2006/chartDrawing">
    <cdr:from>
      <cdr:x>0.23661</cdr:x>
      <cdr:y>0.18806</cdr:y>
    </cdr:from>
    <cdr:to>
      <cdr:x>0.81848</cdr:x>
      <cdr:y>0.26036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16F63FAE-246A-48C0-8155-88EF50D3340A}"/>
            </a:ext>
          </a:extLst>
        </cdr:cNvPr>
        <cdr:cNvSpPr txBox="1"/>
      </cdr:nvSpPr>
      <cdr:spPr>
        <a:xfrm xmlns:a="http://schemas.openxmlformats.org/drawingml/2006/main">
          <a:off x="1534937" y="789164"/>
          <a:ext cx="3774722" cy="303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0.21268</cdr:x>
      <cdr:y>0.1847</cdr:y>
    </cdr:from>
    <cdr:to>
      <cdr:x>0.90222</cdr:x>
      <cdr:y>0.24018</cdr:y>
    </cdr:to>
    <cdr:sp macro="" textlink="第6题!$B$25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E0207405-FFD5-4F86-BB2D-8DD783F76861}"/>
            </a:ext>
          </a:extLst>
        </cdr:cNvPr>
        <cdr:cNvSpPr txBox="1"/>
      </cdr:nvSpPr>
      <cdr:spPr>
        <a:xfrm xmlns:a="http://schemas.openxmlformats.org/drawingml/2006/main">
          <a:off x="1379713" y="775053"/>
          <a:ext cx="4473223" cy="232833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rgbClr val="00206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549FE76-D958-4C94-ABA2-9EAABA93C1C7}" type="TxLink"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采用经济订货量=816的订货方案，年总成本最小值=114494.9</a:t>
          </a:fld>
          <a:endParaRPr lang="zh-CN" altLang="en-US" sz="1100"/>
        </a:p>
      </cdr:txBody>
    </cdr:sp>
  </cdr:relSizeAnchor>
  <cdr:relSizeAnchor xmlns:cdr="http://schemas.openxmlformats.org/drawingml/2006/chartDrawing">
    <cdr:from>
      <cdr:x>0.54984</cdr:x>
      <cdr:y>0.10399</cdr:y>
    </cdr:from>
    <cdr:to>
      <cdr:x>0.73691</cdr:x>
      <cdr:y>0.16789</cdr:y>
    </cdr:to>
    <cdr:sp macro="" textlink="第6题!$C$8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634B2D00-47B0-4EFD-811B-C0DD24DF198C}"/>
            </a:ext>
          </a:extLst>
        </cdr:cNvPr>
        <cdr:cNvSpPr txBox="1"/>
      </cdr:nvSpPr>
      <cdr:spPr>
        <a:xfrm xmlns:a="http://schemas.openxmlformats.org/drawingml/2006/main">
          <a:off x="3566937" y="436386"/>
          <a:ext cx="1213555" cy="268111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t>订货量</a:t>
          </a:r>
          <a:r>
            <a:rPr lang="en-US" altLang="zh-CN" sz="1100" b="0" i="0" u="none" strike="noStrike">
              <a:solidFill>
                <a:srgbClr val="000000"/>
              </a:solidFill>
              <a:latin typeface="宋体"/>
              <a:ea typeface="宋体"/>
            </a:rPr>
            <a:t>=</a:t>
          </a:r>
          <a:fld id="{BC05BB5B-9F24-459E-9089-16B60C3174D4}" type="TxLink">
            <a:rPr lang="en-US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2100</a:t>
          </a:fld>
          <a:endParaRPr lang="zh-CN" alt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161925</xdr:rowOff>
    </xdr:from>
    <xdr:to>
      <xdr:col>13</xdr:col>
      <xdr:colOff>495300</xdr:colOff>
      <xdr:row>9</xdr:row>
      <xdr:rowOff>142875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4953000" y="161925"/>
          <a:ext cx="4333875" cy="1352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7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某游船线路包括起点站和终点站共有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站，顾客乘坐每一站收费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0.5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元，假设每站所有乘客都能乘上船。根据调查统计，我们发现每站下船的人数为船上人数的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间均匀分布，而每站等候上船的人数大体符合均值为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、标准差为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的正态分布。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请建立系统模拟模型，模拟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次后回答：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游船每一个单程平均船票收入为多少？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平均每站总共有多少人乘船？</a:t>
          </a:r>
        </a:p>
      </xdr:txBody>
    </xdr:sp>
    <xdr:clientData/>
  </xdr:twoCellAnchor>
  <xdr:twoCellAnchor>
    <xdr:from>
      <xdr:col>7</xdr:col>
      <xdr:colOff>276225</xdr:colOff>
      <xdr:row>1</xdr:row>
      <xdr:rowOff>161925</xdr:rowOff>
    </xdr:from>
    <xdr:to>
      <xdr:col>13</xdr:col>
      <xdr:colOff>495300</xdr:colOff>
      <xdr:row>9</xdr:row>
      <xdr:rowOff>142875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A81D93B-5A5C-4A21-B46B-47EBA80E2B28}"/>
            </a:ext>
          </a:extLst>
        </xdr:cNvPr>
        <xdr:cNvSpPr txBox="1">
          <a:spLocks noChangeArrowheads="1"/>
        </xdr:cNvSpPr>
      </xdr:nvSpPr>
      <xdr:spPr bwMode="auto">
        <a:xfrm>
          <a:off x="4416425" y="339725"/>
          <a:ext cx="3990975" cy="1403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7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某游船线路包括起点站和终点站共有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站，顾客乘坐每一站收费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0.5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元，假设每站所有乘客都能乘上船。根据调查统计，我们发现每站下船的人数为船上人数的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间均匀分布，而每站等候上船的人数大体符合均值为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、标准差为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的正态分布。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请建立系统模拟模型，模拟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次后回答：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游船每一个单程平均船票收入为多少？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平均每站总共有多少人乘船？</a:t>
          </a:r>
        </a:p>
      </xdr:txBody>
    </xdr:sp>
    <xdr:clientData/>
  </xdr:twoCellAnchor>
  <xdr:twoCellAnchor>
    <xdr:from>
      <xdr:col>7</xdr:col>
      <xdr:colOff>276225</xdr:colOff>
      <xdr:row>1</xdr:row>
      <xdr:rowOff>161925</xdr:rowOff>
    </xdr:from>
    <xdr:to>
      <xdr:col>13</xdr:col>
      <xdr:colOff>495300</xdr:colOff>
      <xdr:row>9</xdr:row>
      <xdr:rowOff>142875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E3882EFA-B5EA-4094-9D52-310490BF55D5}"/>
            </a:ext>
          </a:extLst>
        </xdr:cNvPr>
        <xdr:cNvSpPr txBox="1">
          <a:spLocks noChangeArrowheads="1"/>
        </xdr:cNvSpPr>
      </xdr:nvSpPr>
      <xdr:spPr bwMode="auto">
        <a:xfrm>
          <a:off x="4416425" y="339725"/>
          <a:ext cx="3990975" cy="1403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7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某游船线路包括起点站和终点站共有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站，顾客乘坐每一站收费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0.5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元，假设每站所有乘客都能乘上船。根据调查统计，我们发现每站下船的人数为船上人数的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间均匀分布，而每站等候上船的人数大体符合均值为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、标准差为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的正态分布。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请建立系统模拟模型，模拟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次后回答：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游船每一个单程平均船票收入为多少？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平均每站总共有多少人乘船？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200502/D&#20989;&#25968;&#32771;&#3906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&#35838;&#31243;/&#36130;&#32463;&#31649;&#29702;&#35745;&#31639;&#26426;&#24212;&#29992;/&#32771;&#35797;&#25104;&#32489;/20050622-0397/&#31572;&#26696;/&#31532;3&#314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&#32771;&#35797;&#25104;&#32489;/20050622-0397/&#31572;&#26696;/Set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&#35838;&#31243;/&#36130;&#32463;&#31649;&#29702;&#35745;&#31639;&#26426;&#24212;&#29992;/&#32771;&#35797;&#25104;&#32489;/20050622-0397/&#31572;&#26696;/S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awdata/&#31532;3&#314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2008-7-12/&#35745;&#31639;&#26426;&#24212;&#29992;-&#25945;&#23398;&#24179;&#21488;&#36164;&#26009;/&#27169;&#25311;&#35797;&#21367;/&#35797;&#21367;&#21442;&#32771;&#31572;&#26696;/&#31532;3&#314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2008-7-12/&#35745;&#31639;&#26426;&#24212;&#29992;-&#25945;&#23398;&#24179;&#21488;&#36164;&#26009;/&#27169;&#25311;&#35797;&#21367;/&#35797;&#21367;&#21442;&#32771;&#31572;&#26696;/Se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Rawdata/&#31532;3&#3145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Solutions/&#31532;3&#3145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Solutions/Set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5745;&#31639;&#26426;&#24212;&#29992;/&#32771;&#39064;/2003-1/2002&#31179;&#35745;&#31639;&#26426;&#32771;&#35797;(C)&#31572;&#2669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0wang/Quantitative%20method/Simulation/Simulation%20example%20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aching\2001Fall\&#36741;&#20462;\&#35797;&#39064;&#31572;&#2669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Teaching/2001Fall/&#36741;&#20462;/&#35797;&#39064;&#31572;&#26696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TF/Lesson/ComputerApplication/&#25945;&#23398;&#21442;&#32771;&#36164;&#26009;/&#22797;&#20064;&#36164;&#26009;/&#32508;&#21512;&#32451;&#20064;a_j&#21442;&#32771;&#35299;&#31572;/&#32508;&#21512;&#32451;&#20064;D&#21442;&#32771;&#35299;&#3157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745;&#31639;&#26426;&#24212;&#29992;/2007-2008&#23398;&#24180;/&#37325;&#20462;&#29677;&#32771;&#35797;&#39064;&#30446;/&#35745;&#31639;&#26426;&#24212;&#29992;&#31572;&#26696;2007-2008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0%20&#35745;&#31639;&#26426;&#24212;&#29992;/2004&#26149;/&#26399;&#26411;&#32771;&#21367;/2004&#26149;&#35745;&#31639;&#26426;&#24212;&#29992;&#39064;&#30446;&#19982;&#35299;&#31572;/&#32463;&#27982;&#35746;&#36135;&#37327;&#32771;&#3906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2003_2004_2&#32771;&#35797;&#35797;&#39064;&#31532;2&#31295;/2003-2004&#31532;2&#23398;&#26399;&#36130;&#22823;&#35745;&#31639;&#26426;&#24212;&#29992;&#35797;&#39064;/2004-06&#36879;&#35270;&#34920;&#19982;D&#20989;&#25968;&#32771;&#39064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2003_2004_2&#32771;&#35797;&#35797;&#39064;&#31532;2&#31295;/2003-2004&#31532;2&#23398;&#26399;&#36130;&#22823;&#35745;&#31639;&#26426;&#24212;&#29992;&#35797;&#39064;/2004-06&#36879;&#35270;&#34920;&#19982;D&#20989;&#25968;&#32771;&#3906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lgl/yy2/&#32771;&#39064;/2001-07&#32771;&#39064;/Exam1/Exam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745;&#31639;&#26426;&#24212;&#29992;/01-02(1)/2001&#31179;&#35745;&#31639;&#26426;&#24212;&#29992;&#35838;&#31243;&#32771;&#35797;&#39064;A&#31572;&#26696;&#24102;&#35780;&#20998;&#32454;&#2101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21382;&#24180;&#26399;&#26411;&#32771;&#35797;&#39064;&#30446;-new/2009-2010-1/2009&#24180;&#31179;%20&#35780;&#20998;&#26631;&#20934;&#21450;&#21442;&#32771;&#31572;&#26696;/&#35745;&#31639;&#26426;&#24212;&#29992;/01-02(1)/2001&#31179;&#35745;&#31639;&#26426;&#24212;&#29992;&#35838;&#31243;&#32771;&#35797;&#39064;A&#31572;&#26696;&#24102;&#35780;&#20998;&#32454;&#2101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&#31532;4&#39064;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&#31532;6&#39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解答"/>
      <sheetName val="第2题解答"/>
      <sheetName val="第3题解答"/>
      <sheetName val="第4题解答"/>
      <sheetName val="第5题解答"/>
      <sheetName val="第6题解答"/>
      <sheetName val="第7题解答"/>
      <sheetName val="第8题解答"/>
      <sheetName val="第9题解答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订购年</v>
          </cell>
          <cell r="B1" t="str">
            <v>订购日期</v>
          </cell>
          <cell r="C1" t="str">
            <v>货主国家</v>
          </cell>
          <cell r="D1" t="str">
            <v>类别名称</v>
          </cell>
          <cell r="E1" t="str">
            <v>销售额</v>
          </cell>
        </row>
        <row r="2">
          <cell r="A2">
            <v>1994</v>
          </cell>
          <cell r="B2">
            <v>34551</v>
          </cell>
          <cell r="C2" t="str">
            <v>美国</v>
          </cell>
          <cell r="D2" t="str">
            <v>农产品</v>
          </cell>
          <cell r="E2">
            <v>167.4</v>
          </cell>
        </row>
        <row r="3">
          <cell r="A3">
            <v>1994</v>
          </cell>
          <cell r="B3">
            <v>34551</v>
          </cell>
          <cell r="C3" t="str">
            <v>美国</v>
          </cell>
          <cell r="D3" t="str">
            <v>农产品</v>
          </cell>
          <cell r="E3">
            <v>1696</v>
          </cell>
        </row>
        <row r="4">
          <cell r="A4">
            <v>1994</v>
          </cell>
          <cell r="B4">
            <v>34565</v>
          </cell>
          <cell r="C4" t="str">
            <v>美国</v>
          </cell>
          <cell r="D4" t="str">
            <v>海洋食品</v>
          </cell>
          <cell r="E4">
            <v>92.4</v>
          </cell>
        </row>
        <row r="5">
          <cell r="A5">
            <v>1994</v>
          </cell>
          <cell r="B5">
            <v>34565</v>
          </cell>
          <cell r="C5" t="str">
            <v>美国</v>
          </cell>
          <cell r="D5" t="str">
            <v>面食/谷类</v>
          </cell>
          <cell r="E5">
            <v>780</v>
          </cell>
        </row>
        <row r="6">
          <cell r="A6">
            <v>1994</v>
          </cell>
          <cell r="B6">
            <v>34565</v>
          </cell>
          <cell r="C6" t="str">
            <v>美国</v>
          </cell>
          <cell r="D6" t="str">
            <v>糖果</v>
          </cell>
          <cell r="E6">
            <v>443.25</v>
          </cell>
        </row>
        <row r="7">
          <cell r="A7">
            <v>1994</v>
          </cell>
          <cell r="B7">
            <v>34565</v>
          </cell>
          <cell r="C7" t="str">
            <v>美国</v>
          </cell>
          <cell r="D7" t="str">
            <v>饮料</v>
          </cell>
          <cell r="E7">
            <v>189</v>
          </cell>
        </row>
        <row r="8">
          <cell r="A8">
            <v>1994</v>
          </cell>
          <cell r="B8">
            <v>34568</v>
          </cell>
          <cell r="C8" t="str">
            <v>加拿大</v>
          </cell>
          <cell r="D8" t="str">
            <v>香料</v>
          </cell>
          <cell r="E8">
            <v>163.19999939203262</v>
          </cell>
        </row>
        <row r="9">
          <cell r="A9">
            <v>1994</v>
          </cell>
          <cell r="B9">
            <v>34568</v>
          </cell>
          <cell r="C9" t="str">
            <v>加拿大</v>
          </cell>
          <cell r="D9" t="str">
            <v>农产品</v>
          </cell>
          <cell r="E9">
            <v>360</v>
          </cell>
        </row>
        <row r="10">
          <cell r="A10">
            <v>1994</v>
          </cell>
          <cell r="B10">
            <v>34568</v>
          </cell>
          <cell r="C10" t="str">
            <v>加拿大</v>
          </cell>
          <cell r="D10" t="str">
            <v>面食/谷类</v>
          </cell>
          <cell r="E10">
            <v>60.8</v>
          </cell>
        </row>
        <row r="11">
          <cell r="A11">
            <v>1994</v>
          </cell>
          <cell r="B11">
            <v>34575</v>
          </cell>
          <cell r="C11" t="str">
            <v>美国</v>
          </cell>
          <cell r="D11" t="str">
            <v>海洋食品</v>
          </cell>
          <cell r="E11">
            <v>735</v>
          </cell>
        </row>
        <row r="12">
          <cell r="A12">
            <v>1994</v>
          </cell>
          <cell r="B12">
            <v>34575</v>
          </cell>
          <cell r="C12" t="str">
            <v>美国</v>
          </cell>
          <cell r="D12" t="str">
            <v>乳制品</v>
          </cell>
          <cell r="E12">
            <v>2617.9999816417694</v>
          </cell>
        </row>
        <row r="13">
          <cell r="A13">
            <v>1994</v>
          </cell>
          <cell r="B13">
            <v>34575</v>
          </cell>
          <cell r="C13" t="str">
            <v>美国</v>
          </cell>
          <cell r="D13" t="str">
            <v>饮料</v>
          </cell>
          <cell r="E13">
            <v>183.59999871253967</v>
          </cell>
        </row>
        <row r="14">
          <cell r="A14">
            <v>1994</v>
          </cell>
          <cell r="B14">
            <v>34577</v>
          </cell>
          <cell r="C14" t="str">
            <v>加拿大</v>
          </cell>
          <cell r="D14" t="str">
            <v>乳制品</v>
          </cell>
          <cell r="E14">
            <v>113.99999991059303</v>
          </cell>
        </row>
        <row r="15">
          <cell r="A15">
            <v>1994</v>
          </cell>
          <cell r="B15">
            <v>34577</v>
          </cell>
          <cell r="C15" t="str">
            <v>加拿大</v>
          </cell>
          <cell r="D15" t="str">
            <v>乳制品</v>
          </cell>
          <cell r="E15">
            <v>528.19999958574772</v>
          </cell>
        </row>
        <row r="16">
          <cell r="A16">
            <v>1994</v>
          </cell>
          <cell r="B16">
            <v>34578</v>
          </cell>
          <cell r="C16" t="str">
            <v>加拿大</v>
          </cell>
          <cell r="D16" t="str">
            <v>乳制品</v>
          </cell>
          <cell r="E16">
            <v>48</v>
          </cell>
        </row>
        <row r="17">
          <cell r="A17">
            <v>1994</v>
          </cell>
          <cell r="B17">
            <v>34579</v>
          </cell>
          <cell r="C17" t="str">
            <v>加拿大</v>
          </cell>
          <cell r="D17" t="str">
            <v>糖果</v>
          </cell>
          <cell r="E17">
            <v>388.8</v>
          </cell>
        </row>
        <row r="18">
          <cell r="A18">
            <v>1994</v>
          </cell>
          <cell r="B18">
            <v>34579</v>
          </cell>
          <cell r="C18" t="str">
            <v>加拿大</v>
          </cell>
          <cell r="D18" t="str">
            <v>乳制品</v>
          </cell>
          <cell r="E18">
            <v>400</v>
          </cell>
        </row>
        <row r="19">
          <cell r="A19">
            <v>1994</v>
          </cell>
          <cell r="B19">
            <v>34579</v>
          </cell>
          <cell r="C19" t="str">
            <v>加拿大</v>
          </cell>
          <cell r="D19" t="str">
            <v>乳制品</v>
          </cell>
          <cell r="E19">
            <v>667.2</v>
          </cell>
        </row>
        <row r="20">
          <cell r="A20">
            <v>1994</v>
          </cell>
          <cell r="B20">
            <v>34582</v>
          </cell>
          <cell r="C20" t="str">
            <v>美国</v>
          </cell>
          <cell r="D20" t="str">
            <v>海洋食品</v>
          </cell>
          <cell r="E20">
            <v>565.43999955654147</v>
          </cell>
        </row>
        <row r="21">
          <cell r="A21">
            <v>1994</v>
          </cell>
          <cell r="B21">
            <v>34582</v>
          </cell>
          <cell r="C21" t="str">
            <v>美国</v>
          </cell>
          <cell r="D21" t="str">
            <v>乳制品</v>
          </cell>
          <cell r="E21">
            <v>142.49999988824129</v>
          </cell>
        </row>
        <row r="22">
          <cell r="A22">
            <v>1994</v>
          </cell>
          <cell r="B22">
            <v>34582</v>
          </cell>
          <cell r="C22" t="str">
            <v>美国</v>
          </cell>
          <cell r="D22" t="str">
            <v>乳制品</v>
          </cell>
          <cell r="E22">
            <v>40</v>
          </cell>
        </row>
        <row r="23">
          <cell r="A23">
            <v>1994</v>
          </cell>
          <cell r="B23">
            <v>34582</v>
          </cell>
          <cell r="C23" t="str">
            <v>美国</v>
          </cell>
          <cell r="D23" t="str">
            <v>海洋食品</v>
          </cell>
          <cell r="E23">
            <v>837.89999934285879</v>
          </cell>
        </row>
        <row r="24">
          <cell r="A24">
            <v>1994</v>
          </cell>
          <cell r="B24">
            <v>34582</v>
          </cell>
          <cell r="C24" t="str">
            <v>美国</v>
          </cell>
          <cell r="D24" t="str">
            <v>饮料</v>
          </cell>
          <cell r="E24">
            <v>451.43999964594838</v>
          </cell>
        </row>
        <row r="25">
          <cell r="A25">
            <v>1994</v>
          </cell>
          <cell r="B25">
            <v>34586</v>
          </cell>
          <cell r="C25" t="str">
            <v>美国</v>
          </cell>
          <cell r="D25" t="str">
            <v>农产品</v>
          </cell>
          <cell r="E25">
            <v>728</v>
          </cell>
        </row>
        <row r="26">
          <cell r="A26">
            <v>1994</v>
          </cell>
          <cell r="B26">
            <v>34586</v>
          </cell>
          <cell r="C26" t="str">
            <v>美国</v>
          </cell>
          <cell r="D26" t="str">
            <v>糖果</v>
          </cell>
          <cell r="E26">
            <v>472.8</v>
          </cell>
        </row>
        <row r="27">
          <cell r="A27">
            <v>1994</v>
          </cell>
          <cell r="B27">
            <v>34590</v>
          </cell>
          <cell r="C27" t="str">
            <v>美国</v>
          </cell>
          <cell r="D27" t="str">
            <v>肉/家禽</v>
          </cell>
          <cell r="E27">
            <v>351</v>
          </cell>
        </row>
        <row r="28">
          <cell r="A28">
            <v>1994</v>
          </cell>
          <cell r="B28">
            <v>34596</v>
          </cell>
          <cell r="C28" t="str">
            <v>美国</v>
          </cell>
          <cell r="D28" t="str">
            <v>糖果</v>
          </cell>
          <cell r="E28">
            <v>394.875</v>
          </cell>
        </row>
        <row r="29">
          <cell r="A29">
            <v>1994</v>
          </cell>
          <cell r="B29">
            <v>34596</v>
          </cell>
          <cell r="C29" t="str">
            <v>美国</v>
          </cell>
          <cell r="D29" t="str">
            <v>香料</v>
          </cell>
          <cell r="E29">
            <v>325.5</v>
          </cell>
        </row>
        <row r="30">
          <cell r="A30">
            <v>1994</v>
          </cell>
          <cell r="B30">
            <v>34596</v>
          </cell>
          <cell r="C30" t="str">
            <v>美国</v>
          </cell>
          <cell r="D30" t="str">
            <v>乳制品</v>
          </cell>
          <cell r="E30">
            <v>408</v>
          </cell>
        </row>
        <row r="31">
          <cell r="A31">
            <v>1994</v>
          </cell>
          <cell r="B31">
            <v>34596</v>
          </cell>
          <cell r="C31" t="str">
            <v>美国</v>
          </cell>
          <cell r="D31" t="str">
            <v>饮料</v>
          </cell>
          <cell r="E31">
            <v>42</v>
          </cell>
        </row>
        <row r="32">
          <cell r="A32">
            <v>1994</v>
          </cell>
          <cell r="B32">
            <v>34597</v>
          </cell>
          <cell r="C32" t="str">
            <v>美国</v>
          </cell>
          <cell r="D32" t="str">
            <v>饮料</v>
          </cell>
          <cell r="E32">
            <v>518.39999806880951</v>
          </cell>
        </row>
        <row r="33">
          <cell r="A33">
            <v>1994</v>
          </cell>
          <cell r="B33">
            <v>34597</v>
          </cell>
          <cell r="C33" t="str">
            <v>美国</v>
          </cell>
          <cell r="D33" t="str">
            <v>海洋食品</v>
          </cell>
          <cell r="E33">
            <v>470.39999824762344</v>
          </cell>
        </row>
        <row r="34">
          <cell r="A34">
            <v>1994</v>
          </cell>
          <cell r="B34">
            <v>34597</v>
          </cell>
          <cell r="C34" t="str">
            <v>美国</v>
          </cell>
          <cell r="D34" t="str">
            <v>肉/家禽</v>
          </cell>
          <cell r="E34">
            <v>754.55999718904502</v>
          </cell>
        </row>
        <row r="35">
          <cell r="A35">
            <v>1994</v>
          </cell>
          <cell r="B35">
            <v>34598</v>
          </cell>
          <cell r="C35" t="str">
            <v>美国</v>
          </cell>
          <cell r="D35" t="str">
            <v>饮料</v>
          </cell>
          <cell r="E35">
            <v>1440</v>
          </cell>
        </row>
        <row r="36">
          <cell r="A36">
            <v>1994</v>
          </cell>
          <cell r="B36">
            <v>34598</v>
          </cell>
          <cell r="C36" t="str">
            <v>美国</v>
          </cell>
          <cell r="D36" t="str">
            <v>糖果</v>
          </cell>
          <cell r="E36">
            <v>1576</v>
          </cell>
        </row>
        <row r="37">
          <cell r="A37">
            <v>1994</v>
          </cell>
          <cell r="B37">
            <v>34607</v>
          </cell>
          <cell r="C37" t="str">
            <v>加拿大</v>
          </cell>
          <cell r="D37" t="str">
            <v>饮料</v>
          </cell>
          <cell r="E37">
            <v>259.2</v>
          </cell>
        </row>
        <row r="38">
          <cell r="A38">
            <v>1994</v>
          </cell>
          <cell r="B38">
            <v>34607</v>
          </cell>
          <cell r="C38" t="str">
            <v>加拿大</v>
          </cell>
          <cell r="D38" t="str">
            <v>肉/家禽</v>
          </cell>
          <cell r="E38">
            <v>468</v>
          </cell>
        </row>
        <row r="39">
          <cell r="A39">
            <v>1994</v>
          </cell>
          <cell r="B39">
            <v>34607</v>
          </cell>
          <cell r="C39" t="str">
            <v>加拿大</v>
          </cell>
          <cell r="D39" t="str">
            <v>饮料</v>
          </cell>
          <cell r="E39">
            <v>552</v>
          </cell>
        </row>
        <row r="40">
          <cell r="A40">
            <v>1994</v>
          </cell>
          <cell r="B40">
            <v>34607</v>
          </cell>
          <cell r="C40" t="str">
            <v>加拿大</v>
          </cell>
          <cell r="D40" t="str">
            <v>乳制品</v>
          </cell>
          <cell r="E40">
            <v>571.20000000000005</v>
          </cell>
        </row>
        <row r="41">
          <cell r="A41">
            <v>1994</v>
          </cell>
          <cell r="B41">
            <v>34607</v>
          </cell>
          <cell r="C41" t="str">
            <v>加拿大</v>
          </cell>
          <cell r="D41" t="str">
            <v>饮料</v>
          </cell>
          <cell r="E41">
            <v>37.200000000000003</v>
          </cell>
        </row>
        <row r="42">
          <cell r="A42">
            <v>1994</v>
          </cell>
          <cell r="B42">
            <v>34617</v>
          </cell>
          <cell r="C42" t="str">
            <v>美国</v>
          </cell>
          <cell r="D42" t="str">
            <v>海洋食品</v>
          </cell>
          <cell r="E42">
            <v>147</v>
          </cell>
        </row>
        <row r="43">
          <cell r="A43">
            <v>1994</v>
          </cell>
          <cell r="B43">
            <v>34617</v>
          </cell>
          <cell r="C43" t="str">
            <v>美国</v>
          </cell>
          <cell r="D43" t="str">
            <v>面食/谷类</v>
          </cell>
          <cell r="E43">
            <v>608</v>
          </cell>
        </row>
        <row r="44">
          <cell r="A44">
            <v>1994</v>
          </cell>
          <cell r="B44">
            <v>34621</v>
          </cell>
          <cell r="C44" t="str">
            <v>加拿大</v>
          </cell>
          <cell r="D44" t="str">
            <v>海洋食品</v>
          </cell>
          <cell r="E44">
            <v>1124.9999981373549</v>
          </cell>
        </row>
        <row r="45">
          <cell r="A45">
            <v>1994</v>
          </cell>
          <cell r="B45">
            <v>34621</v>
          </cell>
          <cell r="C45" t="str">
            <v>加拿大</v>
          </cell>
          <cell r="D45" t="str">
            <v>肉/家禽</v>
          </cell>
          <cell r="E45">
            <v>2227.4999963119626</v>
          </cell>
        </row>
        <row r="46">
          <cell r="A46">
            <v>1994</v>
          </cell>
          <cell r="B46">
            <v>34621</v>
          </cell>
          <cell r="C46" t="str">
            <v>加拿大</v>
          </cell>
          <cell r="D46" t="str">
            <v>饮料</v>
          </cell>
          <cell r="E46">
            <v>388.79999935626984</v>
          </cell>
        </row>
        <row r="47">
          <cell r="A47">
            <v>1994</v>
          </cell>
          <cell r="B47">
            <v>34625</v>
          </cell>
          <cell r="C47" t="str">
            <v>加拿大</v>
          </cell>
          <cell r="D47" t="str">
            <v>糖果</v>
          </cell>
          <cell r="E47">
            <v>394</v>
          </cell>
        </row>
        <row r="48">
          <cell r="A48">
            <v>1994</v>
          </cell>
          <cell r="B48">
            <v>34625</v>
          </cell>
          <cell r="C48" t="str">
            <v>加拿大</v>
          </cell>
          <cell r="D48" t="str">
            <v>糖果</v>
          </cell>
          <cell r="E48">
            <v>30</v>
          </cell>
        </row>
        <row r="49">
          <cell r="A49">
            <v>1994</v>
          </cell>
          <cell r="B49">
            <v>34628</v>
          </cell>
          <cell r="C49" t="str">
            <v>加拿大</v>
          </cell>
          <cell r="D49" t="str">
            <v>糖果</v>
          </cell>
          <cell r="E49">
            <v>139</v>
          </cell>
        </row>
        <row r="50">
          <cell r="A50">
            <v>1994</v>
          </cell>
          <cell r="B50">
            <v>34628</v>
          </cell>
          <cell r="C50" t="str">
            <v>加拿大</v>
          </cell>
          <cell r="D50" t="str">
            <v>糖果</v>
          </cell>
          <cell r="E50">
            <v>197</v>
          </cell>
        </row>
        <row r="51">
          <cell r="A51">
            <v>1994</v>
          </cell>
          <cell r="B51">
            <v>34631</v>
          </cell>
          <cell r="C51" t="str">
            <v>美国</v>
          </cell>
          <cell r="D51" t="str">
            <v>农产品</v>
          </cell>
          <cell r="E51">
            <v>145.6</v>
          </cell>
        </row>
        <row r="52">
          <cell r="A52">
            <v>1994</v>
          </cell>
          <cell r="B52">
            <v>34631</v>
          </cell>
          <cell r="C52" t="str">
            <v>美国</v>
          </cell>
          <cell r="D52" t="str">
            <v>饮料</v>
          </cell>
          <cell r="E52">
            <v>883.2</v>
          </cell>
        </row>
        <row r="53">
          <cell r="A53">
            <v>1994</v>
          </cell>
          <cell r="B53">
            <v>34631</v>
          </cell>
          <cell r="C53" t="str">
            <v>美国</v>
          </cell>
          <cell r="D53" t="str">
            <v>肉/家禽</v>
          </cell>
          <cell r="E53">
            <v>524</v>
          </cell>
        </row>
        <row r="54">
          <cell r="A54">
            <v>1994</v>
          </cell>
          <cell r="B54">
            <v>34631</v>
          </cell>
          <cell r="C54" t="str">
            <v>美国</v>
          </cell>
          <cell r="D54" t="str">
            <v>饮料</v>
          </cell>
          <cell r="E54">
            <v>62</v>
          </cell>
        </row>
        <row r="55">
          <cell r="A55">
            <v>1994</v>
          </cell>
          <cell r="B55">
            <v>34632</v>
          </cell>
          <cell r="C55" t="str">
            <v>美国</v>
          </cell>
          <cell r="D55" t="str">
            <v>海洋食品</v>
          </cell>
          <cell r="E55">
            <v>182.4</v>
          </cell>
        </row>
        <row r="56">
          <cell r="A56">
            <v>1994</v>
          </cell>
          <cell r="B56">
            <v>34633</v>
          </cell>
          <cell r="C56" t="str">
            <v>加拿大</v>
          </cell>
          <cell r="D56" t="str">
            <v>乳制品</v>
          </cell>
          <cell r="E56">
            <v>921.59999847412109</v>
          </cell>
        </row>
        <row r="57">
          <cell r="A57">
            <v>1994</v>
          </cell>
          <cell r="B57">
            <v>34633</v>
          </cell>
          <cell r="C57" t="str">
            <v>加拿大</v>
          </cell>
          <cell r="D57" t="str">
            <v>海洋食品</v>
          </cell>
          <cell r="E57">
            <v>286.19999952614307</v>
          </cell>
        </row>
        <row r="58">
          <cell r="A58">
            <v>1994</v>
          </cell>
          <cell r="B58">
            <v>34633</v>
          </cell>
          <cell r="C58" t="str">
            <v>加拿大</v>
          </cell>
          <cell r="D58" t="str">
            <v>糖果</v>
          </cell>
          <cell r="E58">
            <v>886.49999853223562</v>
          </cell>
        </row>
        <row r="59">
          <cell r="A59">
            <v>1994</v>
          </cell>
          <cell r="B59">
            <v>34635</v>
          </cell>
          <cell r="C59" t="str">
            <v>加拿大</v>
          </cell>
          <cell r="D59" t="str">
            <v>海洋食品</v>
          </cell>
          <cell r="E59">
            <v>77</v>
          </cell>
        </row>
        <row r="60">
          <cell r="A60">
            <v>1994</v>
          </cell>
          <cell r="B60">
            <v>34635</v>
          </cell>
          <cell r="C60" t="str">
            <v>加拿大</v>
          </cell>
          <cell r="D60" t="str">
            <v>糖果</v>
          </cell>
          <cell r="E60">
            <v>2758</v>
          </cell>
        </row>
        <row r="61">
          <cell r="A61">
            <v>1994</v>
          </cell>
          <cell r="B61">
            <v>34638</v>
          </cell>
          <cell r="C61" t="str">
            <v>加拿大</v>
          </cell>
          <cell r="D61" t="str">
            <v>饮料</v>
          </cell>
          <cell r="E61">
            <v>288</v>
          </cell>
        </row>
        <row r="62">
          <cell r="A62">
            <v>1994</v>
          </cell>
          <cell r="B62">
            <v>34645</v>
          </cell>
          <cell r="C62" t="str">
            <v>美国</v>
          </cell>
          <cell r="D62" t="str">
            <v>香料</v>
          </cell>
          <cell r="E62">
            <v>62</v>
          </cell>
        </row>
        <row r="63">
          <cell r="A63">
            <v>1994</v>
          </cell>
          <cell r="B63">
            <v>34645</v>
          </cell>
          <cell r="C63" t="str">
            <v>美国</v>
          </cell>
          <cell r="D63" t="str">
            <v>糖果</v>
          </cell>
          <cell r="E63">
            <v>44.8</v>
          </cell>
        </row>
        <row r="64">
          <cell r="A64">
            <v>1994</v>
          </cell>
          <cell r="B64">
            <v>34645</v>
          </cell>
          <cell r="C64" t="str">
            <v>美国</v>
          </cell>
          <cell r="D64" t="str">
            <v>饮料</v>
          </cell>
          <cell r="E64">
            <v>57.6</v>
          </cell>
        </row>
        <row r="65">
          <cell r="A65">
            <v>1994</v>
          </cell>
          <cell r="B65">
            <v>34646</v>
          </cell>
          <cell r="C65" t="str">
            <v>加拿大</v>
          </cell>
          <cell r="D65" t="str">
            <v>糖果</v>
          </cell>
          <cell r="E65">
            <v>248.1149982601404</v>
          </cell>
        </row>
        <row r="66">
          <cell r="A66">
            <v>1994</v>
          </cell>
          <cell r="B66">
            <v>34646</v>
          </cell>
          <cell r="C66" t="str">
            <v>加拿大</v>
          </cell>
          <cell r="D66" t="str">
            <v>饮料</v>
          </cell>
          <cell r="E66">
            <v>856.79999399185181</v>
          </cell>
        </row>
        <row r="67">
          <cell r="A67">
            <v>1994</v>
          </cell>
          <cell r="B67">
            <v>34646</v>
          </cell>
          <cell r="C67" t="str">
            <v>加拿大</v>
          </cell>
          <cell r="D67" t="str">
            <v>海洋食品</v>
          </cell>
          <cell r="E67">
            <v>288</v>
          </cell>
        </row>
        <row r="68">
          <cell r="A68">
            <v>1994</v>
          </cell>
          <cell r="B68">
            <v>34646</v>
          </cell>
          <cell r="C68" t="str">
            <v>加拿大</v>
          </cell>
          <cell r="D68" t="str">
            <v>乳制品</v>
          </cell>
          <cell r="E68">
            <v>1495.9999895095825</v>
          </cell>
        </row>
        <row r="69">
          <cell r="A69">
            <v>1994</v>
          </cell>
          <cell r="B69">
            <v>34646</v>
          </cell>
          <cell r="C69" t="str">
            <v>加拿大</v>
          </cell>
          <cell r="D69" t="str">
            <v>香料</v>
          </cell>
          <cell r="E69">
            <v>2386.7999832630157</v>
          </cell>
        </row>
        <row r="70">
          <cell r="A70">
            <v>1994</v>
          </cell>
          <cell r="B70">
            <v>34647</v>
          </cell>
          <cell r="C70" t="str">
            <v>美国</v>
          </cell>
          <cell r="D70" t="str">
            <v>香料</v>
          </cell>
          <cell r="E70">
            <v>120</v>
          </cell>
        </row>
        <row r="71">
          <cell r="A71">
            <v>1994</v>
          </cell>
          <cell r="B71">
            <v>34647</v>
          </cell>
          <cell r="C71" t="str">
            <v>美国</v>
          </cell>
          <cell r="D71" t="str">
            <v>海洋食品</v>
          </cell>
          <cell r="E71">
            <v>57.6</v>
          </cell>
        </row>
        <row r="72">
          <cell r="A72">
            <v>1994</v>
          </cell>
          <cell r="B72">
            <v>34647</v>
          </cell>
          <cell r="C72" t="str">
            <v>美国</v>
          </cell>
          <cell r="D72" t="str">
            <v>农产品</v>
          </cell>
          <cell r="E72">
            <v>167.4</v>
          </cell>
        </row>
        <row r="73">
          <cell r="A73">
            <v>1994</v>
          </cell>
          <cell r="B73">
            <v>34647</v>
          </cell>
          <cell r="C73" t="str">
            <v>美国</v>
          </cell>
          <cell r="D73" t="str">
            <v>乳制品</v>
          </cell>
          <cell r="E73">
            <v>40</v>
          </cell>
        </row>
        <row r="74">
          <cell r="A74">
            <v>1994</v>
          </cell>
          <cell r="B74">
            <v>34647</v>
          </cell>
          <cell r="C74" t="str">
            <v>美国</v>
          </cell>
          <cell r="D74" t="str">
            <v>乳制品</v>
          </cell>
          <cell r="E74">
            <v>1112</v>
          </cell>
        </row>
        <row r="75">
          <cell r="A75">
            <v>1994</v>
          </cell>
          <cell r="B75">
            <v>34653</v>
          </cell>
          <cell r="C75" t="str">
            <v>加拿大</v>
          </cell>
          <cell r="D75" t="str">
            <v>糖果</v>
          </cell>
          <cell r="E75">
            <v>69.349999945610762</v>
          </cell>
        </row>
        <row r="76">
          <cell r="A76">
            <v>1994</v>
          </cell>
          <cell r="B76">
            <v>34653</v>
          </cell>
          <cell r="C76" t="str">
            <v>加拿大</v>
          </cell>
          <cell r="D76" t="str">
            <v>海洋食品</v>
          </cell>
          <cell r="E76">
            <v>157.31999987661837</v>
          </cell>
        </row>
        <row r="77">
          <cell r="A77">
            <v>1994</v>
          </cell>
          <cell r="B77">
            <v>34653</v>
          </cell>
          <cell r="C77" t="str">
            <v>加拿大</v>
          </cell>
          <cell r="D77" t="str">
            <v>饮料</v>
          </cell>
          <cell r="E77">
            <v>4005.1999968588352</v>
          </cell>
        </row>
        <row r="78">
          <cell r="A78">
            <v>1994</v>
          </cell>
          <cell r="B78">
            <v>34653</v>
          </cell>
          <cell r="C78" t="str">
            <v>加拿大</v>
          </cell>
          <cell r="D78" t="str">
            <v>面食/谷类</v>
          </cell>
          <cell r="E78">
            <v>346.55999972820285</v>
          </cell>
        </row>
        <row r="79">
          <cell r="A79">
            <v>1994</v>
          </cell>
          <cell r="B79">
            <v>34662</v>
          </cell>
          <cell r="C79" t="str">
            <v>美国</v>
          </cell>
          <cell r="D79" t="str">
            <v>面食/谷类</v>
          </cell>
          <cell r="E79">
            <v>288</v>
          </cell>
        </row>
        <row r="80">
          <cell r="A80">
            <v>1994</v>
          </cell>
          <cell r="B80">
            <v>34662</v>
          </cell>
          <cell r="C80" t="str">
            <v>美国</v>
          </cell>
          <cell r="D80" t="str">
            <v>糖果</v>
          </cell>
          <cell r="E80">
            <v>597.6</v>
          </cell>
        </row>
        <row r="81">
          <cell r="A81">
            <v>1994</v>
          </cell>
          <cell r="B81">
            <v>34662</v>
          </cell>
          <cell r="C81" t="str">
            <v>美国</v>
          </cell>
          <cell r="D81" t="str">
            <v>海洋食品</v>
          </cell>
          <cell r="E81">
            <v>304</v>
          </cell>
        </row>
        <row r="82">
          <cell r="A82">
            <v>1994</v>
          </cell>
          <cell r="B82">
            <v>34662</v>
          </cell>
          <cell r="C82" t="str">
            <v>美国</v>
          </cell>
          <cell r="D82" t="str">
            <v>海洋食品</v>
          </cell>
          <cell r="E82">
            <v>582.4</v>
          </cell>
        </row>
        <row r="83">
          <cell r="A83">
            <v>1994</v>
          </cell>
          <cell r="B83">
            <v>34662</v>
          </cell>
          <cell r="C83" t="str">
            <v>美国</v>
          </cell>
          <cell r="D83" t="str">
            <v>乳制品</v>
          </cell>
          <cell r="E83">
            <v>695</v>
          </cell>
        </row>
        <row r="84">
          <cell r="A84">
            <v>1994</v>
          </cell>
          <cell r="B84">
            <v>34663</v>
          </cell>
          <cell r="C84" t="str">
            <v>加拿大</v>
          </cell>
          <cell r="D84" t="str">
            <v>肉/家禽</v>
          </cell>
          <cell r="E84">
            <v>624</v>
          </cell>
        </row>
        <row r="85">
          <cell r="A85">
            <v>1994</v>
          </cell>
          <cell r="B85">
            <v>34663</v>
          </cell>
          <cell r="C85" t="str">
            <v>加拿大</v>
          </cell>
          <cell r="D85" t="str">
            <v>海洋食品</v>
          </cell>
          <cell r="E85">
            <v>310.5</v>
          </cell>
        </row>
        <row r="86">
          <cell r="A86">
            <v>1994</v>
          </cell>
          <cell r="B86">
            <v>34668</v>
          </cell>
          <cell r="C86" t="str">
            <v>美国</v>
          </cell>
          <cell r="D86" t="str">
            <v>饮料</v>
          </cell>
          <cell r="E86">
            <v>291.83999891281127</v>
          </cell>
        </row>
        <row r="87">
          <cell r="A87">
            <v>1994</v>
          </cell>
          <cell r="B87">
            <v>34668</v>
          </cell>
          <cell r="C87" t="str">
            <v>美国</v>
          </cell>
          <cell r="D87" t="str">
            <v>乳制品</v>
          </cell>
          <cell r="E87">
            <v>447.99999833106995</v>
          </cell>
        </row>
        <row r="88">
          <cell r="A88">
            <v>1994</v>
          </cell>
          <cell r="B88">
            <v>34668</v>
          </cell>
          <cell r="C88" t="str">
            <v>美国</v>
          </cell>
          <cell r="D88" t="str">
            <v>海洋食品</v>
          </cell>
          <cell r="E88">
            <v>486.3999981880188</v>
          </cell>
        </row>
        <row r="89">
          <cell r="A89">
            <v>1994</v>
          </cell>
          <cell r="B89">
            <v>34668</v>
          </cell>
          <cell r="C89" t="str">
            <v>美国</v>
          </cell>
          <cell r="D89" t="str">
            <v>肉/家禽</v>
          </cell>
          <cell r="E89">
            <v>614.39999771118164</v>
          </cell>
        </row>
        <row r="90">
          <cell r="A90">
            <v>1994</v>
          </cell>
          <cell r="B90">
            <v>34669</v>
          </cell>
          <cell r="C90" t="str">
            <v>美国</v>
          </cell>
          <cell r="D90" t="str">
            <v>面食/谷类</v>
          </cell>
          <cell r="E90">
            <v>1330</v>
          </cell>
        </row>
        <row r="91">
          <cell r="A91">
            <v>1994</v>
          </cell>
          <cell r="B91">
            <v>34669</v>
          </cell>
          <cell r="C91" t="str">
            <v>美国</v>
          </cell>
          <cell r="D91" t="str">
            <v>糖果</v>
          </cell>
          <cell r="E91">
            <v>37.999999970197678</v>
          </cell>
        </row>
        <row r="92">
          <cell r="A92">
            <v>1994</v>
          </cell>
          <cell r="B92">
            <v>34669</v>
          </cell>
          <cell r="C92" t="str">
            <v>美国</v>
          </cell>
          <cell r="D92" t="str">
            <v>饮料</v>
          </cell>
          <cell r="E92">
            <v>216</v>
          </cell>
        </row>
        <row r="93">
          <cell r="A93">
            <v>1994</v>
          </cell>
          <cell r="B93">
            <v>34670</v>
          </cell>
          <cell r="C93" t="str">
            <v>加拿大</v>
          </cell>
          <cell r="D93" t="str">
            <v>香料</v>
          </cell>
          <cell r="E93">
            <v>616</v>
          </cell>
        </row>
        <row r="94">
          <cell r="A94">
            <v>1994</v>
          </cell>
          <cell r="B94">
            <v>34670</v>
          </cell>
          <cell r="C94" t="str">
            <v>加拿大</v>
          </cell>
          <cell r="D94" t="str">
            <v>香料</v>
          </cell>
          <cell r="E94">
            <v>1680</v>
          </cell>
        </row>
        <row r="95">
          <cell r="A95">
            <v>1994</v>
          </cell>
          <cell r="B95">
            <v>34673</v>
          </cell>
          <cell r="C95" t="str">
            <v>美国</v>
          </cell>
          <cell r="D95" t="str">
            <v>香料</v>
          </cell>
          <cell r="E95">
            <v>2240</v>
          </cell>
        </row>
        <row r="96">
          <cell r="A96">
            <v>1994</v>
          </cell>
          <cell r="B96">
            <v>34673</v>
          </cell>
          <cell r="C96" t="str">
            <v>美国</v>
          </cell>
          <cell r="D96" t="str">
            <v>糖果</v>
          </cell>
          <cell r="E96">
            <v>584</v>
          </cell>
        </row>
        <row r="97">
          <cell r="A97">
            <v>1994</v>
          </cell>
          <cell r="B97">
            <v>34673</v>
          </cell>
          <cell r="C97" t="str">
            <v>美国</v>
          </cell>
          <cell r="D97" t="str">
            <v>面食/谷类</v>
          </cell>
          <cell r="E97">
            <v>100.8</v>
          </cell>
        </row>
        <row r="98">
          <cell r="A98">
            <v>1994</v>
          </cell>
          <cell r="B98">
            <v>34674</v>
          </cell>
          <cell r="C98" t="str">
            <v>加拿大</v>
          </cell>
          <cell r="D98" t="str">
            <v>肉/家禽</v>
          </cell>
          <cell r="E98">
            <v>1010.8799983263016</v>
          </cell>
        </row>
        <row r="99">
          <cell r="A99">
            <v>1994</v>
          </cell>
          <cell r="B99">
            <v>34674</v>
          </cell>
          <cell r="C99" t="str">
            <v>加拿大</v>
          </cell>
          <cell r="D99" t="str">
            <v>面食/谷类</v>
          </cell>
          <cell r="E99">
            <v>608</v>
          </cell>
        </row>
        <row r="100">
          <cell r="A100">
            <v>1994</v>
          </cell>
          <cell r="B100">
            <v>34676</v>
          </cell>
          <cell r="C100" t="str">
            <v>美国</v>
          </cell>
          <cell r="D100" t="str">
            <v>饮料</v>
          </cell>
          <cell r="E100">
            <v>183.59999871253967</v>
          </cell>
        </row>
        <row r="101">
          <cell r="A101">
            <v>1994</v>
          </cell>
          <cell r="B101">
            <v>34676</v>
          </cell>
          <cell r="C101" t="str">
            <v>美国</v>
          </cell>
          <cell r="D101" t="str">
            <v>面食/谷类</v>
          </cell>
          <cell r="E101">
            <v>180</v>
          </cell>
        </row>
        <row r="102">
          <cell r="A102">
            <v>1994</v>
          </cell>
          <cell r="B102">
            <v>34677</v>
          </cell>
          <cell r="C102" t="str">
            <v>加拿大</v>
          </cell>
          <cell r="D102" t="str">
            <v>肉/家禽</v>
          </cell>
          <cell r="E102">
            <v>141.6</v>
          </cell>
        </row>
        <row r="103">
          <cell r="A103">
            <v>1994</v>
          </cell>
          <cell r="B103">
            <v>34687</v>
          </cell>
          <cell r="C103" t="str">
            <v>美国</v>
          </cell>
          <cell r="D103" t="str">
            <v>乳制品</v>
          </cell>
          <cell r="E103">
            <v>300</v>
          </cell>
        </row>
        <row r="104">
          <cell r="A104">
            <v>1994</v>
          </cell>
          <cell r="B104">
            <v>34687</v>
          </cell>
          <cell r="C104" t="str">
            <v>美国</v>
          </cell>
          <cell r="D104" t="str">
            <v>肉/家禽</v>
          </cell>
          <cell r="E104">
            <v>230.4</v>
          </cell>
        </row>
        <row r="105">
          <cell r="A105">
            <v>1994</v>
          </cell>
          <cell r="B105">
            <v>34687</v>
          </cell>
          <cell r="C105" t="str">
            <v>美国</v>
          </cell>
          <cell r="D105" t="str">
            <v>乳制品</v>
          </cell>
          <cell r="E105">
            <v>576</v>
          </cell>
        </row>
        <row r="106">
          <cell r="A106">
            <v>1994</v>
          </cell>
          <cell r="B106">
            <v>34691</v>
          </cell>
          <cell r="C106" t="str">
            <v>美国</v>
          </cell>
          <cell r="D106" t="str">
            <v>饮料</v>
          </cell>
          <cell r="E106">
            <v>699.83999884128571</v>
          </cell>
        </row>
        <row r="107">
          <cell r="A107">
            <v>1994</v>
          </cell>
          <cell r="B107">
            <v>34691</v>
          </cell>
          <cell r="C107" t="str">
            <v>美国</v>
          </cell>
          <cell r="D107" t="str">
            <v>乳制品</v>
          </cell>
          <cell r="E107">
            <v>1346.3999977707863</v>
          </cell>
        </row>
        <row r="108">
          <cell r="A108">
            <v>1994</v>
          </cell>
          <cell r="B108">
            <v>34695</v>
          </cell>
          <cell r="C108" t="str">
            <v>美国</v>
          </cell>
          <cell r="D108" t="str">
            <v>乳制品</v>
          </cell>
          <cell r="E108">
            <v>200</v>
          </cell>
        </row>
        <row r="109">
          <cell r="A109">
            <v>1994</v>
          </cell>
          <cell r="B109">
            <v>34695</v>
          </cell>
          <cell r="C109" t="str">
            <v>美国</v>
          </cell>
          <cell r="D109" t="str">
            <v>饮料</v>
          </cell>
          <cell r="E109">
            <v>74.400000000000006</v>
          </cell>
        </row>
        <row r="110">
          <cell r="A110">
            <v>1994</v>
          </cell>
          <cell r="B110">
            <v>34695</v>
          </cell>
          <cell r="C110" t="str">
            <v>美国</v>
          </cell>
          <cell r="D110" t="str">
            <v>饮料</v>
          </cell>
          <cell r="E110">
            <v>172.8</v>
          </cell>
        </row>
        <row r="111">
          <cell r="A111">
            <v>1995</v>
          </cell>
          <cell r="B111">
            <v>34701</v>
          </cell>
          <cell r="C111" t="str">
            <v>加拿大</v>
          </cell>
          <cell r="D111" t="str">
            <v>肉/家禽</v>
          </cell>
          <cell r="E111">
            <v>1980</v>
          </cell>
        </row>
        <row r="112">
          <cell r="A112">
            <v>1995</v>
          </cell>
          <cell r="B112">
            <v>34701</v>
          </cell>
          <cell r="C112" t="str">
            <v>加拿大</v>
          </cell>
          <cell r="D112" t="str">
            <v>面食/谷类</v>
          </cell>
          <cell r="E112">
            <v>410.4</v>
          </cell>
        </row>
        <row r="113">
          <cell r="A113">
            <v>1995</v>
          </cell>
          <cell r="B113">
            <v>34705</v>
          </cell>
          <cell r="C113" t="str">
            <v>加拿大</v>
          </cell>
          <cell r="D113" t="str">
            <v>农产品</v>
          </cell>
          <cell r="E113">
            <v>279</v>
          </cell>
        </row>
        <row r="114">
          <cell r="A114">
            <v>1995</v>
          </cell>
          <cell r="B114">
            <v>34705</v>
          </cell>
          <cell r="C114" t="str">
            <v>加拿大</v>
          </cell>
          <cell r="D114" t="str">
            <v>肉/家禽</v>
          </cell>
          <cell r="E114">
            <v>59</v>
          </cell>
        </row>
        <row r="115">
          <cell r="A115">
            <v>1995</v>
          </cell>
          <cell r="B115">
            <v>34716</v>
          </cell>
          <cell r="C115" t="str">
            <v>加拿大</v>
          </cell>
          <cell r="D115" t="str">
            <v>农产品</v>
          </cell>
          <cell r="E115">
            <v>191.99999928474426</v>
          </cell>
        </row>
        <row r="116">
          <cell r="A116">
            <v>1995</v>
          </cell>
          <cell r="B116">
            <v>34716</v>
          </cell>
          <cell r="C116" t="str">
            <v>加拿大</v>
          </cell>
          <cell r="D116" t="str">
            <v>乳制品</v>
          </cell>
          <cell r="E116">
            <v>435.19999837875366</v>
          </cell>
        </row>
        <row r="117">
          <cell r="A117">
            <v>1995</v>
          </cell>
          <cell r="B117">
            <v>34716</v>
          </cell>
          <cell r="C117" t="str">
            <v>加拿大</v>
          </cell>
          <cell r="D117" t="str">
            <v>糖果</v>
          </cell>
          <cell r="E117">
            <v>63.999999761581421</v>
          </cell>
        </row>
        <row r="118">
          <cell r="A118">
            <v>1995</v>
          </cell>
          <cell r="B118">
            <v>34722</v>
          </cell>
          <cell r="C118" t="str">
            <v>美国</v>
          </cell>
          <cell r="D118" t="str">
            <v>海洋食品</v>
          </cell>
          <cell r="E118">
            <v>86.4</v>
          </cell>
        </row>
        <row r="119">
          <cell r="A119">
            <v>1995</v>
          </cell>
          <cell r="B119">
            <v>34724</v>
          </cell>
          <cell r="C119" t="str">
            <v>加拿大</v>
          </cell>
          <cell r="D119" t="str">
            <v>饮料</v>
          </cell>
          <cell r="E119">
            <v>285</v>
          </cell>
        </row>
        <row r="120">
          <cell r="A120">
            <v>1995</v>
          </cell>
          <cell r="B120">
            <v>34724</v>
          </cell>
          <cell r="C120" t="str">
            <v>加拿大</v>
          </cell>
          <cell r="D120" t="str">
            <v>农产品</v>
          </cell>
          <cell r="E120">
            <v>585.9</v>
          </cell>
        </row>
        <row r="121">
          <cell r="A121">
            <v>1995</v>
          </cell>
          <cell r="B121">
            <v>34724</v>
          </cell>
          <cell r="C121" t="str">
            <v>加拿大</v>
          </cell>
          <cell r="D121" t="str">
            <v>糖果</v>
          </cell>
          <cell r="E121">
            <v>58.8</v>
          </cell>
        </row>
        <row r="122">
          <cell r="A122">
            <v>1995</v>
          </cell>
          <cell r="B122">
            <v>34724</v>
          </cell>
          <cell r="C122" t="str">
            <v>加拿大</v>
          </cell>
          <cell r="D122" t="str">
            <v>糖果</v>
          </cell>
          <cell r="E122">
            <v>1307.25</v>
          </cell>
        </row>
        <row r="123">
          <cell r="A123">
            <v>1995</v>
          </cell>
          <cell r="B123">
            <v>34724</v>
          </cell>
          <cell r="C123" t="str">
            <v>加拿大</v>
          </cell>
          <cell r="D123" t="str">
            <v>乳制品</v>
          </cell>
          <cell r="E123">
            <v>320</v>
          </cell>
        </row>
        <row r="124">
          <cell r="A124">
            <v>1995</v>
          </cell>
          <cell r="B124">
            <v>34724</v>
          </cell>
          <cell r="C124" t="str">
            <v>加拿大</v>
          </cell>
          <cell r="D124" t="str">
            <v>海洋食品</v>
          </cell>
          <cell r="E124">
            <v>48</v>
          </cell>
        </row>
        <row r="125">
          <cell r="A125">
            <v>1995</v>
          </cell>
          <cell r="B125">
            <v>34724</v>
          </cell>
          <cell r="C125" t="str">
            <v>加拿大</v>
          </cell>
          <cell r="D125" t="str">
            <v>糖果</v>
          </cell>
          <cell r="E125">
            <v>394</v>
          </cell>
        </row>
        <row r="126">
          <cell r="A126">
            <v>1995</v>
          </cell>
          <cell r="B126">
            <v>34726</v>
          </cell>
          <cell r="C126" t="str">
            <v>美国</v>
          </cell>
          <cell r="D126" t="str">
            <v>面食/谷类</v>
          </cell>
          <cell r="E126">
            <v>288</v>
          </cell>
        </row>
        <row r="127">
          <cell r="A127">
            <v>1995</v>
          </cell>
          <cell r="B127">
            <v>34726</v>
          </cell>
          <cell r="C127" t="str">
            <v>美国</v>
          </cell>
          <cell r="D127" t="str">
            <v>乳制品</v>
          </cell>
          <cell r="E127">
            <v>1032</v>
          </cell>
        </row>
        <row r="128">
          <cell r="A128">
            <v>1995</v>
          </cell>
          <cell r="B128">
            <v>34726</v>
          </cell>
          <cell r="C128" t="str">
            <v>美国</v>
          </cell>
          <cell r="D128" t="str">
            <v>乳制品</v>
          </cell>
          <cell r="E128">
            <v>583.79999999999995</v>
          </cell>
        </row>
        <row r="129">
          <cell r="A129">
            <v>1995</v>
          </cell>
          <cell r="B129">
            <v>34729</v>
          </cell>
          <cell r="C129" t="str">
            <v>加拿大</v>
          </cell>
          <cell r="D129" t="str">
            <v>饮料</v>
          </cell>
          <cell r="E129">
            <v>432</v>
          </cell>
        </row>
        <row r="130">
          <cell r="A130">
            <v>1995</v>
          </cell>
          <cell r="B130">
            <v>34729</v>
          </cell>
          <cell r="C130" t="str">
            <v>加拿大</v>
          </cell>
          <cell r="D130" t="str">
            <v>肉/家禽</v>
          </cell>
          <cell r="E130">
            <v>2073.5999965667725</v>
          </cell>
        </row>
        <row r="131">
          <cell r="A131">
            <v>1995</v>
          </cell>
          <cell r="B131">
            <v>34731</v>
          </cell>
          <cell r="C131" t="str">
            <v>加拿大</v>
          </cell>
          <cell r="D131" t="str">
            <v>海洋食品</v>
          </cell>
          <cell r="E131">
            <v>372.6</v>
          </cell>
        </row>
        <row r="132">
          <cell r="A132">
            <v>1995</v>
          </cell>
          <cell r="B132">
            <v>34731</v>
          </cell>
          <cell r="C132" t="str">
            <v>加拿大</v>
          </cell>
          <cell r="D132" t="str">
            <v>面食/谷类</v>
          </cell>
          <cell r="E132">
            <v>2128</v>
          </cell>
        </row>
        <row r="133">
          <cell r="A133">
            <v>1995</v>
          </cell>
          <cell r="B133">
            <v>34731</v>
          </cell>
          <cell r="C133" t="str">
            <v>加拿大</v>
          </cell>
          <cell r="D133" t="str">
            <v>香料</v>
          </cell>
          <cell r="E133">
            <v>336</v>
          </cell>
        </row>
        <row r="134">
          <cell r="A134">
            <v>1995</v>
          </cell>
          <cell r="B134">
            <v>34731</v>
          </cell>
          <cell r="C134" t="str">
            <v>加拿大</v>
          </cell>
          <cell r="D134" t="str">
            <v>乳制品</v>
          </cell>
          <cell r="E134">
            <v>1032</v>
          </cell>
        </row>
        <row r="135">
          <cell r="A135">
            <v>1995</v>
          </cell>
          <cell r="B135">
            <v>34737</v>
          </cell>
          <cell r="C135" t="str">
            <v>美国</v>
          </cell>
          <cell r="D135" t="str">
            <v>乳制品</v>
          </cell>
          <cell r="E135">
            <v>504</v>
          </cell>
        </row>
        <row r="136">
          <cell r="A136">
            <v>1995</v>
          </cell>
          <cell r="B136">
            <v>34737</v>
          </cell>
          <cell r="C136" t="str">
            <v>美国</v>
          </cell>
          <cell r="D136" t="str">
            <v>乳制品</v>
          </cell>
          <cell r="E136">
            <v>432</v>
          </cell>
        </row>
        <row r="137">
          <cell r="A137">
            <v>1995</v>
          </cell>
          <cell r="B137">
            <v>34737</v>
          </cell>
          <cell r="C137" t="str">
            <v>美国</v>
          </cell>
          <cell r="D137" t="str">
            <v>乳制品</v>
          </cell>
          <cell r="E137">
            <v>258</v>
          </cell>
        </row>
        <row r="138">
          <cell r="A138">
            <v>1995</v>
          </cell>
          <cell r="B138">
            <v>34745</v>
          </cell>
          <cell r="C138" t="str">
            <v>加拿大</v>
          </cell>
          <cell r="D138" t="str">
            <v>肉/家禽</v>
          </cell>
          <cell r="E138">
            <v>62.4</v>
          </cell>
        </row>
        <row r="139">
          <cell r="A139">
            <v>1995</v>
          </cell>
          <cell r="B139">
            <v>34745</v>
          </cell>
          <cell r="C139" t="str">
            <v>加拿大</v>
          </cell>
          <cell r="D139" t="str">
            <v>乳制品</v>
          </cell>
          <cell r="E139">
            <v>40</v>
          </cell>
        </row>
        <row r="140">
          <cell r="A140">
            <v>1995</v>
          </cell>
          <cell r="B140">
            <v>34747</v>
          </cell>
          <cell r="C140" t="str">
            <v>美国</v>
          </cell>
          <cell r="D140" t="str">
            <v>饮料</v>
          </cell>
          <cell r="E140">
            <v>912</v>
          </cell>
        </row>
        <row r="141">
          <cell r="A141">
            <v>1995</v>
          </cell>
          <cell r="B141">
            <v>34747</v>
          </cell>
          <cell r="C141" t="str">
            <v>美国</v>
          </cell>
          <cell r="D141" t="str">
            <v>糖果</v>
          </cell>
          <cell r="E141">
            <v>418</v>
          </cell>
        </row>
        <row r="142">
          <cell r="A142">
            <v>1995</v>
          </cell>
          <cell r="B142">
            <v>34747</v>
          </cell>
          <cell r="C142" t="str">
            <v>美国</v>
          </cell>
          <cell r="D142" t="str">
            <v>香料</v>
          </cell>
          <cell r="E142">
            <v>364.8</v>
          </cell>
        </row>
        <row r="143">
          <cell r="A143">
            <v>1995</v>
          </cell>
          <cell r="B143">
            <v>34747</v>
          </cell>
          <cell r="C143" t="str">
            <v>美国</v>
          </cell>
          <cell r="D143" t="str">
            <v>农产品</v>
          </cell>
          <cell r="E143">
            <v>120</v>
          </cell>
        </row>
        <row r="144">
          <cell r="A144">
            <v>1995</v>
          </cell>
          <cell r="B144">
            <v>34761</v>
          </cell>
          <cell r="C144" t="str">
            <v>加拿大</v>
          </cell>
          <cell r="D144" t="str">
            <v>糖果</v>
          </cell>
          <cell r="E144">
            <v>249</v>
          </cell>
        </row>
        <row r="145">
          <cell r="A145">
            <v>1995</v>
          </cell>
          <cell r="B145">
            <v>34761</v>
          </cell>
          <cell r="C145" t="str">
            <v>加拿大</v>
          </cell>
          <cell r="D145" t="str">
            <v>肉/家禽</v>
          </cell>
          <cell r="E145">
            <v>236</v>
          </cell>
        </row>
        <row r="146">
          <cell r="A146">
            <v>1995</v>
          </cell>
          <cell r="B146">
            <v>34767</v>
          </cell>
          <cell r="C146" t="str">
            <v>美国</v>
          </cell>
          <cell r="D146" t="str">
            <v>糖果</v>
          </cell>
          <cell r="E146">
            <v>87.59999967366457</v>
          </cell>
        </row>
        <row r="147">
          <cell r="A147">
            <v>1995</v>
          </cell>
          <cell r="B147">
            <v>34767</v>
          </cell>
          <cell r="C147" t="str">
            <v>美国</v>
          </cell>
          <cell r="D147" t="str">
            <v>饮料</v>
          </cell>
          <cell r="E147">
            <v>179.19999933242798</v>
          </cell>
        </row>
        <row r="148">
          <cell r="A148">
            <v>1995</v>
          </cell>
          <cell r="B148">
            <v>34767</v>
          </cell>
          <cell r="C148" t="str">
            <v>美国</v>
          </cell>
          <cell r="D148" t="str">
            <v>面食/谷类</v>
          </cell>
          <cell r="E148">
            <v>187.19999930262566</v>
          </cell>
        </row>
        <row r="149">
          <cell r="A149">
            <v>1995</v>
          </cell>
          <cell r="B149">
            <v>34771</v>
          </cell>
          <cell r="C149" t="str">
            <v>加拿大</v>
          </cell>
          <cell r="D149" t="str">
            <v>饮料</v>
          </cell>
          <cell r="E149">
            <v>581.3999959230423</v>
          </cell>
        </row>
        <row r="150">
          <cell r="A150">
            <v>1995</v>
          </cell>
          <cell r="B150">
            <v>34771</v>
          </cell>
          <cell r="C150" t="str">
            <v>加拿大</v>
          </cell>
          <cell r="D150" t="str">
            <v>糖果</v>
          </cell>
          <cell r="E150">
            <v>578.93499594032767</v>
          </cell>
        </row>
        <row r="151">
          <cell r="A151">
            <v>1995</v>
          </cell>
          <cell r="B151">
            <v>34771</v>
          </cell>
          <cell r="C151" t="str">
            <v>加拿大</v>
          </cell>
          <cell r="D151" t="str">
            <v>肉/家禽</v>
          </cell>
          <cell r="E151">
            <v>2019.5999858379364</v>
          </cell>
        </row>
        <row r="152">
          <cell r="A152">
            <v>1995</v>
          </cell>
          <cell r="B152">
            <v>34771</v>
          </cell>
          <cell r="C152" t="str">
            <v>加拿大</v>
          </cell>
          <cell r="D152" t="str">
            <v>香料</v>
          </cell>
          <cell r="E152">
            <v>1744.1999877691269</v>
          </cell>
        </row>
        <row r="153">
          <cell r="A153">
            <v>1995</v>
          </cell>
          <cell r="B153">
            <v>34771</v>
          </cell>
          <cell r="C153" t="str">
            <v>加拿大</v>
          </cell>
          <cell r="D153" t="str">
            <v>糖果</v>
          </cell>
          <cell r="E153">
            <v>1755</v>
          </cell>
        </row>
        <row r="154">
          <cell r="A154">
            <v>1995</v>
          </cell>
          <cell r="B154">
            <v>34775</v>
          </cell>
          <cell r="C154" t="str">
            <v>美国</v>
          </cell>
          <cell r="D154" t="str">
            <v>糖果</v>
          </cell>
          <cell r="E154">
            <v>78.839999869465828</v>
          </cell>
        </row>
        <row r="155">
          <cell r="A155">
            <v>1995</v>
          </cell>
          <cell r="B155">
            <v>34775</v>
          </cell>
          <cell r="C155" t="str">
            <v>美国</v>
          </cell>
          <cell r="D155" t="str">
            <v>饮料</v>
          </cell>
          <cell r="E155">
            <v>64.799999892711639</v>
          </cell>
        </row>
        <row r="156">
          <cell r="A156">
            <v>1995</v>
          </cell>
          <cell r="B156">
            <v>34775</v>
          </cell>
          <cell r="C156" t="str">
            <v>美国</v>
          </cell>
          <cell r="D156" t="str">
            <v>乳制品</v>
          </cell>
          <cell r="E156">
            <v>26.999999955296516</v>
          </cell>
        </row>
        <row r="157">
          <cell r="A157">
            <v>1995</v>
          </cell>
          <cell r="B157">
            <v>34775</v>
          </cell>
          <cell r="C157" t="str">
            <v>美国</v>
          </cell>
          <cell r="D157" t="str">
            <v>面食/谷类</v>
          </cell>
          <cell r="E157">
            <v>75.599999874830246</v>
          </cell>
        </row>
        <row r="158">
          <cell r="A158">
            <v>1995</v>
          </cell>
          <cell r="B158">
            <v>34780</v>
          </cell>
          <cell r="C158" t="str">
            <v>美国</v>
          </cell>
          <cell r="D158" t="str">
            <v>肉/家禽</v>
          </cell>
          <cell r="E158">
            <v>2073.5999965667725</v>
          </cell>
        </row>
        <row r="159">
          <cell r="A159">
            <v>1995</v>
          </cell>
          <cell r="B159">
            <v>34780</v>
          </cell>
          <cell r="C159" t="str">
            <v>美国</v>
          </cell>
          <cell r="D159" t="str">
            <v>面食/谷类</v>
          </cell>
          <cell r="E159">
            <v>837.89999861270189</v>
          </cell>
        </row>
        <row r="160">
          <cell r="A160">
            <v>1995</v>
          </cell>
          <cell r="B160">
            <v>34780</v>
          </cell>
          <cell r="C160" t="str">
            <v>美国</v>
          </cell>
          <cell r="D160" t="str">
            <v>香料</v>
          </cell>
          <cell r="E160">
            <v>423.35999929904938</v>
          </cell>
        </row>
        <row r="161">
          <cell r="A161">
            <v>1995</v>
          </cell>
          <cell r="B161">
            <v>34780</v>
          </cell>
          <cell r="C161" t="str">
            <v>美国</v>
          </cell>
          <cell r="D161" t="str">
            <v>香料</v>
          </cell>
          <cell r="E161">
            <v>514.79999914765358</v>
          </cell>
        </row>
        <row r="162">
          <cell r="A162">
            <v>1995</v>
          </cell>
          <cell r="B162">
            <v>34781</v>
          </cell>
          <cell r="C162" t="str">
            <v>加拿大</v>
          </cell>
          <cell r="D162" t="str">
            <v>农产品</v>
          </cell>
          <cell r="E162">
            <v>546</v>
          </cell>
        </row>
        <row r="163">
          <cell r="A163">
            <v>1995</v>
          </cell>
          <cell r="B163">
            <v>34781</v>
          </cell>
          <cell r="C163" t="str">
            <v>加拿大</v>
          </cell>
          <cell r="D163" t="str">
            <v>香料</v>
          </cell>
          <cell r="E163">
            <v>1472.49999884516</v>
          </cell>
        </row>
        <row r="164">
          <cell r="A164">
            <v>1995</v>
          </cell>
          <cell r="B164">
            <v>34786</v>
          </cell>
          <cell r="C164" t="str">
            <v>美国</v>
          </cell>
          <cell r="D164" t="str">
            <v>糖果</v>
          </cell>
          <cell r="E164">
            <v>271.99999809265137</v>
          </cell>
        </row>
        <row r="165">
          <cell r="A165">
            <v>1995</v>
          </cell>
          <cell r="B165">
            <v>34786</v>
          </cell>
          <cell r="C165" t="str">
            <v>美国</v>
          </cell>
          <cell r="D165" t="str">
            <v>糖果</v>
          </cell>
          <cell r="E165">
            <v>285.59999799728394</v>
          </cell>
        </row>
        <row r="166">
          <cell r="A166">
            <v>1995</v>
          </cell>
          <cell r="B166">
            <v>34786</v>
          </cell>
          <cell r="C166" t="str">
            <v>美国</v>
          </cell>
          <cell r="D166" t="str">
            <v>乳制品</v>
          </cell>
          <cell r="E166">
            <v>1584</v>
          </cell>
        </row>
        <row r="167">
          <cell r="A167">
            <v>1995</v>
          </cell>
          <cell r="B167">
            <v>34796</v>
          </cell>
          <cell r="C167" t="str">
            <v>美国</v>
          </cell>
          <cell r="D167" t="str">
            <v>海洋食品</v>
          </cell>
          <cell r="E167">
            <v>165.6</v>
          </cell>
        </row>
        <row r="168">
          <cell r="A168">
            <v>1995</v>
          </cell>
          <cell r="B168">
            <v>34796</v>
          </cell>
          <cell r="C168" t="str">
            <v>美国</v>
          </cell>
          <cell r="D168" t="str">
            <v>饮料</v>
          </cell>
          <cell r="E168">
            <v>552</v>
          </cell>
        </row>
        <row r="169">
          <cell r="A169">
            <v>1995</v>
          </cell>
          <cell r="B169">
            <v>34799</v>
          </cell>
          <cell r="C169" t="str">
            <v>加拿大</v>
          </cell>
          <cell r="D169" t="str">
            <v>饮料</v>
          </cell>
          <cell r="E169">
            <v>516.7999963760376</v>
          </cell>
        </row>
        <row r="170">
          <cell r="A170">
            <v>1995</v>
          </cell>
          <cell r="B170">
            <v>34799</v>
          </cell>
          <cell r="C170" t="str">
            <v>加拿大</v>
          </cell>
          <cell r="D170" t="str">
            <v>糖果</v>
          </cell>
          <cell r="E170">
            <v>413.52499710023403</v>
          </cell>
        </row>
        <row r="171">
          <cell r="A171">
            <v>1995</v>
          </cell>
          <cell r="B171">
            <v>34799</v>
          </cell>
          <cell r="C171" t="str">
            <v>加拿大</v>
          </cell>
          <cell r="D171" t="str">
            <v>香料</v>
          </cell>
          <cell r="E171">
            <v>26.349999815225601</v>
          </cell>
        </row>
        <row r="172">
          <cell r="A172">
            <v>1995</v>
          </cell>
          <cell r="B172">
            <v>34808</v>
          </cell>
          <cell r="C172" t="str">
            <v>加拿大</v>
          </cell>
          <cell r="D172" t="str">
            <v>饮料</v>
          </cell>
          <cell r="E172">
            <v>6324</v>
          </cell>
        </row>
        <row r="173">
          <cell r="A173">
            <v>1995</v>
          </cell>
          <cell r="B173">
            <v>34808</v>
          </cell>
          <cell r="C173" t="str">
            <v>加拿大</v>
          </cell>
          <cell r="D173" t="str">
            <v>肉/家禽</v>
          </cell>
          <cell r="E173">
            <v>733.6</v>
          </cell>
        </row>
        <row r="174">
          <cell r="A174">
            <v>1995</v>
          </cell>
          <cell r="B174">
            <v>34808</v>
          </cell>
          <cell r="C174" t="str">
            <v>加拿大</v>
          </cell>
          <cell r="D174" t="str">
            <v>乳制品</v>
          </cell>
          <cell r="E174">
            <v>2640</v>
          </cell>
        </row>
        <row r="175">
          <cell r="A175">
            <v>1995</v>
          </cell>
          <cell r="B175">
            <v>34808</v>
          </cell>
          <cell r="C175" t="str">
            <v>加拿大</v>
          </cell>
          <cell r="D175" t="str">
            <v>面食/谷类</v>
          </cell>
          <cell r="E175">
            <v>798</v>
          </cell>
        </row>
        <row r="176">
          <cell r="A176">
            <v>1995</v>
          </cell>
          <cell r="B176">
            <v>34810</v>
          </cell>
          <cell r="C176" t="str">
            <v>加拿大</v>
          </cell>
          <cell r="D176" t="str">
            <v>海洋食品</v>
          </cell>
          <cell r="E176">
            <v>147</v>
          </cell>
        </row>
        <row r="177">
          <cell r="A177">
            <v>1995</v>
          </cell>
          <cell r="B177">
            <v>34813</v>
          </cell>
          <cell r="C177" t="str">
            <v>加拿大</v>
          </cell>
          <cell r="D177" t="str">
            <v>饮料</v>
          </cell>
          <cell r="E177">
            <v>372.39999970793724</v>
          </cell>
        </row>
        <row r="178">
          <cell r="A178">
            <v>1995</v>
          </cell>
          <cell r="B178">
            <v>34813</v>
          </cell>
          <cell r="C178" t="str">
            <v>加拿大</v>
          </cell>
          <cell r="D178" t="str">
            <v>香料</v>
          </cell>
          <cell r="E178">
            <v>296.39999976754189</v>
          </cell>
        </row>
        <row r="179">
          <cell r="A179">
            <v>1995</v>
          </cell>
          <cell r="B179">
            <v>34816</v>
          </cell>
          <cell r="C179" t="str">
            <v>美国</v>
          </cell>
          <cell r="D179" t="str">
            <v>乳制品</v>
          </cell>
          <cell r="E179">
            <v>1320</v>
          </cell>
        </row>
        <row r="180">
          <cell r="A180">
            <v>1995</v>
          </cell>
          <cell r="B180">
            <v>34816</v>
          </cell>
          <cell r="C180" t="str">
            <v>美国</v>
          </cell>
          <cell r="D180" t="str">
            <v>海洋食品</v>
          </cell>
          <cell r="E180">
            <v>191.99999928474426</v>
          </cell>
        </row>
        <row r="181">
          <cell r="A181">
            <v>1995</v>
          </cell>
          <cell r="B181">
            <v>34824</v>
          </cell>
          <cell r="C181" t="str">
            <v>美国</v>
          </cell>
          <cell r="D181" t="str">
            <v>面食/谷类</v>
          </cell>
          <cell r="E181">
            <v>425.6</v>
          </cell>
        </row>
        <row r="182">
          <cell r="A182">
            <v>1995</v>
          </cell>
          <cell r="B182">
            <v>34824</v>
          </cell>
          <cell r="C182" t="str">
            <v>美国</v>
          </cell>
          <cell r="D182" t="str">
            <v>乳制品</v>
          </cell>
          <cell r="E182">
            <v>695</v>
          </cell>
        </row>
        <row r="183">
          <cell r="A183">
            <v>1995</v>
          </cell>
          <cell r="B183">
            <v>34824</v>
          </cell>
          <cell r="C183" t="str">
            <v>美国</v>
          </cell>
          <cell r="D183" t="str">
            <v>香料</v>
          </cell>
          <cell r="E183">
            <v>260</v>
          </cell>
        </row>
        <row r="184">
          <cell r="A184">
            <v>1995</v>
          </cell>
          <cell r="B184">
            <v>34829</v>
          </cell>
          <cell r="C184" t="str">
            <v>美国</v>
          </cell>
          <cell r="D184" t="str">
            <v>肉/家禽</v>
          </cell>
          <cell r="E184">
            <v>149</v>
          </cell>
        </row>
        <row r="185">
          <cell r="A185">
            <v>1995</v>
          </cell>
          <cell r="B185">
            <v>34831</v>
          </cell>
          <cell r="C185" t="str">
            <v>加拿大</v>
          </cell>
          <cell r="D185" t="str">
            <v>饮料</v>
          </cell>
          <cell r="E185">
            <v>228</v>
          </cell>
        </row>
        <row r="186">
          <cell r="A186">
            <v>1995</v>
          </cell>
          <cell r="B186">
            <v>34831</v>
          </cell>
          <cell r="C186" t="str">
            <v>加拿大</v>
          </cell>
          <cell r="D186" t="str">
            <v>糖果</v>
          </cell>
          <cell r="E186">
            <v>120</v>
          </cell>
        </row>
        <row r="187">
          <cell r="A187">
            <v>1995</v>
          </cell>
          <cell r="B187">
            <v>34831</v>
          </cell>
          <cell r="C187" t="str">
            <v>加拿大</v>
          </cell>
          <cell r="D187" t="str">
            <v>肉/家禽</v>
          </cell>
          <cell r="E187">
            <v>328</v>
          </cell>
        </row>
        <row r="188">
          <cell r="A188">
            <v>1995</v>
          </cell>
          <cell r="B188">
            <v>34831</v>
          </cell>
          <cell r="C188" t="str">
            <v>加拿大</v>
          </cell>
          <cell r="D188" t="str">
            <v>香料</v>
          </cell>
          <cell r="E188">
            <v>712.5</v>
          </cell>
        </row>
        <row r="189">
          <cell r="A189">
            <v>1995</v>
          </cell>
          <cell r="B189">
            <v>34835</v>
          </cell>
          <cell r="C189" t="str">
            <v>美国</v>
          </cell>
          <cell r="D189" t="str">
            <v>糖果</v>
          </cell>
          <cell r="E189">
            <v>226.79999962449074</v>
          </cell>
        </row>
        <row r="190">
          <cell r="A190">
            <v>1995</v>
          </cell>
          <cell r="B190">
            <v>34835</v>
          </cell>
          <cell r="C190" t="str">
            <v>美国</v>
          </cell>
          <cell r="D190" t="str">
            <v>饮料</v>
          </cell>
          <cell r="E190">
            <v>188.99999968707561</v>
          </cell>
        </row>
        <row r="191">
          <cell r="A191">
            <v>1995</v>
          </cell>
          <cell r="B191">
            <v>34836</v>
          </cell>
          <cell r="C191" t="str">
            <v>美国</v>
          </cell>
          <cell r="D191" t="str">
            <v>海洋食品</v>
          </cell>
          <cell r="E191">
            <v>60</v>
          </cell>
        </row>
        <row r="192">
          <cell r="A192">
            <v>1995</v>
          </cell>
          <cell r="B192">
            <v>34836</v>
          </cell>
          <cell r="C192" t="str">
            <v>美国</v>
          </cell>
          <cell r="D192" t="str">
            <v>饮料</v>
          </cell>
          <cell r="E192">
            <v>180</v>
          </cell>
        </row>
        <row r="193">
          <cell r="A193">
            <v>1995</v>
          </cell>
          <cell r="B193">
            <v>34837</v>
          </cell>
          <cell r="C193" t="str">
            <v>美国</v>
          </cell>
          <cell r="D193" t="str">
            <v>农产品</v>
          </cell>
          <cell r="E193">
            <v>136.80000000000001</v>
          </cell>
        </row>
        <row r="194">
          <cell r="A194">
            <v>1995</v>
          </cell>
          <cell r="B194">
            <v>34838</v>
          </cell>
          <cell r="C194" t="str">
            <v>加拿大</v>
          </cell>
          <cell r="D194" t="str">
            <v>肉/家禽</v>
          </cell>
          <cell r="E194">
            <v>4456.4399999999996</v>
          </cell>
        </row>
        <row r="195">
          <cell r="A195">
            <v>1995</v>
          </cell>
          <cell r="B195">
            <v>34838</v>
          </cell>
          <cell r="C195" t="str">
            <v>加拿大</v>
          </cell>
          <cell r="D195" t="str">
            <v>饮料</v>
          </cell>
          <cell r="E195">
            <v>251.0999995842576</v>
          </cell>
        </row>
        <row r="196">
          <cell r="A196">
            <v>1995</v>
          </cell>
          <cell r="B196">
            <v>34842</v>
          </cell>
          <cell r="C196" t="str">
            <v>美国</v>
          </cell>
          <cell r="D196" t="str">
            <v>糖果</v>
          </cell>
          <cell r="E196">
            <v>319.9999988079071</v>
          </cell>
        </row>
        <row r="197">
          <cell r="A197">
            <v>1995</v>
          </cell>
          <cell r="B197">
            <v>34842</v>
          </cell>
          <cell r="C197" t="str">
            <v>美国</v>
          </cell>
          <cell r="D197" t="str">
            <v>乳制品</v>
          </cell>
          <cell r="E197">
            <v>1279.9999952316284</v>
          </cell>
        </row>
        <row r="198">
          <cell r="A198">
            <v>1995</v>
          </cell>
          <cell r="B198">
            <v>34842</v>
          </cell>
          <cell r="C198" t="str">
            <v>美国</v>
          </cell>
          <cell r="D198" t="str">
            <v>香料</v>
          </cell>
          <cell r="E198">
            <v>341.99999872595072</v>
          </cell>
        </row>
        <row r="199">
          <cell r="A199">
            <v>1995</v>
          </cell>
          <cell r="B199">
            <v>34843</v>
          </cell>
          <cell r="C199" t="str">
            <v>美国</v>
          </cell>
          <cell r="D199" t="str">
            <v>肉/家禽</v>
          </cell>
          <cell r="E199">
            <v>1319.1999907493591</v>
          </cell>
        </row>
        <row r="200">
          <cell r="A200">
            <v>1995</v>
          </cell>
          <cell r="B200">
            <v>34843</v>
          </cell>
          <cell r="C200" t="str">
            <v>美国</v>
          </cell>
          <cell r="D200" t="str">
            <v>糖果</v>
          </cell>
          <cell r="E200">
            <v>872.5</v>
          </cell>
        </row>
        <row r="201">
          <cell r="A201">
            <v>1995</v>
          </cell>
          <cell r="B201">
            <v>34843</v>
          </cell>
          <cell r="C201" t="str">
            <v>美国</v>
          </cell>
          <cell r="D201" t="str">
            <v>糖果</v>
          </cell>
          <cell r="E201">
            <v>5268</v>
          </cell>
        </row>
        <row r="202">
          <cell r="A202">
            <v>1995</v>
          </cell>
          <cell r="B202">
            <v>34843</v>
          </cell>
          <cell r="C202" t="str">
            <v>美国</v>
          </cell>
          <cell r="D202" t="str">
            <v>乳制品</v>
          </cell>
          <cell r="E202">
            <v>33.999999761581421</v>
          </cell>
        </row>
        <row r="203">
          <cell r="A203">
            <v>1995</v>
          </cell>
          <cell r="B203">
            <v>34843</v>
          </cell>
          <cell r="C203" t="str">
            <v>美国</v>
          </cell>
          <cell r="D203" t="str">
            <v>乳制品</v>
          </cell>
          <cell r="E203">
            <v>2427.5999829769135</v>
          </cell>
        </row>
        <row r="204">
          <cell r="A204">
            <v>1995</v>
          </cell>
          <cell r="B204">
            <v>34850</v>
          </cell>
          <cell r="C204" t="str">
            <v>美国</v>
          </cell>
          <cell r="D204" t="str">
            <v>饮料</v>
          </cell>
          <cell r="E204">
            <v>575.99999785423279</v>
          </cell>
        </row>
        <row r="205">
          <cell r="A205">
            <v>1995</v>
          </cell>
          <cell r="B205">
            <v>34850</v>
          </cell>
          <cell r="C205" t="str">
            <v>美国</v>
          </cell>
          <cell r="D205" t="str">
            <v>香料</v>
          </cell>
          <cell r="E205">
            <v>960</v>
          </cell>
        </row>
        <row r="206">
          <cell r="A206">
            <v>1995</v>
          </cell>
          <cell r="B206">
            <v>34850</v>
          </cell>
          <cell r="C206" t="str">
            <v>美国</v>
          </cell>
          <cell r="D206" t="str">
            <v>海洋食品</v>
          </cell>
          <cell r="E206">
            <v>414.23999845683574</v>
          </cell>
        </row>
        <row r="207">
          <cell r="A207">
            <v>1995</v>
          </cell>
          <cell r="B207">
            <v>34850</v>
          </cell>
          <cell r="C207" t="str">
            <v>美国</v>
          </cell>
          <cell r="D207" t="str">
            <v>海洋食品</v>
          </cell>
          <cell r="E207">
            <v>367.99999862909317</v>
          </cell>
        </row>
        <row r="208">
          <cell r="A208">
            <v>1995</v>
          </cell>
          <cell r="B208">
            <v>34855</v>
          </cell>
          <cell r="C208" t="str">
            <v>美国</v>
          </cell>
          <cell r="D208" t="str">
            <v>香料</v>
          </cell>
          <cell r="E208">
            <v>989.99999836087227</v>
          </cell>
        </row>
        <row r="209">
          <cell r="A209">
            <v>1995</v>
          </cell>
          <cell r="B209">
            <v>34855</v>
          </cell>
          <cell r="C209" t="str">
            <v>美国</v>
          </cell>
          <cell r="D209" t="str">
            <v>海洋食品</v>
          </cell>
          <cell r="E209">
            <v>512.99999915063381</v>
          </cell>
        </row>
        <row r="210">
          <cell r="A210">
            <v>1995</v>
          </cell>
          <cell r="B210">
            <v>34856</v>
          </cell>
          <cell r="C210" t="str">
            <v>加拿大</v>
          </cell>
          <cell r="D210" t="str">
            <v>乳制品</v>
          </cell>
          <cell r="E210">
            <v>63</v>
          </cell>
        </row>
        <row r="211">
          <cell r="A211">
            <v>1995</v>
          </cell>
          <cell r="B211">
            <v>34856</v>
          </cell>
          <cell r="C211" t="str">
            <v>加拿大</v>
          </cell>
          <cell r="D211" t="str">
            <v>乳制品</v>
          </cell>
          <cell r="E211">
            <v>15.999999940395355</v>
          </cell>
        </row>
        <row r="212">
          <cell r="A212">
            <v>1995</v>
          </cell>
          <cell r="B212">
            <v>34856</v>
          </cell>
          <cell r="C212" t="str">
            <v>加拿大</v>
          </cell>
          <cell r="D212" t="str">
            <v>乳制品</v>
          </cell>
          <cell r="E212">
            <v>313.2</v>
          </cell>
        </row>
        <row r="213">
          <cell r="A213">
            <v>1995</v>
          </cell>
          <cell r="B213">
            <v>34862</v>
          </cell>
          <cell r="C213" t="str">
            <v>美国</v>
          </cell>
          <cell r="D213" t="str">
            <v>海洋食品</v>
          </cell>
          <cell r="E213">
            <v>258.89999999999998</v>
          </cell>
        </row>
        <row r="214">
          <cell r="A214">
            <v>1995</v>
          </cell>
          <cell r="B214">
            <v>34862</v>
          </cell>
          <cell r="C214" t="str">
            <v>美国</v>
          </cell>
          <cell r="D214" t="str">
            <v>海洋食品</v>
          </cell>
          <cell r="E214">
            <v>147.19999945163727</v>
          </cell>
        </row>
        <row r="215">
          <cell r="A215">
            <v>1995</v>
          </cell>
          <cell r="B215">
            <v>34862</v>
          </cell>
          <cell r="C215" t="str">
            <v>美国</v>
          </cell>
          <cell r="D215" t="str">
            <v>肉/家禽</v>
          </cell>
          <cell r="E215">
            <v>59.599999777972698</v>
          </cell>
        </row>
        <row r="216">
          <cell r="A216">
            <v>1995</v>
          </cell>
          <cell r="B216">
            <v>34864</v>
          </cell>
          <cell r="C216" t="str">
            <v>美国</v>
          </cell>
          <cell r="D216" t="str">
            <v>乳制品</v>
          </cell>
          <cell r="E216">
            <v>427.5</v>
          </cell>
        </row>
        <row r="217">
          <cell r="A217">
            <v>1995</v>
          </cell>
          <cell r="B217">
            <v>34864</v>
          </cell>
          <cell r="C217" t="str">
            <v>美国</v>
          </cell>
          <cell r="D217" t="str">
            <v>乳制品</v>
          </cell>
          <cell r="E217">
            <v>250</v>
          </cell>
        </row>
        <row r="218">
          <cell r="A218">
            <v>1995</v>
          </cell>
          <cell r="B218">
            <v>34864</v>
          </cell>
          <cell r="C218" t="str">
            <v>美国</v>
          </cell>
          <cell r="D218" t="str">
            <v>乳制品</v>
          </cell>
          <cell r="E218">
            <v>75</v>
          </cell>
        </row>
        <row r="219">
          <cell r="A219">
            <v>1995</v>
          </cell>
          <cell r="B219">
            <v>34864</v>
          </cell>
          <cell r="C219" t="str">
            <v>美国</v>
          </cell>
          <cell r="D219" t="str">
            <v>乳制品</v>
          </cell>
          <cell r="E219">
            <v>892.5</v>
          </cell>
        </row>
        <row r="220">
          <cell r="A220">
            <v>1995</v>
          </cell>
          <cell r="B220">
            <v>34869</v>
          </cell>
          <cell r="C220" t="str">
            <v>美国</v>
          </cell>
          <cell r="D220" t="str">
            <v>香料</v>
          </cell>
          <cell r="E220">
            <v>600</v>
          </cell>
        </row>
        <row r="221">
          <cell r="A221">
            <v>1995</v>
          </cell>
          <cell r="B221">
            <v>34869</v>
          </cell>
          <cell r="C221" t="str">
            <v>美国</v>
          </cell>
          <cell r="D221" t="str">
            <v>糖果</v>
          </cell>
          <cell r="E221">
            <v>1249.2</v>
          </cell>
        </row>
        <row r="222">
          <cell r="A222">
            <v>1995</v>
          </cell>
          <cell r="B222">
            <v>34869</v>
          </cell>
          <cell r="C222" t="str">
            <v>美国</v>
          </cell>
          <cell r="D222" t="str">
            <v>饮料</v>
          </cell>
          <cell r="E222">
            <v>7905</v>
          </cell>
        </row>
        <row r="223">
          <cell r="A223">
            <v>1995</v>
          </cell>
          <cell r="B223">
            <v>34869</v>
          </cell>
          <cell r="C223" t="str">
            <v>美国</v>
          </cell>
          <cell r="D223" t="str">
            <v>糖果</v>
          </cell>
          <cell r="E223">
            <v>437.5</v>
          </cell>
        </row>
        <row r="224">
          <cell r="A224">
            <v>1995</v>
          </cell>
          <cell r="B224">
            <v>34870</v>
          </cell>
          <cell r="C224" t="str">
            <v>美国</v>
          </cell>
          <cell r="D224" t="str">
            <v>乳制品</v>
          </cell>
          <cell r="E224">
            <v>299.24999976530671</v>
          </cell>
        </row>
        <row r="225">
          <cell r="A225">
            <v>1995</v>
          </cell>
          <cell r="B225">
            <v>34870</v>
          </cell>
          <cell r="C225" t="str">
            <v>美国</v>
          </cell>
          <cell r="D225" t="str">
            <v>肉/家禽</v>
          </cell>
          <cell r="E225">
            <v>169.85999986678362</v>
          </cell>
        </row>
        <row r="226">
          <cell r="A226">
            <v>1995</v>
          </cell>
          <cell r="B226">
            <v>34871</v>
          </cell>
          <cell r="C226" t="str">
            <v>加拿大</v>
          </cell>
          <cell r="D226" t="str">
            <v>农产品</v>
          </cell>
          <cell r="E226">
            <v>319.2</v>
          </cell>
        </row>
        <row r="227">
          <cell r="A227">
            <v>1995</v>
          </cell>
          <cell r="B227">
            <v>34871</v>
          </cell>
          <cell r="C227" t="str">
            <v>加拿大</v>
          </cell>
          <cell r="D227" t="str">
            <v>饮料</v>
          </cell>
          <cell r="E227">
            <v>98</v>
          </cell>
        </row>
        <row r="228">
          <cell r="A228">
            <v>1995</v>
          </cell>
          <cell r="B228">
            <v>34872</v>
          </cell>
          <cell r="C228" t="str">
            <v>加拿大</v>
          </cell>
          <cell r="D228" t="str">
            <v>乳制品</v>
          </cell>
          <cell r="E228">
            <v>210</v>
          </cell>
        </row>
        <row r="229">
          <cell r="A229">
            <v>1995</v>
          </cell>
          <cell r="B229">
            <v>34876</v>
          </cell>
          <cell r="C229" t="str">
            <v>美国</v>
          </cell>
          <cell r="D229" t="str">
            <v>饮料</v>
          </cell>
          <cell r="E229">
            <v>105</v>
          </cell>
        </row>
        <row r="230">
          <cell r="A230">
            <v>1995</v>
          </cell>
          <cell r="B230">
            <v>34876</v>
          </cell>
          <cell r="C230" t="str">
            <v>美国</v>
          </cell>
          <cell r="D230" t="str">
            <v>海洋食品</v>
          </cell>
          <cell r="E230">
            <v>135.1</v>
          </cell>
        </row>
        <row r="231">
          <cell r="A231">
            <v>1995</v>
          </cell>
          <cell r="B231">
            <v>34877</v>
          </cell>
          <cell r="C231" t="str">
            <v>美国</v>
          </cell>
          <cell r="D231" t="str">
            <v>乳制品</v>
          </cell>
          <cell r="E231">
            <v>584.37499590218067</v>
          </cell>
        </row>
        <row r="232">
          <cell r="A232">
            <v>1995</v>
          </cell>
          <cell r="B232">
            <v>34877</v>
          </cell>
          <cell r="C232" t="str">
            <v>美国</v>
          </cell>
          <cell r="D232" t="str">
            <v>海洋食品</v>
          </cell>
          <cell r="E232">
            <v>807.49999433755875</v>
          </cell>
        </row>
        <row r="233">
          <cell r="A233">
            <v>1995</v>
          </cell>
          <cell r="B233">
            <v>34877</v>
          </cell>
          <cell r="C233" t="str">
            <v>美国</v>
          </cell>
          <cell r="D233" t="str">
            <v>农产品</v>
          </cell>
          <cell r="E233">
            <v>2162.3999848365784</v>
          </cell>
        </row>
        <row r="234">
          <cell r="A234">
            <v>1995</v>
          </cell>
          <cell r="B234">
            <v>34880</v>
          </cell>
          <cell r="C234" t="str">
            <v>美国</v>
          </cell>
          <cell r="D234" t="str">
            <v>糖果</v>
          </cell>
          <cell r="E234">
            <v>497.32499960996211</v>
          </cell>
        </row>
        <row r="235">
          <cell r="A235">
            <v>1995</v>
          </cell>
          <cell r="B235">
            <v>34880</v>
          </cell>
          <cell r="C235" t="str">
            <v>美国</v>
          </cell>
          <cell r="D235" t="str">
            <v>面食/谷类</v>
          </cell>
          <cell r="E235">
            <v>170.99999986588955</v>
          </cell>
        </row>
        <row r="236">
          <cell r="A236">
            <v>1995</v>
          </cell>
          <cell r="B236">
            <v>34880</v>
          </cell>
          <cell r="C236" t="str">
            <v>美国</v>
          </cell>
          <cell r="D236" t="str">
            <v>糖果</v>
          </cell>
          <cell r="E236">
            <v>936.69999926537275</v>
          </cell>
        </row>
        <row r="237">
          <cell r="A237">
            <v>1995</v>
          </cell>
          <cell r="B237">
            <v>34880</v>
          </cell>
          <cell r="C237" t="str">
            <v>美国</v>
          </cell>
          <cell r="D237" t="str">
            <v>香料</v>
          </cell>
          <cell r="E237">
            <v>123.49999990314245</v>
          </cell>
        </row>
        <row r="238">
          <cell r="A238">
            <v>1995</v>
          </cell>
          <cell r="B238">
            <v>34883</v>
          </cell>
          <cell r="C238" t="str">
            <v>加拿大</v>
          </cell>
          <cell r="D238" t="str">
            <v>农产品</v>
          </cell>
          <cell r="E238">
            <v>557.99999792128801</v>
          </cell>
        </row>
        <row r="239">
          <cell r="A239">
            <v>1995</v>
          </cell>
          <cell r="B239">
            <v>34883</v>
          </cell>
          <cell r="C239" t="str">
            <v>加拿大</v>
          </cell>
          <cell r="D239" t="str">
            <v>糖果</v>
          </cell>
          <cell r="E239">
            <v>257.59999904036522</v>
          </cell>
        </row>
        <row r="240">
          <cell r="A240">
            <v>1995</v>
          </cell>
          <cell r="B240">
            <v>34883</v>
          </cell>
          <cell r="C240" t="str">
            <v>加拿大</v>
          </cell>
          <cell r="D240" t="str">
            <v>饮料</v>
          </cell>
          <cell r="E240">
            <v>64.799999758601189</v>
          </cell>
        </row>
        <row r="241">
          <cell r="A241">
            <v>1995</v>
          </cell>
          <cell r="B241">
            <v>34883</v>
          </cell>
          <cell r="C241" t="str">
            <v>加拿大</v>
          </cell>
          <cell r="D241" t="str">
            <v>农产品</v>
          </cell>
          <cell r="E241">
            <v>847.99999684095383</v>
          </cell>
        </row>
        <row r="242">
          <cell r="A242">
            <v>1995</v>
          </cell>
          <cell r="B242">
            <v>34883</v>
          </cell>
          <cell r="C242" t="str">
            <v>加拿大</v>
          </cell>
          <cell r="D242" t="str">
            <v>面食/谷类</v>
          </cell>
          <cell r="E242">
            <v>1215.999995470047</v>
          </cell>
        </row>
        <row r="243">
          <cell r="A243">
            <v>1995</v>
          </cell>
          <cell r="B243">
            <v>34884</v>
          </cell>
          <cell r="C243" t="str">
            <v>美国</v>
          </cell>
          <cell r="D243" t="str">
            <v>面食/谷类</v>
          </cell>
          <cell r="E243">
            <v>997.5</v>
          </cell>
        </row>
        <row r="244">
          <cell r="A244">
            <v>1995</v>
          </cell>
          <cell r="B244">
            <v>34884</v>
          </cell>
          <cell r="C244" t="str">
            <v>美国</v>
          </cell>
          <cell r="D244" t="str">
            <v>饮料</v>
          </cell>
          <cell r="E244">
            <v>155</v>
          </cell>
        </row>
        <row r="245">
          <cell r="A245">
            <v>1995</v>
          </cell>
          <cell r="B245">
            <v>34887</v>
          </cell>
          <cell r="C245" t="str">
            <v>美国</v>
          </cell>
          <cell r="D245" t="str">
            <v>海洋食品</v>
          </cell>
          <cell r="E245">
            <v>517.79999999999995</v>
          </cell>
        </row>
        <row r="246">
          <cell r="A246">
            <v>1995</v>
          </cell>
          <cell r="B246">
            <v>34887</v>
          </cell>
          <cell r="C246" t="str">
            <v>美国</v>
          </cell>
          <cell r="D246" t="str">
            <v>糖果</v>
          </cell>
          <cell r="E246">
            <v>554.625</v>
          </cell>
        </row>
        <row r="247">
          <cell r="A247">
            <v>1995</v>
          </cell>
          <cell r="B247">
            <v>34891</v>
          </cell>
          <cell r="C247" t="str">
            <v>加拿大</v>
          </cell>
          <cell r="D247" t="str">
            <v>肉/家禽</v>
          </cell>
          <cell r="E247">
            <v>592.79999953508377</v>
          </cell>
        </row>
        <row r="248">
          <cell r="A248">
            <v>1995</v>
          </cell>
          <cell r="B248">
            <v>34891</v>
          </cell>
          <cell r="C248" t="str">
            <v>加拿大</v>
          </cell>
          <cell r="D248" t="str">
            <v>乳制品</v>
          </cell>
          <cell r="E248">
            <v>71.249999944120646</v>
          </cell>
        </row>
        <row r="249">
          <cell r="A249">
            <v>1995</v>
          </cell>
          <cell r="B249">
            <v>34891</v>
          </cell>
          <cell r="C249" t="str">
            <v>加拿大</v>
          </cell>
          <cell r="D249" t="str">
            <v>肉/家禽</v>
          </cell>
          <cell r="E249">
            <v>569.99999955296516</v>
          </cell>
        </row>
        <row r="250">
          <cell r="A250">
            <v>1995</v>
          </cell>
          <cell r="B250">
            <v>34897</v>
          </cell>
          <cell r="C250" t="str">
            <v>加拿大</v>
          </cell>
          <cell r="D250" t="str">
            <v>乳制品</v>
          </cell>
          <cell r="E250">
            <v>349.9999986961484</v>
          </cell>
        </row>
        <row r="251">
          <cell r="A251">
            <v>1995</v>
          </cell>
          <cell r="B251">
            <v>34897</v>
          </cell>
          <cell r="C251" t="str">
            <v>加拿大</v>
          </cell>
          <cell r="D251" t="str">
            <v>饮料</v>
          </cell>
          <cell r="E251">
            <v>540</v>
          </cell>
        </row>
        <row r="252">
          <cell r="A252">
            <v>1995</v>
          </cell>
          <cell r="B252">
            <v>34900</v>
          </cell>
          <cell r="C252" t="str">
            <v>加拿大</v>
          </cell>
          <cell r="D252" t="str">
            <v>乳制品</v>
          </cell>
          <cell r="E252">
            <v>35</v>
          </cell>
        </row>
        <row r="253">
          <cell r="A253">
            <v>1995</v>
          </cell>
          <cell r="B253">
            <v>34900</v>
          </cell>
          <cell r="C253" t="str">
            <v>加拿大</v>
          </cell>
          <cell r="D253" t="str">
            <v>海洋食品</v>
          </cell>
          <cell r="E253">
            <v>36.799999999999997</v>
          </cell>
        </row>
        <row r="254">
          <cell r="A254">
            <v>1995</v>
          </cell>
          <cell r="B254">
            <v>34900</v>
          </cell>
          <cell r="C254" t="str">
            <v>加拿大</v>
          </cell>
          <cell r="D254" t="str">
            <v>糖果</v>
          </cell>
          <cell r="E254">
            <v>493</v>
          </cell>
        </row>
        <row r="255">
          <cell r="A255">
            <v>1995</v>
          </cell>
          <cell r="B255">
            <v>34900</v>
          </cell>
          <cell r="C255" t="str">
            <v>加拿大</v>
          </cell>
          <cell r="D255" t="str">
            <v>面食/谷类</v>
          </cell>
          <cell r="E255">
            <v>199.5</v>
          </cell>
        </row>
        <row r="256">
          <cell r="A256">
            <v>1995</v>
          </cell>
          <cell r="B256">
            <v>34901</v>
          </cell>
          <cell r="C256" t="str">
            <v>美国</v>
          </cell>
          <cell r="D256" t="str">
            <v>乳制品</v>
          </cell>
          <cell r="E256">
            <v>660</v>
          </cell>
        </row>
        <row r="257">
          <cell r="A257">
            <v>1995</v>
          </cell>
          <cell r="B257">
            <v>34901</v>
          </cell>
          <cell r="C257" t="str">
            <v>美国</v>
          </cell>
          <cell r="D257" t="str">
            <v>香料</v>
          </cell>
          <cell r="E257">
            <v>263.39999999999998</v>
          </cell>
        </row>
        <row r="258">
          <cell r="A258">
            <v>1995</v>
          </cell>
          <cell r="B258">
            <v>34901</v>
          </cell>
          <cell r="C258" t="str">
            <v>美国</v>
          </cell>
          <cell r="D258" t="str">
            <v>乳制品</v>
          </cell>
          <cell r="E258">
            <v>1044</v>
          </cell>
        </row>
        <row r="259">
          <cell r="A259">
            <v>1995</v>
          </cell>
          <cell r="B259">
            <v>34901</v>
          </cell>
          <cell r="C259" t="str">
            <v>美国</v>
          </cell>
          <cell r="D259" t="str">
            <v>饮料</v>
          </cell>
          <cell r="E259">
            <v>180</v>
          </cell>
        </row>
        <row r="260">
          <cell r="A260">
            <v>1995</v>
          </cell>
          <cell r="B260">
            <v>34904</v>
          </cell>
          <cell r="C260" t="str">
            <v>加拿大</v>
          </cell>
          <cell r="D260" t="str">
            <v>饮料</v>
          </cell>
          <cell r="E260">
            <v>180</v>
          </cell>
        </row>
        <row r="261">
          <cell r="A261">
            <v>1995</v>
          </cell>
          <cell r="B261">
            <v>34904</v>
          </cell>
          <cell r="C261" t="str">
            <v>加拿大</v>
          </cell>
          <cell r="D261" t="str">
            <v>饮料</v>
          </cell>
          <cell r="E261">
            <v>155</v>
          </cell>
        </row>
        <row r="262">
          <cell r="A262">
            <v>1995</v>
          </cell>
          <cell r="B262">
            <v>34904</v>
          </cell>
          <cell r="C262" t="str">
            <v>加拿大</v>
          </cell>
          <cell r="D262" t="str">
            <v>香料</v>
          </cell>
          <cell r="E262">
            <v>234</v>
          </cell>
        </row>
        <row r="263">
          <cell r="A263">
            <v>1995</v>
          </cell>
          <cell r="B263">
            <v>34906</v>
          </cell>
          <cell r="C263" t="str">
            <v>加拿大</v>
          </cell>
          <cell r="D263" t="str">
            <v>香料</v>
          </cell>
          <cell r="E263">
            <v>155</v>
          </cell>
        </row>
        <row r="264">
          <cell r="A264">
            <v>1995</v>
          </cell>
          <cell r="B264">
            <v>34906</v>
          </cell>
          <cell r="C264" t="str">
            <v>加拿大</v>
          </cell>
          <cell r="D264" t="str">
            <v>饮料</v>
          </cell>
          <cell r="E264">
            <v>162.75</v>
          </cell>
        </row>
        <row r="265">
          <cell r="A265">
            <v>1995</v>
          </cell>
          <cell r="B265">
            <v>34907</v>
          </cell>
          <cell r="C265" t="str">
            <v>美国</v>
          </cell>
          <cell r="D265" t="str">
            <v>农产品</v>
          </cell>
          <cell r="E265">
            <v>331.312499740161</v>
          </cell>
        </row>
        <row r="266">
          <cell r="A266">
            <v>1995</v>
          </cell>
          <cell r="B266">
            <v>34907</v>
          </cell>
          <cell r="C266" t="str">
            <v>美国</v>
          </cell>
          <cell r="D266" t="str">
            <v>海洋食品</v>
          </cell>
          <cell r="E266">
            <v>82.507499935291705</v>
          </cell>
        </row>
        <row r="267">
          <cell r="A267">
            <v>1995</v>
          </cell>
          <cell r="B267">
            <v>34907</v>
          </cell>
          <cell r="C267" t="str">
            <v>美国</v>
          </cell>
          <cell r="D267" t="str">
            <v>香料</v>
          </cell>
          <cell r="E267">
            <v>599.92499952949584</v>
          </cell>
        </row>
        <row r="268">
          <cell r="A268">
            <v>1995</v>
          </cell>
          <cell r="B268">
            <v>34908</v>
          </cell>
          <cell r="C268" t="str">
            <v>美国</v>
          </cell>
          <cell r="D268" t="str">
            <v>面食/谷类</v>
          </cell>
          <cell r="E268">
            <v>78</v>
          </cell>
        </row>
        <row r="269">
          <cell r="A269">
            <v>1995</v>
          </cell>
          <cell r="B269">
            <v>34908</v>
          </cell>
          <cell r="C269" t="str">
            <v>美国</v>
          </cell>
          <cell r="D269" t="str">
            <v>饮料</v>
          </cell>
          <cell r="E269">
            <v>252</v>
          </cell>
        </row>
        <row r="270">
          <cell r="A270">
            <v>1995</v>
          </cell>
          <cell r="B270">
            <v>34914</v>
          </cell>
          <cell r="C270" t="str">
            <v>美国</v>
          </cell>
          <cell r="D270" t="str">
            <v>海洋食品</v>
          </cell>
          <cell r="E270">
            <v>1999.9999925494194</v>
          </cell>
        </row>
        <row r="271">
          <cell r="A271">
            <v>1995</v>
          </cell>
          <cell r="B271">
            <v>34914</v>
          </cell>
          <cell r="C271" t="str">
            <v>美国</v>
          </cell>
          <cell r="D271" t="str">
            <v>面食/谷类</v>
          </cell>
          <cell r="E271">
            <v>1119.9999958276749</v>
          </cell>
        </row>
        <row r="272">
          <cell r="A272">
            <v>1995</v>
          </cell>
          <cell r="B272">
            <v>34915</v>
          </cell>
          <cell r="C272" t="str">
            <v>加拿大</v>
          </cell>
          <cell r="D272" t="str">
            <v>饮料</v>
          </cell>
          <cell r="E272">
            <v>72</v>
          </cell>
        </row>
        <row r="273">
          <cell r="A273">
            <v>1995</v>
          </cell>
          <cell r="B273">
            <v>34919</v>
          </cell>
          <cell r="C273" t="str">
            <v>美国</v>
          </cell>
          <cell r="D273" t="str">
            <v>香料</v>
          </cell>
          <cell r="E273">
            <v>368.12499971129</v>
          </cell>
        </row>
        <row r="274">
          <cell r="A274">
            <v>1995</v>
          </cell>
          <cell r="B274">
            <v>34919</v>
          </cell>
          <cell r="C274" t="str">
            <v>美国</v>
          </cell>
          <cell r="D274" t="str">
            <v>糖果</v>
          </cell>
          <cell r="E274">
            <v>148.3424998836592</v>
          </cell>
        </row>
        <row r="275">
          <cell r="A275">
            <v>1995</v>
          </cell>
          <cell r="B275">
            <v>34920</v>
          </cell>
          <cell r="C275" t="str">
            <v>美国</v>
          </cell>
          <cell r="D275" t="str">
            <v>糖果</v>
          </cell>
          <cell r="E275">
            <v>1360.799994930625</v>
          </cell>
        </row>
        <row r="276">
          <cell r="A276">
            <v>1995</v>
          </cell>
          <cell r="B276">
            <v>34920</v>
          </cell>
          <cell r="C276" t="str">
            <v>美国</v>
          </cell>
          <cell r="D276" t="str">
            <v>乳制品</v>
          </cell>
          <cell r="E276">
            <v>575.99999785423279</v>
          </cell>
        </row>
        <row r="277">
          <cell r="A277">
            <v>1995</v>
          </cell>
          <cell r="B277">
            <v>34920</v>
          </cell>
          <cell r="C277" t="str">
            <v>美国</v>
          </cell>
          <cell r="D277" t="str">
            <v>饮料</v>
          </cell>
          <cell r="E277">
            <v>57.599999785423279</v>
          </cell>
        </row>
        <row r="278">
          <cell r="A278">
            <v>1995</v>
          </cell>
          <cell r="B278">
            <v>34920</v>
          </cell>
          <cell r="C278" t="str">
            <v>加拿大</v>
          </cell>
          <cell r="D278" t="str">
            <v>面食/谷类</v>
          </cell>
          <cell r="E278">
            <v>168</v>
          </cell>
        </row>
        <row r="279">
          <cell r="A279">
            <v>1995</v>
          </cell>
          <cell r="B279">
            <v>34920</v>
          </cell>
          <cell r="C279" t="str">
            <v>加拿大</v>
          </cell>
          <cell r="D279" t="str">
            <v>海洋食品</v>
          </cell>
          <cell r="E279">
            <v>397.5</v>
          </cell>
        </row>
        <row r="280">
          <cell r="A280">
            <v>1995</v>
          </cell>
          <cell r="B280">
            <v>34922</v>
          </cell>
          <cell r="C280" t="str">
            <v>加拿大</v>
          </cell>
          <cell r="D280" t="str">
            <v>面食/谷类</v>
          </cell>
          <cell r="E280">
            <v>151.99999943375587</v>
          </cell>
        </row>
        <row r="281">
          <cell r="A281">
            <v>1995</v>
          </cell>
          <cell r="B281">
            <v>34922</v>
          </cell>
          <cell r="C281" t="str">
            <v>加拿大</v>
          </cell>
          <cell r="D281" t="str">
            <v>香料</v>
          </cell>
          <cell r="E281">
            <v>842.87999686002729</v>
          </cell>
        </row>
        <row r="282">
          <cell r="A282">
            <v>1995</v>
          </cell>
          <cell r="B282">
            <v>34922</v>
          </cell>
          <cell r="C282" t="str">
            <v>加拿大</v>
          </cell>
          <cell r="D282" t="str">
            <v>饮料</v>
          </cell>
          <cell r="E282">
            <v>185.999999307096</v>
          </cell>
        </row>
        <row r="283">
          <cell r="A283">
            <v>1995</v>
          </cell>
          <cell r="B283">
            <v>34925</v>
          </cell>
          <cell r="C283" t="str">
            <v>加拿大</v>
          </cell>
          <cell r="D283" t="str">
            <v>糖果</v>
          </cell>
          <cell r="E283">
            <v>2195</v>
          </cell>
        </row>
        <row r="284">
          <cell r="A284">
            <v>1995</v>
          </cell>
          <cell r="B284">
            <v>34925</v>
          </cell>
          <cell r="C284" t="str">
            <v>加拿大</v>
          </cell>
          <cell r="D284" t="str">
            <v>乳制品</v>
          </cell>
          <cell r="E284">
            <v>193.5</v>
          </cell>
        </row>
        <row r="285">
          <cell r="A285">
            <v>1995</v>
          </cell>
          <cell r="B285">
            <v>34927</v>
          </cell>
          <cell r="C285" t="str">
            <v>加拿大</v>
          </cell>
          <cell r="D285" t="str">
            <v>肉/家禽</v>
          </cell>
          <cell r="E285">
            <v>29.8</v>
          </cell>
        </row>
        <row r="286">
          <cell r="A286">
            <v>1995</v>
          </cell>
          <cell r="B286">
            <v>34927</v>
          </cell>
          <cell r="C286" t="str">
            <v>加拿大</v>
          </cell>
          <cell r="D286" t="str">
            <v>海洋食品</v>
          </cell>
          <cell r="E286">
            <v>450</v>
          </cell>
        </row>
        <row r="287">
          <cell r="A287">
            <v>1995</v>
          </cell>
          <cell r="B287">
            <v>34929</v>
          </cell>
          <cell r="C287" t="str">
            <v>加拿大</v>
          </cell>
          <cell r="D287" t="str">
            <v>面食/谷类</v>
          </cell>
          <cell r="E287">
            <v>1008</v>
          </cell>
        </row>
        <row r="288">
          <cell r="A288">
            <v>1995</v>
          </cell>
          <cell r="B288">
            <v>34929</v>
          </cell>
          <cell r="C288" t="str">
            <v>加拿大</v>
          </cell>
          <cell r="D288" t="str">
            <v>糖果</v>
          </cell>
          <cell r="E288">
            <v>474.99999962747097</v>
          </cell>
        </row>
        <row r="289">
          <cell r="A289">
            <v>1995</v>
          </cell>
          <cell r="B289">
            <v>34933</v>
          </cell>
          <cell r="C289" t="str">
            <v>加拿大</v>
          </cell>
          <cell r="D289" t="str">
            <v>农产品</v>
          </cell>
          <cell r="E289">
            <v>1350</v>
          </cell>
        </row>
        <row r="290">
          <cell r="A290">
            <v>1995</v>
          </cell>
          <cell r="B290">
            <v>34933</v>
          </cell>
          <cell r="C290" t="str">
            <v>加拿大</v>
          </cell>
          <cell r="D290" t="str">
            <v>肉/家禽</v>
          </cell>
          <cell r="E290">
            <v>3900</v>
          </cell>
        </row>
        <row r="291">
          <cell r="A291">
            <v>1995</v>
          </cell>
          <cell r="B291">
            <v>34933</v>
          </cell>
          <cell r="C291" t="str">
            <v>加拿大</v>
          </cell>
          <cell r="D291" t="str">
            <v>乳制品</v>
          </cell>
          <cell r="E291">
            <v>35</v>
          </cell>
        </row>
        <row r="292">
          <cell r="A292">
            <v>1995</v>
          </cell>
          <cell r="B292">
            <v>34933</v>
          </cell>
          <cell r="C292" t="str">
            <v>加拿大</v>
          </cell>
          <cell r="D292" t="str">
            <v>海洋食品</v>
          </cell>
          <cell r="E292">
            <v>772.8</v>
          </cell>
        </row>
        <row r="293">
          <cell r="A293">
            <v>1995</v>
          </cell>
          <cell r="B293">
            <v>34933</v>
          </cell>
          <cell r="C293" t="str">
            <v>加拿大</v>
          </cell>
          <cell r="D293" t="str">
            <v>乳制品</v>
          </cell>
          <cell r="E293">
            <v>417.6</v>
          </cell>
        </row>
        <row r="294">
          <cell r="A294">
            <v>1995</v>
          </cell>
          <cell r="B294">
            <v>34934</v>
          </cell>
          <cell r="C294" t="str">
            <v>美国</v>
          </cell>
          <cell r="D294" t="str">
            <v>面食/谷类</v>
          </cell>
          <cell r="E294">
            <v>1064</v>
          </cell>
        </row>
        <row r="295">
          <cell r="A295">
            <v>1995</v>
          </cell>
          <cell r="B295">
            <v>34939</v>
          </cell>
          <cell r="C295" t="str">
            <v>加拿大</v>
          </cell>
          <cell r="D295" t="str">
            <v>海洋食品</v>
          </cell>
          <cell r="E295">
            <v>2170</v>
          </cell>
        </row>
        <row r="296">
          <cell r="A296">
            <v>1995</v>
          </cell>
          <cell r="B296">
            <v>34939</v>
          </cell>
          <cell r="C296" t="str">
            <v>加拿大</v>
          </cell>
          <cell r="D296" t="str">
            <v>海洋食品</v>
          </cell>
          <cell r="E296">
            <v>1045</v>
          </cell>
        </row>
        <row r="297">
          <cell r="A297">
            <v>1995</v>
          </cell>
          <cell r="B297">
            <v>34939</v>
          </cell>
          <cell r="C297" t="str">
            <v>加拿大</v>
          </cell>
          <cell r="D297" t="str">
            <v>糖果</v>
          </cell>
          <cell r="E297">
            <v>360</v>
          </cell>
        </row>
        <row r="298">
          <cell r="A298">
            <v>1995</v>
          </cell>
          <cell r="B298">
            <v>34939</v>
          </cell>
          <cell r="C298" t="str">
            <v>加拿大</v>
          </cell>
          <cell r="D298" t="str">
            <v>乳制品</v>
          </cell>
          <cell r="E298">
            <v>1360</v>
          </cell>
        </row>
        <row r="299">
          <cell r="A299">
            <v>1995</v>
          </cell>
          <cell r="B299">
            <v>34939</v>
          </cell>
          <cell r="C299" t="str">
            <v>加拿大</v>
          </cell>
          <cell r="D299" t="str">
            <v>饮料</v>
          </cell>
          <cell r="E299">
            <v>1440</v>
          </cell>
        </row>
        <row r="300">
          <cell r="A300">
            <v>1995</v>
          </cell>
          <cell r="B300">
            <v>34940</v>
          </cell>
          <cell r="C300" t="str">
            <v>美国</v>
          </cell>
          <cell r="D300" t="str">
            <v>乳制品</v>
          </cell>
          <cell r="E300">
            <v>294</v>
          </cell>
        </row>
        <row r="301">
          <cell r="A301">
            <v>1995</v>
          </cell>
          <cell r="B301">
            <v>34940</v>
          </cell>
          <cell r="C301" t="str">
            <v>美国</v>
          </cell>
          <cell r="D301" t="str">
            <v>糖果</v>
          </cell>
          <cell r="E301">
            <v>80</v>
          </cell>
        </row>
        <row r="302">
          <cell r="A302">
            <v>1995</v>
          </cell>
          <cell r="B302">
            <v>34940</v>
          </cell>
          <cell r="C302" t="str">
            <v>美国</v>
          </cell>
          <cell r="D302" t="str">
            <v>饮料</v>
          </cell>
          <cell r="E302">
            <v>90</v>
          </cell>
        </row>
        <row r="303">
          <cell r="A303">
            <v>1995</v>
          </cell>
          <cell r="B303">
            <v>34942</v>
          </cell>
          <cell r="C303" t="str">
            <v>加拿大</v>
          </cell>
          <cell r="D303" t="str">
            <v>饮料</v>
          </cell>
          <cell r="E303">
            <v>3754.874997055158</v>
          </cell>
        </row>
        <row r="304">
          <cell r="A304">
            <v>1995</v>
          </cell>
          <cell r="B304">
            <v>34942</v>
          </cell>
          <cell r="C304" t="str">
            <v>加拿大</v>
          </cell>
          <cell r="D304" t="str">
            <v>面食/谷类</v>
          </cell>
          <cell r="E304">
            <v>532</v>
          </cell>
        </row>
        <row r="305">
          <cell r="A305">
            <v>1995</v>
          </cell>
          <cell r="B305">
            <v>34942</v>
          </cell>
          <cell r="C305" t="str">
            <v>加拿大</v>
          </cell>
          <cell r="D305" t="str">
            <v>饮料</v>
          </cell>
          <cell r="E305">
            <v>213.74999983236194</v>
          </cell>
        </row>
        <row r="306">
          <cell r="A306">
            <v>1995</v>
          </cell>
          <cell r="B306">
            <v>34942</v>
          </cell>
          <cell r="C306" t="str">
            <v>加拿大</v>
          </cell>
          <cell r="D306" t="str">
            <v>乳制品</v>
          </cell>
          <cell r="E306">
            <v>306.37499975971878</v>
          </cell>
        </row>
        <row r="307">
          <cell r="A307">
            <v>1995</v>
          </cell>
          <cell r="B307">
            <v>34942</v>
          </cell>
          <cell r="C307" t="str">
            <v>加拿大</v>
          </cell>
          <cell r="D307" t="str">
            <v>乳制品</v>
          </cell>
          <cell r="E307">
            <v>1402.4999901652336</v>
          </cell>
        </row>
        <row r="308">
          <cell r="A308">
            <v>1995</v>
          </cell>
          <cell r="B308">
            <v>34949</v>
          </cell>
          <cell r="C308" t="str">
            <v>美国</v>
          </cell>
          <cell r="D308" t="str">
            <v>农产品</v>
          </cell>
          <cell r="E308">
            <v>488.25</v>
          </cell>
        </row>
        <row r="309">
          <cell r="A309">
            <v>1995</v>
          </cell>
          <cell r="B309">
            <v>34949</v>
          </cell>
          <cell r="C309" t="str">
            <v>美国</v>
          </cell>
          <cell r="D309" t="str">
            <v>糖果</v>
          </cell>
          <cell r="E309">
            <v>124.19999979436398</v>
          </cell>
        </row>
        <row r="310">
          <cell r="A310">
            <v>1995</v>
          </cell>
          <cell r="B310">
            <v>34949</v>
          </cell>
          <cell r="C310" t="str">
            <v>美国</v>
          </cell>
          <cell r="D310" t="str">
            <v>糖果</v>
          </cell>
          <cell r="E310">
            <v>224.99999962747097</v>
          </cell>
        </row>
        <row r="311">
          <cell r="A311">
            <v>1995</v>
          </cell>
          <cell r="B311">
            <v>34949</v>
          </cell>
          <cell r="C311" t="str">
            <v>美国</v>
          </cell>
          <cell r="D311" t="str">
            <v>饮料</v>
          </cell>
          <cell r="E311">
            <v>13.5</v>
          </cell>
        </row>
        <row r="312">
          <cell r="A312">
            <v>1995</v>
          </cell>
          <cell r="B312">
            <v>34949</v>
          </cell>
          <cell r="C312" t="str">
            <v>美国</v>
          </cell>
          <cell r="D312" t="str">
            <v>饮料</v>
          </cell>
          <cell r="E312">
            <v>485.9999991953373</v>
          </cell>
        </row>
        <row r="313">
          <cell r="A313">
            <v>1995</v>
          </cell>
          <cell r="B313">
            <v>34949</v>
          </cell>
          <cell r="C313" t="str">
            <v>加拿大</v>
          </cell>
          <cell r="D313" t="str">
            <v>农产品</v>
          </cell>
          <cell r="E313">
            <v>456</v>
          </cell>
        </row>
        <row r="314">
          <cell r="A314">
            <v>1995</v>
          </cell>
          <cell r="B314">
            <v>34949</v>
          </cell>
          <cell r="C314" t="str">
            <v>加拿大</v>
          </cell>
          <cell r="D314" t="str">
            <v>肉/家禽</v>
          </cell>
          <cell r="E314">
            <v>742.74</v>
          </cell>
        </row>
        <row r="315">
          <cell r="A315">
            <v>1995</v>
          </cell>
          <cell r="B315">
            <v>34949</v>
          </cell>
          <cell r="C315" t="str">
            <v>加拿大</v>
          </cell>
          <cell r="D315" t="str">
            <v>香料</v>
          </cell>
          <cell r="E315">
            <v>194.5</v>
          </cell>
        </row>
        <row r="316">
          <cell r="A316">
            <v>1995</v>
          </cell>
          <cell r="B316">
            <v>34953</v>
          </cell>
          <cell r="C316" t="str">
            <v>加拿大</v>
          </cell>
          <cell r="D316" t="str">
            <v>糖果</v>
          </cell>
          <cell r="E316">
            <v>739.5</v>
          </cell>
        </row>
        <row r="317">
          <cell r="A317">
            <v>1995</v>
          </cell>
          <cell r="B317">
            <v>34953</v>
          </cell>
          <cell r="C317" t="str">
            <v>加拿大</v>
          </cell>
          <cell r="D317" t="str">
            <v>海洋食品</v>
          </cell>
          <cell r="E317">
            <v>446.24999687075615</v>
          </cell>
        </row>
        <row r="318">
          <cell r="A318">
            <v>1995</v>
          </cell>
          <cell r="B318">
            <v>34955</v>
          </cell>
          <cell r="C318" t="str">
            <v>美国</v>
          </cell>
          <cell r="D318" t="str">
            <v>肉/家禽</v>
          </cell>
          <cell r="E318">
            <v>273.59999978542328</v>
          </cell>
        </row>
        <row r="319">
          <cell r="A319">
            <v>1995</v>
          </cell>
          <cell r="B319">
            <v>34955</v>
          </cell>
          <cell r="C319" t="str">
            <v>美国</v>
          </cell>
          <cell r="D319" t="str">
            <v>饮料</v>
          </cell>
          <cell r="E319">
            <v>630</v>
          </cell>
        </row>
        <row r="320">
          <cell r="A320">
            <v>1995</v>
          </cell>
          <cell r="B320">
            <v>34956</v>
          </cell>
          <cell r="C320" t="str">
            <v>美国</v>
          </cell>
          <cell r="D320" t="str">
            <v>饮料</v>
          </cell>
          <cell r="E320">
            <v>541.49999957531691</v>
          </cell>
        </row>
        <row r="321">
          <cell r="A321">
            <v>1995</v>
          </cell>
          <cell r="B321">
            <v>34956</v>
          </cell>
          <cell r="C321" t="str">
            <v>美国</v>
          </cell>
          <cell r="D321" t="str">
            <v>乳制品</v>
          </cell>
          <cell r="E321">
            <v>47.499999962747097</v>
          </cell>
        </row>
        <row r="322">
          <cell r="A322">
            <v>1995</v>
          </cell>
          <cell r="B322">
            <v>34963</v>
          </cell>
          <cell r="C322" t="str">
            <v>美国</v>
          </cell>
          <cell r="D322" t="str">
            <v>乳制品</v>
          </cell>
          <cell r="E322">
            <v>540</v>
          </cell>
        </row>
        <row r="323">
          <cell r="A323">
            <v>1995</v>
          </cell>
          <cell r="B323">
            <v>34963</v>
          </cell>
          <cell r="C323" t="str">
            <v>美国</v>
          </cell>
          <cell r="D323" t="str">
            <v>饮料</v>
          </cell>
          <cell r="E323">
            <v>168.75</v>
          </cell>
        </row>
        <row r="324">
          <cell r="A324">
            <v>1995</v>
          </cell>
          <cell r="B324">
            <v>34974</v>
          </cell>
          <cell r="C324" t="str">
            <v>美国</v>
          </cell>
          <cell r="D324" t="str">
            <v>糖果</v>
          </cell>
          <cell r="E324">
            <v>82.8</v>
          </cell>
        </row>
        <row r="325">
          <cell r="A325">
            <v>1995</v>
          </cell>
          <cell r="B325">
            <v>34974</v>
          </cell>
          <cell r="C325" t="str">
            <v>美国</v>
          </cell>
          <cell r="D325" t="str">
            <v>面食/谷类</v>
          </cell>
          <cell r="E325">
            <v>315</v>
          </cell>
        </row>
        <row r="326">
          <cell r="A326">
            <v>1995</v>
          </cell>
          <cell r="B326">
            <v>34975</v>
          </cell>
          <cell r="C326" t="str">
            <v>美国</v>
          </cell>
          <cell r="D326" t="str">
            <v>糖果</v>
          </cell>
          <cell r="E326">
            <v>471.14999921992421</v>
          </cell>
        </row>
        <row r="327">
          <cell r="A327">
            <v>1995</v>
          </cell>
          <cell r="B327">
            <v>34975</v>
          </cell>
          <cell r="C327" t="str">
            <v>美国</v>
          </cell>
          <cell r="D327" t="str">
            <v>乳制品</v>
          </cell>
          <cell r="E327">
            <v>611.99999898672104</v>
          </cell>
        </row>
        <row r="328">
          <cell r="A328">
            <v>1995</v>
          </cell>
          <cell r="B328">
            <v>34977</v>
          </cell>
          <cell r="C328" t="str">
            <v>加拿大</v>
          </cell>
          <cell r="D328" t="str">
            <v>农产品</v>
          </cell>
          <cell r="E328">
            <v>62.774999896064401</v>
          </cell>
        </row>
        <row r="329">
          <cell r="A329">
            <v>1995</v>
          </cell>
          <cell r="B329">
            <v>34977</v>
          </cell>
          <cell r="C329" t="str">
            <v>加拿大</v>
          </cell>
          <cell r="D329" t="str">
            <v>香料</v>
          </cell>
          <cell r="E329">
            <v>490.13999918848276</v>
          </cell>
        </row>
        <row r="330">
          <cell r="A330">
            <v>1995</v>
          </cell>
          <cell r="B330">
            <v>34977</v>
          </cell>
          <cell r="C330" t="str">
            <v>加拿大</v>
          </cell>
          <cell r="D330" t="str">
            <v>糖果</v>
          </cell>
          <cell r="E330">
            <v>51.299999915063381</v>
          </cell>
        </row>
        <row r="331">
          <cell r="A331">
            <v>1995</v>
          </cell>
          <cell r="B331">
            <v>34977</v>
          </cell>
          <cell r="C331" t="str">
            <v>加拿大</v>
          </cell>
          <cell r="D331" t="str">
            <v>香料</v>
          </cell>
          <cell r="E331">
            <v>775</v>
          </cell>
        </row>
        <row r="332">
          <cell r="A332">
            <v>1995</v>
          </cell>
          <cell r="B332">
            <v>34977</v>
          </cell>
          <cell r="C332" t="str">
            <v>加拿大</v>
          </cell>
          <cell r="D332" t="str">
            <v>海洋食品</v>
          </cell>
          <cell r="E332">
            <v>231.6</v>
          </cell>
        </row>
        <row r="333">
          <cell r="A333">
            <v>1995</v>
          </cell>
          <cell r="B333">
            <v>34977</v>
          </cell>
          <cell r="C333" t="str">
            <v>加拿大</v>
          </cell>
          <cell r="D333" t="str">
            <v>海洋食品</v>
          </cell>
          <cell r="E333">
            <v>540</v>
          </cell>
        </row>
        <row r="334">
          <cell r="A334">
            <v>1995</v>
          </cell>
          <cell r="B334">
            <v>34977</v>
          </cell>
          <cell r="C334" t="str">
            <v>加拿大</v>
          </cell>
          <cell r="D334" t="str">
            <v>糖果</v>
          </cell>
          <cell r="E334">
            <v>95</v>
          </cell>
        </row>
        <row r="335">
          <cell r="A335">
            <v>1995</v>
          </cell>
          <cell r="B335">
            <v>34977</v>
          </cell>
          <cell r="C335" t="str">
            <v>加拿大</v>
          </cell>
          <cell r="D335" t="str">
            <v>面食/谷类</v>
          </cell>
          <cell r="E335">
            <v>1710</v>
          </cell>
        </row>
        <row r="336">
          <cell r="A336">
            <v>1995</v>
          </cell>
          <cell r="B336">
            <v>34977</v>
          </cell>
          <cell r="C336" t="str">
            <v>加拿大</v>
          </cell>
          <cell r="D336" t="str">
            <v>乳制品</v>
          </cell>
          <cell r="E336">
            <v>1020</v>
          </cell>
        </row>
        <row r="337">
          <cell r="A337">
            <v>1995</v>
          </cell>
          <cell r="B337">
            <v>34978</v>
          </cell>
          <cell r="C337" t="str">
            <v>美国</v>
          </cell>
          <cell r="D337" t="str">
            <v>糖果</v>
          </cell>
          <cell r="E337">
            <v>600</v>
          </cell>
        </row>
        <row r="338">
          <cell r="A338">
            <v>1995</v>
          </cell>
          <cell r="B338">
            <v>34978</v>
          </cell>
          <cell r="C338" t="str">
            <v>美国</v>
          </cell>
          <cell r="D338" t="str">
            <v>海洋食品</v>
          </cell>
          <cell r="E338">
            <v>1223.5999990403652</v>
          </cell>
        </row>
        <row r="339">
          <cell r="A339">
            <v>1995</v>
          </cell>
          <cell r="B339">
            <v>34978</v>
          </cell>
          <cell r="C339" t="str">
            <v>美国</v>
          </cell>
          <cell r="D339" t="str">
            <v>乳制品</v>
          </cell>
          <cell r="E339">
            <v>1776.4999986067414</v>
          </cell>
        </row>
        <row r="340">
          <cell r="A340">
            <v>1995</v>
          </cell>
          <cell r="B340">
            <v>34978</v>
          </cell>
          <cell r="C340" t="str">
            <v>美国</v>
          </cell>
          <cell r="D340" t="str">
            <v>香料</v>
          </cell>
          <cell r="E340">
            <v>864.49999932199717</v>
          </cell>
        </row>
        <row r="341">
          <cell r="A341">
            <v>1995</v>
          </cell>
          <cell r="B341">
            <v>34981</v>
          </cell>
          <cell r="C341" t="str">
            <v>加拿大</v>
          </cell>
          <cell r="D341" t="str">
            <v>糖果</v>
          </cell>
          <cell r="E341">
            <v>1701</v>
          </cell>
        </row>
        <row r="342">
          <cell r="A342">
            <v>1995</v>
          </cell>
          <cell r="B342">
            <v>34982</v>
          </cell>
          <cell r="C342" t="str">
            <v>加拿大</v>
          </cell>
          <cell r="D342" t="str">
            <v>糖果</v>
          </cell>
          <cell r="E342">
            <v>125</v>
          </cell>
        </row>
        <row r="343">
          <cell r="A343">
            <v>1995</v>
          </cell>
          <cell r="B343">
            <v>34984</v>
          </cell>
          <cell r="C343" t="str">
            <v>加拿大</v>
          </cell>
          <cell r="D343" t="str">
            <v>农产品</v>
          </cell>
          <cell r="E343">
            <v>1060</v>
          </cell>
        </row>
        <row r="344">
          <cell r="A344">
            <v>1995</v>
          </cell>
          <cell r="B344">
            <v>34984</v>
          </cell>
          <cell r="C344" t="str">
            <v>加拿大</v>
          </cell>
          <cell r="D344" t="str">
            <v>乳制品</v>
          </cell>
          <cell r="E344">
            <v>55</v>
          </cell>
        </row>
        <row r="345">
          <cell r="A345">
            <v>1995</v>
          </cell>
          <cell r="B345">
            <v>34984</v>
          </cell>
          <cell r="C345" t="str">
            <v>加拿大</v>
          </cell>
          <cell r="D345" t="str">
            <v>饮料</v>
          </cell>
          <cell r="E345">
            <v>180</v>
          </cell>
        </row>
        <row r="346">
          <cell r="A346">
            <v>1995</v>
          </cell>
          <cell r="B346">
            <v>34988</v>
          </cell>
          <cell r="C346" t="str">
            <v>美国</v>
          </cell>
          <cell r="D346" t="str">
            <v>乳制品</v>
          </cell>
          <cell r="E346">
            <v>89.999999850988388</v>
          </cell>
        </row>
        <row r="347">
          <cell r="A347">
            <v>1995</v>
          </cell>
          <cell r="B347">
            <v>34988</v>
          </cell>
          <cell r="C347" t="str">
            <v>美国</v>
          </cell>
          <cell r="D347" t="str">
            <v>肉/家禽</v>
          </cell>
          <cell r="E347">
            <v>86.399999856948853</v>
          </cell>
        </row>
        <row r="348">
          <cell r="A348">
            <v>1995</v>
          </cell>
          <cell r="B348">
            <v>34988</v>
          </cell>
          <cell r="C348" t="str">
            <v>美国</v>
          </cell>
          <cell r="D348" t="str">
            <v>面食/谷类</v>
          </cell>
          <cell r="E348">
            <v>448.87499925680459</v>
          </cell>
        </row>
        <row r="349">
          <cell r="A349">
            <v>1995</v>
          </cell>
          <cell r="B349">
            <v>34989</v>
          </cell>
          <cell r="C349" t="str">
            <v>美国</v>
          </cell>
          <cell r="D349" t="str">
            <v>面食/谷类</v>
          </cell>
          <cell r="E349">
            <v>288</v>
          </cell>
        </row>
        <row r="350">
          <cell r="A350">
            <v>1995</v>
          </cell>
          <cell r="B350">
            <v>34989</v>
          </cell>
          <cell r="C350" t="str">
            <v>美国</v>
          </cell>
          <cell r="D350" t="str">
            <v>海洋食品</v>
          </cell>
          <cell r="E350">
            <v>720</v>
          </cell>
        </row>
        <row r="351">
          <cell r="A351">
            <v>1995</v>
          </cell>
          <cell r="B351">
            <v>34989</v>
          </cell>
          <cell r="C351" t="str">
            <v>美国</v>
          </cell>
          <cell r="D351" t="str">
            <v>饮料</v>
          </cell>
          <cell r="E351">
            <v>350</v>
          </cell>
        </row>
        <row r="352">
          <cell r="A352">
            <v>1995</v>
          </cell>
          <cell r="B352">
            <v>34989</v>
          </cell>
          <cell r="C352" t="str">
            <v>美国</v>
          </cell>
          <cell r="D352" t="str">
            <v>海洋食品</v>
          </cell>
          <cell r="E352">
            <v>750</v>
          </cell>
        </row>
        <row r="353">
          <cell r="A353">
            <v>1995</v>
          </cell>
          <cell r="B353">
            <v>34989</v>
          </cell>
          <cell r="C353" t="str">
            <v>美国</v>
          </cell>
          <cell r="D353" t="str">
            <v>饮料</v>
          </cell>
          <cell r="E353">
            <v>193.75</v>
          </cell>
        </row>
        <row r="354">
          <cell r="A354">
            <v>1995</v>
          </cell>
          <cell r="B354">
            <v>34992</v>
          </cell>
          <cell r="C354" t="str">
            <v>美国</v>
          </cell>
          <cell r="D354" t="str">
            <v>农产品</v>
          </cell>
          <cell r="E354">
            <v>697.5</v>
          </cell>
        </row>
        <row r="355">
          <cell r="A355">
            <v>1995</v>
          </cell>
          <cell r="B355">
            <v>34992</v>
          </cell>
          <cell r="C355" t="str">
            <v>美国</v>
          </cell>
          <cell r="D355" t="str">
            <v>肉/家禽</v>
          </cell>
          <cell r="E355">
            <v>328</v>
          </cell>
        </row>
        <row r="356">
          <cell r="A356">
            <v>1995</v>
          </cell>
          <cell r="B356">
            <v>34992</v>
          </cell>
          <cell r="C356" t="str">
            <v>美国</v>
          </cell>
          <cell r="D356" t="str">
            <v>海洋食品</v>
          </cell>
          <cell r="E356">
            <v>397.5</v>
          </cell>
        </row>
        <row r="357">
          <cell r="A357">
            <v>1995</v>
          </cell>
          <cell r="B357">
            <v>34996</v>
          </cell>
          <cell r="C357" t="str">
            <v>加拿大</v>
          </cell>
          <cell r="D357" t="str">
            <v>乳制品</v>
          </cell>
          <cell r="E357">
            <v>3800</v>
          </cell>
        </row>
        <row r="358">
          <cell r="A358">
            <v>1995</v>
          </cell>
          <cell r="B358">
            <v>34996</v>
          </cell>
          <cell r="C358" t="str">
            <v>加拿大</v>
          </cell>
          <cell r="D358" t="str">
            <v>乳制品</v>
          </cell>
          <cell r="E358">
            <v>75</v>
          </cell>
        </row>
        <row r="359">
          <cell r="A359">
            <v>1995</v>
          </cell>
          <cell r="B359">
            <v>34996</v>
          </cell>
          <cell r="C359" t="str">
            <v>加拿大</v>
          </cell>
          <cell r="D359" t="str">
            <v>海洋食品</v>
          </cell>
          <cell r="E359">
            <v>1158</v>
          </cell>
        </row>
        <row r="360">
          <cell r="A360">
            <v>1995</v>
          </cell>
          <cell r="B360">
            <v>34996</v>
          </cell>
          <cell r="C360" t="str">
            <v>加拿大</v>
          </cell>
          <cell r="D360" t="str">
            <v>肉/家禽</v>
          </cell>
          <cell r="E360">
            <v>223.5</v>
          </cell>
        </row>
        <row r="361">
          <cell r="A361">
            <v>1995</v>
          </cell>
          <cell r="B361">
            <v>34997</v>
          </cell>
          <cell r="C361" t="str">
            <v>加拿大</v>
          </cell>
          <cell r="D361" t="str">
            <v>糖果</v>
          </cell>
          <cell r="E361">
            <v>654.375</v>
          </cell>
        </row>
        <row r="362">
          <cell r="A362">
            <v>1995</v>
          </cell>
          <cell r="B362">
            <v>34997</v>
          </cell>
          <cell r="C362" t="str">
            <v>加拿大</v>
          </cell>
          <cell r="D362" t="str">
            <v>乳制品</v>
          </cell>
          <cell r="E362">
            <v>187.5</v>
          </cell>
        </row>
        <row r="363">
          <cell r="A363">
            <v>1995</v>
          </cell>
          <cell r="B363">
            <v>34997</v>
          </cell>
          <cell r="C363" t="str">
            <v>加拿大</v>
          </cell>
          <cell r="D363" t="str">
            <v>面食/谷类</v>
          </cell>
          <cell r="E363">
            <v>420</v>
          </cell>
        </row>
        <row r="364">
          <cell r="A364">
            <v>1995</v>
          </cell>
          <cell r="B364">
            <v>34998</v>
          </cell>
          <cell r="C364" t="str">
            <v>加拿大</v>
          </cell>
          <cell r="D364" t="str">
            <v>糖果</v>
          </cell>
          <cell r="E364">
            <v>248.39999958872795</v>
          </cell>
        </row>
        <row r="365">
          <cell r="A365">
            <v>1995</v>
          </cell>
          <cell r="B365">
            <v>34998</v>
          </cell>
          <cell r="C365" t="str">
            <v>加拿大</v>
          </cell>
          <cell r="D365" t="str">
            <v>糖果</v>
          </cell>
          <cell r="E365">
            <v>107.99999982118607</v>
          </cell>
        </row>
        <row r="366">
          <cell r="A366">
            <v>1995</v>
          </cell>
          <cell r="B366">
            <v>34998</v>
          </cell>
          <cell r="C366" t="str">
            <v>加拿大</v>
          </cell>
          <cell r="D366" t="str">
            <v>面食/谷类</v>
          </cell>
          <cell r="E366">
            <v>931</v>
          </cell>
        </row>
        <row r="367">
          <cell r="A367">
            <v>1995</v>
          </cell>
          <cell r="B367">
            <v>34999</v>
          </cell>
          <cell r="C367" t="str">
            <v>美国</v>
          </cell>
          <cell r="D367" t="str">
            <v>海洋食品</v>
          </cell>
          <cell r="E367">
            <v>368</v>
          </cell>
        </row>
        <row r="368">
          <cell r="A368">
            <v>1995</v>
          </cell>
          <cell r="B368">
            <v>34999</v>
          </cell>
          <cell r="C368" t="str">
            <v>美国</v>
          </cell>
          <cell r="D368" t="str">
            <v>糖果</v>
          </cell>
          <cell r="E368">
            <v>380</v>
          </cell>
        </row>
        <row r="369">
          <cell r="A369">
            <v>1995</v>
          </cell>
          <cell r="B369">
            <v>34999</v>
          </cell>
          <cell r="C369" t="str">
            <v>美国</v>
          </cell>
          <cell r="D369" t="str">
            <v>乳制品</v>
          </cell>
          <cell r="E369">
            <v>1020</v>
          </cell>
        </row>
        <row r="370">
          <cell r="A370">
            <v>1995</v>
          </cell>
          <cell r="B370">
            <v>35006</v>
          </cell>
          <cell r="C370" t="str">
            <v>美国</v>
          </cell>
          <cell r="D370" t="str">
            <v>饮料</v>
          </cell>
          <cell r="E370">
            <v>540</v>
          </cell>
        </row>
        <row r="371">
          <cell r="A371">
            <v>1995</v>
          </cell>
          <cell r="B371">
            <v>35006</v>
          </cell>
          <cell r="C371" t="str">
            <v>美国</v>
          </cell>
          <cell r="D371" t="str">
            <v>肉/家禽</v>
          </cell>
          <cell r="E371">
            <v>4951.6000000000004</v>
          </cell>
        </row>
        <row r="372">
          <cell r="A372">
            <v>1995</v>
          </cell>
          <cell r="B372">
            <v>35006</v>
          </cell>
          <cell r="C372" t="str">
            <v>美国</v>
          </cell>
          <cell r="D372" t="str">
            <v>饮料</v>
          </cell>
          <cell r="E372">
            <v>1840</v>
          </cell>
        </row>
        <row r="373">
          <cell r="A373">
            <v>1995</v>
          </cell>
          <cell r="B373">
            <v>35006</v>
          </cell>
          <cell r="C373" t="str">
            <v>美国</v>
          </cell>
          <cell r="D373" t="str">
            <v>香料</v>
          </cell>
          <cell r="E373">
            <v>466.8</v>
          </cell>
        </row>
        <row r="374">
          <cell r="A374">
            <v>1995</v>
          </cell>
          <cell r="B374">
            <v>35006</v>
          </cell>
          <cell r="C374" t="str">
            <v>美国</v>
          </cell>
          <cell r="D374" t="str">
            <v>糖果</v>
          </cell>
          <cell r="E374">
            <v>2366.4</v>
          </cell>
        </row>
        <row r="375">
          <cell r="A375">
            <v>1995</v>
          </cell>
          <cell r="B375">
            <v>35009</v>
          </cell>
          <cell r="C375" t="str">
            <v>加拿大</v>
          </cell>
          <cell r="D375" t="str">
            <v>肉/家禽</v>
          </cell>
          <cell r="E375">
            <v>582</v>
          </cell>
        </row>
        <row r="376">
          <cell r="A376">
            <v>1995</v>
          </cell>
          <cell r="B376">
            <v>35009</v>
          </cell>
          <cell r="C376" t="str">
            <v>加拿大</v>
          </cell>
          <cell r="D376" t="str">
            <v>肉/家禽</v>
          </cell>
          <cell r="E376">
            <v>379.94999733567238</v>
          </cell>
        </row>
        <row r="377">
          <cell r="A377">
            <v>1995</v>
          </cell>
          <cell r="B377">
            <v>35009</v>
          </cell>
          <cell r="C377" t="str">
            <v>加拿大</v>
          </cell>
          <cell r="D377" t="str">
            <v>乳制品</v>
          </cell>
          <cell r="E377">
            <v>917.99999356269836</v>
          </cell>
        </row>
        <row r="378">
          <cell r="A378">
            <v>1995</v>
          </cell>
          <cell r="B378">
            <v>35009</v>
          </cell>
          <cell r="C378" t="str">
            <v>加拿大</v>
          </cell>
          <cell r="D378" t="str">
            <v>海洋食品</v>
          </cell>
          <cell r="E378">
            <v>191.24999865889549</v>
          </cell>
        </row>
        <row r="379">
          <cell r="A379">
            <v>1995</v>
          </cell>
          <cell r="B379">
            <v>35009</v>
          </cell>
          <cell r="C379" t="str">
            <v>美国</v>
          </cell>
          <cell r="D379" t="str">
            <v>农产品</v>
          </cell>
          <cell r="E379">
            <v>2700</v>
          </cell>
        </row>
        <row r="380">
          <cell r="A380">
            <v>1995</v>
          </cell>
          <cell r="B380">
            <v>35009</v>
          </cell>
          <cell r="C380" t="str">
            <v>美国</v>
          </cell>
          <cell r="D380" t="str">
            <v>乳制品</v>
          </cell>
          <cell r="E380">
            <v>1375</v>
          </cell>
        </row>
        <row r="381">
          <cell r="A381">
            <v>1995</v>
          </cell>
          <cell r="B381">
            <v>35009</v>
          </cell>
          <cell r="C381" t="str">
            <v>美国</v>
          </cell>
          <cell r="D381" t="str">
            <v>饮料</v>
          </cell>
          <cell r="E381">
            <v>750</v>
          </cell>
        </row>
        <row r="382">
          <cell r="A382">
            <v>1995</v>
          </cell>
          <cell r="B382">
            <v>35011</v>
          </cell>
          <cell r="C382" t="str">
            <v>加拿大</v>
          </cell>
          <cell r="D382" t="str">
            <v>肉/家禽</v>
          </cell>
          <cell r="E382">
            <v>780</v>
          </cell>
        </row>
        <row r="383">
          <cell r="A383">
            <v>1995</v>
          </cell>
          <cell r="B383">
            <v>35011</v>
          </cell>
          <cell r="C383" t="str">
            <v>加拿大</v>
          </cell>
          <cell r="D383" t="str">
            <v>海洋食品</v>
          </cell>
          <cell r="E383">
            <v>216</v>
          </cell>
        </row>
        <row r="384">
          <cell r="A384">
            <v>1995</v>
          </cell>
          <cell r="B384">
            <v>35012</v>
          </cell>
          <cell r="C384" t="str">
            <v>美国</v>
          </cell>
          <cell r="D384" t="str">
            <v>糖果</v>
          </cell>
          <cell r="E384">
            <v>114</v>
          </cell>
        </row>
        <row r="385">
          <cell r="A385">
            <v>1995</v>
          </cell>
          <cell r="B385">
            <v>35013</v>
          </cell>
          <cell r="C385" t="str">
            <v>加拿大</v>
          </cell>
          <cell r="D385" t="str">
            <v>饮料</v>
          </cell>
          <cell r="E385">
            <v>71.999999731779099</v>
          </cell>
        </row>
        <row r="386">
          <cell r="A386">
            <v>1995</v>
          </cell>
          <cell r="B386">
            <v>35013</v>
          </cell>
          <cell r="C386" t="str">
            <v>加拿大</v>
          </cell>
          <cell r="D386" t="str">
            <v>饮料</v>
          </cell>
          <cell r="E386">
            <v>134.39999949932098</v>
          </cell>
        </row>
        <row r="387">
          <cell r="A387">
            <v>1995</v>
          </cell>
          <cell r="B387">
            <v>35013</v>
          </cell>
          <cell r="C387" t="str">
            <v>加拿大</v>
          </cell>
          <cell r="D387" t="str">
            <v>糖果</v>
          </cell>
          <cell r="E387">
            <v>399.99999850988388</v>
          </cell>
        </row>
        <row r="388">
          <cell r="A388">
            <v>1995</v>
          </cell>
          <cell r="B388">
            <v>35013</v>
          </cell>
          <cell r="C388" t="str">
            <v>加拿大</v>
          </cell>
          <cell r="D388" t="str">
            <v>乳制品</v>
          </cell>
          <cell r="E388">
            <v>1031.9999961555004</v>
          </cell>
        </row>
        <row r="389">
          <cell r="A389">
            <v>1995</v>
          </cell>
          <cell r="B389">
            <v>35019</v>
          </cell>
          <cell r="C389" t="str">
            <v>加拿大</v>
          </cell>
          <cell r="D389" t="str">
            <v>糖果</v>
          </cell>
          <cell r="E389">
            <v>349</v>
          </cell>
        </row>
        <row r="390">
          <cell r="A390">
            <v>1995</v>
          </cell>
          <cell r="B390">
            <v>35019</v>
          </cell>
          <cell r="C390" t="str">
            <v>加拿大</v>
          </cell>
          <cell r="D390" t="str">
            <v>饮料</v>
          </cell>
          <cell r="E390">
            <v>1104</v>
          </cell>
        </row>
        <row r="391">
          <cell r="A391">
            <v>1995</v>
          </cell>
          <cell r="B391">
            <v>35019</v>
          </cell>
          <cell r="C391" t="str">
            <v>加拿大</v>
          </cell>
          <cell r="D391" t="str">
            <v>乳制品</v>
          </cell>
          <cell r="E391">
            <v>440</v>
          </cell>
        </row>
        <row r="392">
          <cell r="A392">
            <v>1995</v>
          </cell>
          <cell r="B392">
            <v>35020</v>
          </cell>
          <cell r="C392" t="str">
            <v>加拿大</v>
          </cell>
          <cell r="D392" t="str">
            <v>香料</v>
          </cell>
          <cell r="E392">
            <v>85.4</v>
          </cell>
        </row>
        <row r="393">
          <cell r="A393">
            <v>1995</v>
          </cell>
          <cell r="B393">
            <v>35020</v>
          </cell>
          <cell r="C393" t="str">
            <v>加拿大</v>
          </cell>
          <cell r="D393" t="str">
            <v>海洋食品</v>
          </cell>
          <cell r="E393">
            <v>95</v>
          </cell>
        </row>
        <row r="394">
          <cell r="A394">
            <v>1995</v>
          </cell>
          <cell r="B394">
            <v>35024</v>
          </cell>
          <cell r="C394" t="str">
            <v>加拿大</v>
          </cell>
          <cell r="D394" t="str">
            <v>糖果</v>
          </cell>
          <cell r="E394">
            <v>110.4</v>
          </cell>
        </row>
        <row r="395">
          <cell r="A395">
            <v>1995</v>
          </cell>
          <cell r="B395">
            <v>35024</v>
          </cell>
          <cell r="C395" t="str">
            <v>加拿大</v>
          </cell>
          <cell r="D395" t="str">
            <v>海洋食品</v>
          </cell>
          <cell r="E395">
            <v>405.3</v>
          </cell>
        </row>
        <row r="396">
          <cell r="A396">
            <v>1995</v>
          </cell>
          <cell r="B396">
            <v>35024</v>
          </cell>
          <cell r="C396" t="str">
            <v>加拿大</v>
          </cell>
          <cell r="D396" t="str">
            <v>肉/家禽</v>
          </cell>
          <cell r="E396">
            <v>3936</v>
          </cell>
        </row>
        <row r="397">
          <cell r="A397">
            <v>1995</v>
          </cell>
          <cell r="B397">
            <v>35025</v>
          </cell>
          <cell r="C397" t="str">
            <v>加拿大</v>
          </cell>
          <cell r="D397" t="str">
            <v>海洋食品</v>
          </cell>
          <cell r="E397">
            <v>558</v>
          </cell>
        </row>
        <row r="398">
          <cell r="A398">
            <v>1995</v>
          </cell>
          <cell r="B398">
            <v>35025</v>
          </cell>
          <cell r="C398" t="str">
            <v>加拿大</v>
          </cell>
          <cell r="D398" t="str">
            <v>糖果</v>
          </cell>
          <cell r="E398">
            <v>936.9</v>
          </cell>
        </row>
        <row r="399">
          <cell r="A399">
            <v>1995</v>
          </cell>
          <cell r="B399">
            <v>35025</v>
          </cell>
          <cell r="C399" t="str">
            <v>加拿大</v>
          </cell>
          <cell r="D399" t="str">
            <v>海洋食品</v>
          </cell>
          <cell r="E399">
            <v>1045</v>
          </cell>
        </row>
        <row r="400">
          <cell r="A400">
            <v>1995</v>
          </cell>
          <cell r="B400">
            <v>35025</v>
          </cell>
          <cell r="C400" t="str">
            <v>加拿大</v>
          </cell>
          <cell r="D400" t="str">
            <v>海洋食品</v>
          </cell>
          <cell r="E400">
            <v>288</v>
          </cell>
        </row>
        <row r="401">
          <cell r="A401">
            <v>1995</v>
          </cell>
          <cell r="B401">
            <v>35025</v>
          </cell>
          <cell r="C401" t="str">
            <v>加拿大</v>
          </cell>
          <cell r="D401" t="str">
            <v>饮料</v>
          </cell>
          <cell r="E401">
            <v>427.5</v>
          </cell>
        </row>
        <row r="402">
          <cell r="A402">
            <v>1995</v>
          </cell>
          <cell r="B402">
            <v>35025</v>
          </cell>
          <cell r="C402" t="str">
            <v>加拿大</v>
          </cell>
          <cell r="D402" t="str">
            <v>肉/家禽</v>
          </cell>
          <cell r="E402">
            <v>789.75</v>
          </cell>
        </row>
        <row r="403">
          <cell r="A403">
            <v>1995</v>
          </cell>
          <cell r="B403">
            <v>35025</v>
          </cell>
          <cell r="C403" t="str">
            <v>加拿大</v>
          </cell>
          <cell r="D403" t="str">
            <v>糖果</v>
          </cell>
          <cell r="E403">
            <v>356.25</v>
          </cell>
        </row>
        <row r="404">
          <cell r="A404">
            <v>1995</v>
          </cell>
          <cell r="B404">
            <v>35025</v>
          </cell>
          <cell r="C404" t="str">
            <v>加拿大</v>
          </cell>
          <cell r="D404" t="str">
            <v>面食/谷类</v>
          </cell>
          <cell r="E404">
            <v>513</v>
          </cell>
        </row>
        <row r="405">
          <cell r="A405">
            <v>1995</v>
          </cell>
          <cell r="B405">
            <v>35025</v>
          </cell>
          <cell r="C405" t="str">
            <v>加拿大</v>
          </cell>
          <cell r="D405" t="str">
            <v>海洋食品</v>
          </cell>
          <cell r="E405">
            <v>119.25</v>
          </cell>
        </row>
        <row r="406">
          <cell r="A406">
            <v>1995</v>
          </cell>
          <cell r="B406">
            <v>35027</v>
          </cell>
          <cell r="C406" t="str">
            <v>美国</v>
          </cell>
          <cell r="D406" t="str">
            <v>糖果</v>
          </cell>
          <cell r="E406">
            <v>303.99999976158142</v>
          </cell>
        </row>
        <row r="407">
          <cell r="A407">
            <v>1995</v>
          </cell>
          <cell r="B407">
            <v>35027</v>
          </cell>
          <cell r="C407" t="str">
            <v>美国</v>
          </cell>
          <cell r="D407" t="str">
            <v>肉/家禽</v>
          </cell>
          <cell r="E407">
            <v>111.75</v>
          </cell>
        </row>
        <row r="408">
          <cell r="A408">
            <v>1995</v>
          </cell>
          <cell r="B408">
            <v>35027</v>
          </cell>
          <cell r="C408" t="str">
            <v>美国</v>
          </cell>
          <cell r="D408" t="str">
            <v>乳制品</v>
          </cell>
          <cell r="E408">
            <v>854.99999932944775</v>
          </cell>
        </row>
        <row r="409">
          <cell r="A409">
            <v>1995</v>
          </cell>
          <cell r="B409">
            <v>35030</v>
          </cell>
          <cell r="C409" t="str">
            <v>美国</v>
          </cell>
          <cell r="D409" t="str">
            <v>乳制品</v>
          </cell>
          <cell r="E409">
            <v>1368</v>
          </cell>
        </row>
        <row r="410">
          <cell r="A410">
            <v>1995</v>
          </cell>
          <cell r="B410">
            <v>35030</v>
          </cell>
          <cell r="C410" t="str">
            <v>美国</v>
          </cell>
          <cell r="D410" t="str">
            <v>糖果</v>
          </cell>
          <cell r="E410">
            <v>349</v>
          </cell>
        </row>
        <row r="411">
          <cell r="A411">
            <v>1995</v>
          </cell>
          <cell r="B411">
            <v>35030</v>
          </cell>
          <cell r="C411" t="str">
            <v>美国</v>
          </cell>
          <cell r="D411" t="str">
            <v>海洋食品</v>
          </cell>
          <cell r="E411">
            <v>760</v>
          </cell>
        </row>
        <row r="412">
          <cell r="A412">
            <v>1995</v>
          </cell>
          <cell r="B412">
            <v>35030</v>
          </cell>
          <cell r="C412" t="str">
            <v>美国</v>
          </cell>
          <cell r="D412" t="str">
            <v>糖果</v>
          </cell>
          <cell r="E412">
            <v>986</v>
          </cell>
        </row>
        <row r="413">
          <cell r="A413">
            <v>1995</v>
          </cell>
          <cell r="B413">
            <v>35030</v>
          </cell>
          <cell r="C413" t="str">
            <v>加拿大</v>
          </cell>
          <cell r="D413" t="str">
            <v>海洋食品</v>
          </cell>
          <cell r="E413">
            <v>562.5</v>
          </cell>
        </row>
        <row r="414">
          <cell r="A414">
            <v>1995</v>
          </cell>
          <cell r="B414">
            <v>35030</v>
          </cell>
          <cell r="C414" t="str">
            <v>加拿大</v>
          </cell>
          <cell r="D414" t="str">
            <v>海洋食品</v>
          </cell>
          <cell r="E414">
            <v>58.252499999999998</v>
          </cell>
        </row>
        <row r="415">
          <cell r="A415">
            <v>1995</v>
          </cell>
          <cell r="B415">
            <v>35030</v>
          </cell>
          <cell r="C415" t="str">
            <v>加拿大</v>
          </cell>
          <cell r="D415" t="str">
            <v>肉/家禽</v>
          </cell>
          <cell r="E415">
            <v>223.5</v>
          </cell>
        </row>
        <row r="416">
          <cell r="A416">
            <v>1995</v>
          </cell>
          <cell r="B416">
            <v>35032</v>
          </cell>
          <cell r="C416" t="str">
            <v>美国</v>
          </cell>
          <cell r="D416" t="str">
            <v>香料</v>
          </cell>
          <cell r="E416">
            <v>923.87499927543104</v>
          </cell>
        </row>
        <row r="417">
          <cell r="A417">
            <v>1995</v>
          </cell>
          <cell r="B417">
            <v>35032</v>
          </cell>
          <cell r="C417" t="str">
            <v>加拿大</v>
          </cell>
          <cell r="D417" t="str">
            <v>饮料</v>
          </cell>
          <cell r="E417">
            <v>57</v>
          </cell>
        </row>
        <row r="418">
          <cell r="A418">
            <v>1995</v>
          </cell>
          <cell r="B418">
            <v>35032</v>
          </cell>
          <cell r="C418" t="str">
            <v>加拿大</v>
          </cell>
          <cell r="D418" t="str">
            <v>乳制品</v>
          </cell>
          <cell r="E418">
            <v>625</v>
          </cell>
        </row>
        <row r="419">
          <cell r="A419">
            <v>1995</v>
          </cell>
          <cell r="B419">
            <v>35032</v>
          </cell>
          <cell r="C419" t="str">
            <v>加拿大</v>
          </cell>
          <cell r="D419" t="str">
            <v>糖果</v>
          </cell>
          <cell r="E419">
            <v>562.5</v>
          </cell>
        </row>
        <row r="420">
          <cell r="A420">
            <v>1995</v>
          </cell>
          <cell r="B420">
            <v>35032</v>
          </cell>
          <cell r="C420" t="str">
            <v>加拿大</v>
          </cell>
          <cell r="D420" t="str">
            <v>饮料</v>
          </cell>
          <cell r="E420">
            <v>325.5</v>
          </cell>
        </row>
        <row r="421">
          <cell r="A421">
            <v>1995</v>
          </cell>
          <cell r="B421">
            <v>35033</v>
          </cell>
          <cell r="C421" t="str">
            <v>加拿大</v>
          </cell>
          <cell r="D421" t="str">
            <v>糖果</v>
          </cell>
          <cell r="E421">
            <v>468.45</v>
          </cell>
        </row>
        <row r="422">
          <cell r="A422">
            <v>1995</v>
          </cell>
          <cell r="B422">
            <v>35044</v>
          </cell>
          <cell r="C422" t="str">
            <v>加拿大</v>
          </cell>
          <cell r="D422" t="str">
            <v>香料</v>
          </cell>
          <cell r="E422">
            <v>512.99999915063381</v>
          </cell>
        </row>
        <row r="423">
          <cell r="A423">
            <v>1995</v>
          </cell>
          <cell r="B423">
            <v>35044</v>
          </cell>
          <cell r="C423" t="str">
            <v>加拿大</v>
          </cell>
          <cell r="D423" t="str">
            <v>香料</v>
          </cell>
          <cell r="E423">
            <v>23.399999961256981</v>
          </cell>
        </row>
        <row r="424">
          <cell r="A424">
            <v>1995</v>
          </cell>
          <cell r="B424">
            <v>35047</v>
          </cell>
          <cell r="C424" t="str">
            <v>加拿大</v>
          </cell>
          <cell r="D424" t="str">
            <v>农产品</v>
          </cell>
          <cell r="E424">
            <v>182.39999932050705</v>
          </cell>
        </row>
        <row r="425">
          <cell r="A425">
            <v>1995</v>
          </cell>
          <cell r="B425">
            <v>35047</v>
          </cell>
          <cell r="C425" t="str">
            <v>加拿大</v>
          </cell>
          <cell r="D425" t="str">
            <v>饮料</v>
          </cell>
          <cell r="E425">
            <v>503.99999812245369</v>
          </cell>
        </row>
        <row r="426">
          <cell r="A426">
            <v>1995</v>
          </cell>
          <cell r="B426">
            <v>35047</v>
          </cell>
          <cell r="C426" t="str">
            <v>加拿大</v>
          </cell>
          <cell r="D426" t="str">
            <v>海洋食品</v>
          </cell>
          <cell r="E426">
            <v>303.99999886751175</v>
          </cell>
        </row>
        <row r="427">
          <cell r="A427">
            <v>1995</v>
          </cell>
          <cell r="B427">
            <v>35047</v>
          </cell>
          <cell r="C427" t="str">
            <v>加拿大</v>
          </cell>
          <cell r="D427" t="str">
            <v>面食/谷类</v>
          </cell>
          <cell r="E427">
            <v>425.59999841451645</v>
          </cell>
        </row>
        <row r="428">
          <cell r="A428">
            <v>1995</v>
          </cell>
          <cell r="B428">
            <v>35052</v>
          </cell>
          <cell r="C428" t="str">
            <v>美国</v>
          </cell>
          <cell r="D428" t="str">
            <v>海洋食品</v>
          </cell>
          <cell r="E428">
            <v>1500</v>
          </cell>
        </row>
        <row r="429">
          <cell r="A429">
            <v>1995</v>
          </cell>
          <cell r="B429">
            <v>35052</v>
          </cell>
          <cell r="C429" t="str">
            <v>美国</v>
          </cell>
          <cell r="D429" t="str">
            <v>香料</v>
          </cell>
          <cell r="E429">
            <v>311.2</v>
          </cell>
        </row>
        <row r="430">
          <cell r="A430">
            <v>1995</v>
          </cell>
          <cell r="B430">
            <v>35052</v>
          </cell>
          <cell r="C430" t="str">
            <v>美国</v>
          </cell>
          <cell r="D430" t="str">
            <v>乳制品</v>
          </cell>
          <cell r="E430">
            <v>2475</v>
          </cell>
        </row>
        <row r="431">
          <cell r="A431">
            <v>1995</v>
          </cell>
          <cell r="B431">
            <v>35052</v>
          </cell>
          <cell r="C431" t="str">
            <v>美国</v>
          </cell>
          <cell r="D431" t="str">
            <v>乳制品</v>
          </cell>
          <cell r="E431">
            <v>243.6</v>
          </cell>
        </row>
        <row r="432">
          <cell r="A432">
            <v>1995</v>
          </cell>
          <cell r="B432">
            <v>35054</v>
          </cell>
          <cell r="C432" t="str">
            <v>加拿大</v>
          </cell>
          <cell r="D432" t="str">
            <v>面食/谷类</v>
          </cell>
          <cell r="E432">
            <v>396</v>
          </cell>
        </row>
        <row r="433">
          <cell r="A433">
            <v>1995</v>
          </cell>
          <cell r="B433">
            <v>35054</v>
          </cell>
          <cell r="C433" t="str">
            <v>加拿大</v>
          </cell>
          <cell r="D433" t="str">
            <v>海洋食品</v>
          </cell>
          <cell r="E433">
            <v>736</v>
          </cell>
        </row>
        <row r="434">
          <cell r="A434">
            <v>1995</v>
          </cell>
          <cell r="B434">
            <v>35054</v>
          </cell>
          <cell r="C434" t="str">
            <v>加拿大</v>
          </cell>
          <cell r="D434" t="str">
            <v>面食/谷类</v>
          </cell>
          <cell r="E434">
            <v>1064</v>
          </cell>
        </row>
        <row r="435">
          <cell r="A435">
            <v>1995</v>
          </cell>
          <cell r="B435">
            <v>35061</v>
          </cell>
          <cell r="C435" t="str">
            <v>加拿大</v>
          </cell>
          <cell r="D435" t="str">
            <v>海洋食品</v>
          </cell>
          <cell r="E435">
            <v>1049.9999960884452</v>
          </cell>
        </row>
        <row r="436">
          <cell r="A436">
            <v>1995</v>
          </cell>
          <cell r="B436">
            <v>35061</v>
          </cell>
          <cell r="C436" t="str">
            <v>加拿大</v>
          </cell>
          <cell r="D436" t="str">
            <v>海洋食品</v>
          </cell>
          <cell r="E436">
            <v>303.99999886751175</v>
          </cell>
        </row>
        <row r="437">
          <cell r="A437">
            <v>1995</v>
          </cell>
          <cell r="B437">
            <v>35061</v>
          </cell>
          <cell r="C437" t="str">
            <v>加拿大</v>
          </cell>
          <cell r="D437" t="str">
            <v>糖果</v>
          </cell>
          <cell r="E437">
            <v>59.999999776482582</v>
          </cell>
        </row>
        <row r="438">
          <cell r="A438">
            <v>1995</v>
          </cell>
          <cell r="B438">
            <v>35061</v>
          </cell>
          <cell r="C438" t="str">
            <v>加拿大</v>
          </cell>
          <cell r="D438" t="str">
            <v>乳制品</v>
          </cell>
          <cell r="E438">
            <v>575.99999785423279</v>
          </cell>
        </row>
        <row r="439">
          <cell r="A439">
            <v>1995</v>
          </cell>
          <cell r="B439">
            <v>35061</v>
          </cell>
          <cell r="C439" t="str">
            <v>加拿大</v>
          </cell>
          <cell r="D439" t="str">
            <v>饮料</v>
          </cell>
          <cell r="E439">
            <v>420</v>
          </cell>
        </row>
        <row r="440">
          <cell r="A440">
            <v>1995</v>
          </cell>
          <cell r="B440">
            <v>35061</v>
          </cell>
          <cell r="C440" t="str">
            <v>加拿大</v>
          </cell>
          <cell r="D440" t="str">
            <v>乳制品</v>
          </cell>
          <cell r="E440">
            <v>385</v>
          </cell>
        </row>
        <row r="441">
          <cell r="A441">
            <v>1995</v>
          </cell>
          <cell r="B441">
            <v>35061</v>
          </cell>
          <cell r="C441" t="str">
            <v>加拿大</v>
          </cell>
          <cell r="D441" t="str">
            <v>糖果</v>
          </cell>
          <cell r="E441">
            <v>1479</v>
          </cell>
        </row>
        <row r="442">
          <cell r="A442">
            <v>1995</v>
          </cell>
          <cell r="B442">
            <v>35061</v>
          </cell>
          <cell r="C442" t="str">
            <v>加拿大</v>
          </cell>
          <cell r="D442" t="str">
            <v>面食/谷类</v>
          </cell>
          <cell r="E442">
            <v>798</v>
          </cell>
        </row>
        <row r="443">
          <cell r="A443">
            <v>1996</v>
          </cell>
          <cell r="B443">
            <v>35066</v>
          </cell>
          <cell r="C443" t="str">
            <v>加拿大</v>
          </cell>
          <cell r="D443" t="str">
            <v>糖果</v>
          </cell>
          <cell r="E443">
            <v>367.5</v>
          </cell>
        </row>
        <row r="444">
          <cell r="A444">
            <v>1996</v>
          </cell>
          <cell r="B444">
            <v>35066</v>
          </cell>
          <cell r="C444" t="str">
            <v>加拿大</v>
          </cell>
          <cell r="D444" t="str">
            <v>饮料</v>
          </cell>
          <cell r="E444">
            <v>139.5</v>
          </cell>
        </row>
        <row r="445">
          <cell r="A445">
            <v>1996</v>
          </cell>
          <cell r="B445">
            <v>35068</v>
          </cell>
          <cell r="C445" t="str">
            <v>美国</v>
          </cell>
          <cell r="D445" t="str">
            <v>香料</v>
          </cell>
          <cell r="E445">
            <v>1515.5999974906445</v>
          </cell>
        </row>
        <row r="446">
          <cell r="A446">
            <v>1996</v>
          </cell>
          <cell r="B446">
            <v>35069</v>
          </cell>
          <cell r="C446" t="str">
            <v>美国</v>
          </cell>
          <cell r="D446" t="str">
            <v>饮料</v>
          </cell>
          <cell r="E446">
            <v>760</v>
          </cell>
        </row>
        <row r="447">
          <cell r="A447">
            <v>1996</v>
          </cell>
          <cell r="B447">
            <v>35069</v>
          </cell>
          <cell r="C447" t="str">
            <v>美国</v>
          </cell>
          <cell r="D447" t="str">
            <v>农产品</v>
          </cell>
          <cell r="E447">
            <v>1050</v>
          </cell>
        </row>
        <row r="448">
          <cell r="A448">
            <v>1996</v>
          </cell>
          <cell r="B448">
            <v>35069</v>
          </cell>
          <cell r="C448" t="str">
            <v>美国</v>
          </cell>
          <cell r="D448" t="str">
            <v>糖果</v>
          </cell>
          <cell r="E448">
            <v>500</v>
          </cell>
        </row>
        <row r="449">
          <cell r="A449">
            <v>1996</v>
          </cell>
          <cell r="B449">
            <v>35074</v>
          </cell>
          <cell r="C449" t="str">
            <v>美国</v>
          </cell>
          <cell r="D449" t="str">
            <v>肉/家禽</v>
          </cell>
          <cell r="E449">
            <v>2228.2199999999998</v>
          </cell>
        </row>
        <row r="450">
          <cell r="A450">
            <v>1996</v>
          </cell>
          <cell r="B450">
            <v>35074</v>
          </cell>
          <cell r="C450" t="str">
            <v>美国</v>
          </cell>
          <cell r="D450" t="str">
            <v>乳制品</v>
          </cell>
          <cell r="E450">
            <v>1375</v>
          </cell>
        </row>
        <row r="451">
          <cell r="A451">
            <v>1996</v>
          </cell>
          <cell r="B451">
            <v>35076</v>
          </cell>
          <cell r="C451" t="str">
            <v>加拿大</v>
          </cell>
          <cell r="D451" t="str">
            <v>海洋食品</v>
          </cell>
          <cell r="E451">
            <v>186</v>
          </cell>
        </row>
        <row r="452">
          <cell r="A452">
            <v>1996</v>
          </cell>
          <cell r="B452">
            <v>35076</v>
          </cell>
          <cell r="C452" t="str">
            <v>加拿大</v>
          </cell>
          <cell r="D452" t="str">
            <v>饮料</v>
          </cell>
          <cell r="E452">
            <v>42</v>
          </cell>
        </row>
        <row r="453">
          <cell r="A453">
            <v>1996</v>
          </cell>
          <cell r="B453">
            <v>35080</v>
          </cell>
          <cell r="C453" t="str">
            <v>美国</v>
          </cell>
          <cell r="D453" t="str">
            <v>糖果</v>
          </cell>
          <cell r="E453">
            <v>349</v>
          </cell>
        </row>
        <row r="454">
          <cell r="A454">
            <v>1996</v>
          </cell>
          <cell r="B454">
            <v>35080</v>
          </cell>
          <cell r="C454" t="str">
            <v>美国</v>
          </cell>
          <cell r="D454" t="str">
            <v>糖果</v>
          </cell>
          <cell r="E454">
            <v>986</v>
          </cell>
        </row>
        <row r="455">
          <cell r="A455">
            <v>1996</v>
          </cell>
          <cell r="B455">
            <v>35086</v>
          </cell>
          <cell r="C455" t="str">
            <v>美国</v>
          </cell>
          <cell r="D455" t="str">
            <v>糖果</v>
          </cell>
          <cell r="E455">
            <v>436.99999965727329</v>
          </cell>
        </row>
        <row r="456">
          <cell r="A456">
            <v>1996</v>
          </cell>
          <cell r="B456">
            <v>35086</v>
          </cell>
          <cell r="C456" t="str">
            <v>美国</v>
          </cell>
          <cell r="D456" t="str">
            <v>饮料</v>
          </cell>
          <cell r="E456">
            <v>294.499999769032</v>
          </cell>
        </row>
        <row r="457">
          <cell r="A457">
            <v>1996</v>
          </cell>
          <cell r="B457">
            <v>35087</v>
          </cell>
          <cell r="C457" t="str">
            <v>美国</v>
          </cell>
          <cell r="D457" t="str">
            <v>肉/家禽</v>
          </cell>
          <cell r="E457">
            <v>1646.4069987087696</v>
          </cell>
        </row>
        <row r="458">
          <cell r="A458">
            <v>1996</v>
          </cell>
          <cell r="B458">
            <v>35087</v>
          </cell>
          <cell r="C458" t="str">
            <v>美国</v>
          </cell>
          <cell r="D458" t="str">
            <v>海洋食品</v>
          </cell>
          <cell r="E458">
            <v>183.34999985620379</v>
          </cell>
        </row>
        <row r="459">
          <cell r="A459">
            <v>1996</v>
          </cell>
          <cell r="B459">
            <v>35089</v>
          </cell>
          <cell r="C459" t="str">
            <v>美国</v>
          </cell>
          <cell r="D459" t="str">
            <v>乳制品</v>
          </cell>
          <cell r="E459">
            <v>420</v>
          </cell>
        </row>
        <row r="460">
          <cell r="A460">
            <v>1996</v>
          </cell>
          <cell r="B460">
            <v>35090</v>
          </cell>
          <cell r="C460" t="str">
            <v>美国</v>
          </cell>
          <cell r="D460" t="str">
            <v>海洋食品</v>
          </cell>
          <cell r="E460">
            <v>101.99999928474426</v>
          </cell>
        </row>
        <row r="461">
          <cell r="A461">
            <v>1996</v>
          </cell>
          <cell r="B461">
            <v>35090</v>
          </cell>
          <cell r="C461" t="str">
            <v>美国</v>
          </cell>
          <cell r="D461" t="str">
            <v>饮料</v>
          </cell>
          <cell r="E461">
            <v>76.499999463558197</v>
          </cell>
        </row>
        <row r="462">
          <cell r="A462">
            <v>1996</v>
          </cell>
          <cell r="B462">
            <v>35090</v>
          </cell>
          <cell r="C462" t="str">
            <v>美国</v>
          </cell>
          <cell r="D462" t="str">
            <v>乳制品</v>
          </cell>
          <cell r="E462">
            <v>1375</v>
          </cell>
        </row>
        <row r="463">
          <cell r="A463">
            <v>1996</v>
          </cell>
          <cell r="B463">
            <v>35094</v>
          </cell>
          <cell r="C463" t="str">
            <v>加拿大</v>
          </cell>
          <cell r="D463" t="str">
            <v>饮料</v>
          </cell>
          <cell r="E463">
            <v>140</v>
          </cell>
        </row>
        <row r="464">
          <cell r="A464">
            <v>1996</v>
          </cell>
          <cell r="B464">
            <v>35094</v>
          </cell>
          <cell r="C464" t="str">
            <v>加拿大</v>
          </cell>
          <cell r="D464" t="str">
            <v>饮料</v>
          </cell>
          <cell r="E464">
            <v>2635</v>
          </cell>
        </row>
        <row r="465">
          <cell r="A465">
            <v>1996</v>
          </cell>
          <cell r="B465">
            <v>35096</v>
          </cell>
          <cell r="C465" t="str">
            <v>加拿大</v>
          </cell>
          <cell r="D465" t="str">
            <v>面食/谷类</v>
          </cell>
          <cell r="E465">
            <v>645.999995470047</v>
          </cell>
        </row>
        <row r="466">
          <cell r="A466">
            <v>1996</v>
          </cell>
          <cell r="B466">
            <v>35096</v>
          </cell>
          <cell r="C466" t="str">
            <v>加拿大</v>
          </cell>
          <cell r="D466" t="str">
            <v>饮料</v>
          </cell>
          <cell r="E466">
            <v>764.99999463558197</v>
          </cell>
        </row>
        <row r="467">
          <cell r="A467">
            <v>1996</v>
          </cell>
          <cell r="B467">
            <v>35100</v>
          </cell>
          <cell r="C467" t="str">
            <v>加拿大</v>
          </cell>
          <cell r="D467" t="str">
            <v>乳制品</v>
          </cell>
          <cell r="E467">
            <v>40</v>
          </cell>
        </row>
        <row r="468">
          <cell r="A468">
            <v>1996</v>
          </cell>
          <cell r="B468">
            <v>35101</v>
          </cell>
          <cell r="C468" t="str">
            <v>加拿大</v>
          </cell>
          <cell r="D468" t="str">
            <v>饮料</v>
          </cell>
          <cell r="E468">
            <v>7509.749994110316</v>
          </cell>
        </row>
        <row r="469">
          <cell r="A469">
            <v>1996</v>
          </cell>
          <cell r="B469">
            <v>35101</v>
          </cell>
          <cell r="C469" t="str">
            <v>加拿大</v>
          </cell>
          <cell r="D469" t="str">
            <v>糖果</v>
          </cell>
          <cell r="E469">
            <v>936.69999926537275</v>
          </cell>
        </row>
        <row r="470">
          <cell r="A470">
            <v>1996</v>
          </cell>
          <cell r="B470">
            <v>35101</v>
          </cell>
          <cell r="C470" t="str">
            <v>美国</v>
          </cell>
          <cell r="D470" t="str">
            <v>糖果</v>
          </cell>
          <cell r="E470">
            <v>1061.8199925541878</v>
          </cell>
        </row>
        <row r="471">
          <cell r="A471">
            <v>1996</v>
          </cell>
          <cell r="B471">
            <v>35101</v>
          </cell>
          <cell r="C471" t="str">
            <v>美国</v>
          </cell>
          <cell r="D471" t="str">
            <v>饮料</v>
          </cell>
          <cell r="E471">
            <v>7905</v>
          </cell>
        </row>
        <row r="472">
          <cell r="A472">
            <v>1996</v>
          </cell>
          <cell r="B472">
            <v>35101</v>
          </cell>
          <cell r="C472" t="str">
            <v>美国</v>
          </cell>
          <cell r="D472" t="str">
            <v>海洋食品</v>
          </cell>
          <cell r="E472">
            <v>938.39999341964722</v>
          </cell>
        </row>
        <row r="473">
          <cell r="A473">
            <v>1996</v>
          </cell>
          <cell r="B473">
            <v>35101</v>
          </cell>
          <cell r="C473" t="str">
            <v>美国</v>
          </cell>
          <cell r="D473" t="str">
            <v>糖果</v>
          </cell>
          <cell r="E473">
            <v>1047.6249926537275</v>
          </cell>
        </row>
        <row r="474">
          <cell r="A474">
            <v>1996</v>
          </cell>
          <cell r="B474">
            <v>35102</v>
          </cell>
          <cell r="C474" t="str">
            <v>加拿大</v>
          </cell>
          <cell r="D474" t="str">
            <v>面食/谷类</v>
          </cell>
          <cell r="E474">
            <v>1140</v>
          </cell>
        </row>
        <row r="475">
          <cell r="A475">
            <v>1996</v>
          </cell>
          <cell r="B475">
            <v>35103</v>
          </cell>
          <cell r="C475" t="str">
            <v>加拿大</v>
          </cell>
          <cell r="D475" t="str">
            <v>饮料</v>
          </cell>
          <cell r="E475">
            <v>360</v>
          </cell>
        </row>
        <row r="476">
          <cell r="A476">
            <v>1996</v>
          </cell>
          <cell r="B476">
            <v>35103</v>
          </cell>
          <cell r="C476" t="str">
            <v>加拿大</v>
          </cell>
          <cell r="D476" t="str">
            <v>农产品</v>
          </cell>
          <cell r="E476">
            <v>318</v>
          </cell>
        </row>
        <row r="477">
          <cell r="A477">
            <v>1996</v>
          </cell>
          <cell r="B477">
            <v>35103</v>
          </cell>
          <cell r="C477" t="str">
            <v>加拿大</v>
          </cell>
          <cell r="D477" t="str">
            <v>糖果</v>
          </cell>
          <cell r="E477">
            <v>147.9</v>
          </cell>
        </row>
        <row r="478">
          <cell r="A478">
            <v>1996</v>
          </cell>
          <cell r="B478">
            <v>35103</v>
          </cell>
          <cell r="C478" t="str">
            <v>加拿大</v>
          </cell>
          <cell r="D478" t="str">
            <v>饮料</v>
          </cell>
          <cell r="E478">
            <v>90</v>
          </cell>
        </row>
        <row r="479">
          <cell r="A479">
            <v>1996</v>
          </cell>
          <cell r="B479">
            <v>35104</v>
          </cell>
          <cell r="C479" t="str">
            <v>美国</v>
          </cell>
          <cell r="D479" t="str">
            <v>糖果</v>
          </cell>
          <cell r="E479">
            <v>374.76</v>
          </cell>
        </row>
        <row r="480">
          <cell r="A480">
            <v>1996</v>
          </cell>
          <cell r="B480">
            <v>35104</v>
          </cell>
          <cell r="C480" t="str">
            <v>美国</v>
          </cell>
          <cell r="D480" t="str">
            <v>肉/家禽</v>
          </cell>
          <cell r="E480">
            <v>656</v>
          </cell>
        </row>
        <row r="481">
          <cell r="A481">
            <v>1996</v>
          </cell>
          <cell r="B481">
            <v>35110</v>
          </cell>
          <cell r="C481" t="str">
            <v>美国</v>
          </cell>
          <cell r="D481" t="str">
            <v>农产品</v>
          </cell>
          <cell r="E481">
            <v>539.99999910593033</v>
          </cell>
        </row>
        <row r="482">
          <cell r="A482">
            <v>1996</v>
          </cell>
          <cell r="B482">
            <v>35110</v>
          </cell>
          <cell r="C482" t="str">
            <v>美国</v>
          </cell>
          <cell r="D482" t="str">
            <v>乳制品</v>
          </cell>
          <cell r="E482">
            <v>101.24999983236194</v>
          </cell>
        </row>
        <row r="483">
          <cell r="A483">
            <v>1996</v>
          </cell>
          <cell r="B483">
            <v>35110</v>
          </cell>
          <cell r="C483" t="str">
            <v>美国</v>
          </cell>
          <cell r="D483" t="str">
            <v>肉/家禽</v>
          </cell>
          <cell r="E483">
            <v>265.67999956011772</v>
          </cell>
        </row>
        <row r="484">
          <cell r="A484">
            <v>1996</v>
          </cell>
          <cell r="B484">
            <v>35116</v>
          </cell>
          <cell r="C484" t="str">
            <v>美国</v>
          </cell>
          <cell r="D484" t="str">
            <v>面食/谷类</v>
          </cell>
          <cell r="E484">
            <v>566.99999906122684</v>
          </cell>
        </row>
        <row r="485">
          <cell r="A485">
            <v>1996</v>
          </cell>
          <cell r="B485">
            <v>35116</v>
          </cell>
          <cell r="C485" t="str">
            <v>美国</v>
          </cell>
          <cell r="D485" t="str">
            <v>饮料</v>
          </cell>
          <cell r="E485">
            <v>404.99999932944775</v>
          </cell>
        </row>
        <row r="486">
          <cell r="A486">
            <v>1996</v>
          </cell>
          <cell r="B486">
            <v>35116</v>
          </cell>
          <cell r="C486" t="str">
            <v>美国</v>
          </cell>
          <cell r="D486" t="str">
            <v>面食/谷类</v>
          </cell>
          <cell r="E486">
            <v>529.19999912381172</v>
          </cell>
        </row>
        <row r="487">
          <cell r="A487">
            <v>1996</v>
          </cell>
          <cell r="B487">
            <v>35116</v>
          </cell>
          <cell r="C487" t="str">
            <v>美国</v>
          </cell>
          <cell r="D487" t="str">
            <v>海洋食品</v>
          </cell>
          <cell r="E487">
            <v>715.49999881535769</v>
          </cell>
        </row>
        <row r="488">
          <cell r="A488">
            <v>1996</v>
          </cell>
          <cell r="B488">
            <v>35116</v>
          </cell>
          <cell r="C488" t="str">
            <v>美国</v>
          </cell>
          <cell r="D488" t="str">
            <v>面食/谷类</v>
          </cell>
          <cell r="E488">
            <v>1596</v>
          </cell>
        </row>
        <row r="489">
          <cell r="A489">
            <v>1996</v>
          </cell>
          <cell r="B489">
            <v>35117</v>
          </cell>
          <cell r="C489" t="str">
            <v>加拿大</v>
          </cell>
          <cell r="D489" t="str">
            <v>饮料</v>
          </cell>
          <cell r="E489">
            <v>1151.9999957084656</v>
          </cell>
        </row>
        <row r="490">
          <cell r="A490">
            <v>1996</v>
          </cell>
          <cell r="B490">
            <v>35117</v>
          </cell>
          <cell r="C490" t="str">
            <v>加拿大</v>
          </cell>
          <cell r="D490" t="str">
            <v>糖果</v>
          </cell>
          <cell r="E490">
            <v>88.319999670982369</v>
          </cell>
        </row>
        <row r="491">
          <cell r="A491">
            <v>1996</v>
          </cell>
          <cell r="B491">
            <v>35117</v>
          </cell>
          <cell r="C491" t="str">
            <v>加拿大</v>
          </cell>
          <cell r="D491" t="str">
            <v>海洋食品</v>
          </cell>
          <cell r="E491">
            <v>1247.9999953508377</v>
          </cell>
        </row>
        <row r="492">
          <cell r="A492">
            <v>1996</v>
          </cell>
          <cell r="B492">
            <v>35117</v>
          </cell>
          <cell r="C492" t="str">
            <v>加拿大</v>
          </cell>
          <cell r="D492" t="str">
            <v>海洋食品</v>
          </cell>
          <cell r="E492">
            <v>273.59999898076057</v>
          </cell>
        </row>
        <row r="493">
          <cell r="A493">
            <v>1996</v>
          </cell>
          <cell r="B493">
            <v>35117</v>
          </cell>
          <cell r="C493" t="str">
            <v>加拿大</v>
          </cell>
          <cell r="D493" t="str">
            <v>乳制品</v>
          </cell>
          <cell r="E493">
            <v>1223.9999954402447</v>
          </cell>
        </row>
        <row r="494">
          <cell r="A494">
            <v>1996</v>
          </cell>
          <cell r="B494">
            <v>35117</v>
          </cell>
          <cell r="C494" t="str">
            <v>加拿大</v>
          </cell>
          <cell r="D494" t="str">
            <v>乳制品</v>
          </cell>
          <cell r="E494">
            <v>945.99999647587538</v>
          </cell>
        </row>
        <row r="495">
          <cell r="A495">
            <v>1996</v>
          </cell>
          <cell r="B495">
            <v>35118</v>
          </cell>
          <cell r="C495" t="str">
            <v>美国</v>
          </cell>
          <cell r="D495" t="str">
            <v>香料</v>
          </cell>
          <cell r="E495">
            <v>490</v>
          </cell>
        </row>
        <row r="496">
          <cell r="A496">
            <v>1996</v>
          </cell>
          <cell r="B496">
            <v>35118</v>
          </cell>
          <cell r="C496" t="str">
            <v>美国</v>
          </cell>
          <cell r="D496" t="str">
            <v>糖果</v>
          </cell>
          <cell r="E496">
            <v>477.81899664938447</v>
          </cell>
        </row>
        <row r="497">
          <cell r="A497">
            <v>1996</v>
          </cell>
          <cell r="B497">
            <v>35121</v>
          </cell>
          <cell r="C497" t="str">
            <v>加拿大</v>
          </cell>
          <cell r="D497" t="str">
            <v>饮料</v>
          </cell>
          <cell r="E497">
            <v>285</v>
          </cell>
        </row>
        <row r="498">
          <cell r="A498">
            <v>1996</v>
          </cell>
          <cell r="B498">
            <v>35121</v>
          </cell>
          <cell r="C498" t="str">
            <v>加拿大</v>
          </cell>
          <cell r="D498" t="str">
            <v>肉/家禽</v>
          </cell>
          <cell r="E498">
            <v>234</v>
          </cell>
        </row>
        <row r="499">
          <cell r="A499">
            <v>1996</v>
          </cell>
          <cell r="B499">
            <v>35121</v>
          </cell>
          <cell r="C499" t="str">
            <v>加拿大</v>
          </cell>
          <cell r="D499" t="str">
            <v>糖果</v>
          </cell>
          <cell r="E499">
            <v>2465</v>
          </cell>
        </row>
        <row r="500">
          <cell r="A500">
            <v>1996</v>
          </cell>
          <cell r="B500">
            <v>35122</v>
          </cell>
          <cell r="C500" t="str">
            <v>美国</v>
          </cell>
          <cell r="D500" t="str">
            <v>海洋食品</v>
          </cell>
          <cell r="E500">
            <v>625</v>
          </cell>
        </row>
        <row r="501">
          <cell r="A501">
            <v>1996</v>
          </cell>
          <cell r="B501">
            <v>35122</v>
          </cell>
          <cell r="C501" t="str">
            <v>加拿大</v>
          </cell>
          <cell r="D501" t="str">
            <v>糖果</v>
          </cell>
          <cell r="E501">
            <v>872.5</v>
          </cell>
        </row>
        <row r="502">
          <cell r="A502">
            <v>1996</v>
          </cell>
          <cell r="B502">
            <v>35122</v>
          </cell>
          <cell r="C502" t="str">
            <v>加拿大</v>
          </cell>
          <cell r="D502" t="str">
            <v>乳制品</v>
          </cell>
          <cell r="E502">
            <v>175</v>
          </cell>
        </row>
        <row r="503">
          <cell r="A503">
            <v>1996</v>
          </cell>
          <cell r="B503">
            <v>35122</v>
          </cell>
          <cell r="C503" t="str">
            <v>加拿大</v>
          </cell>
          <cell r="D503" t="str">
            <v>面食/谷类</v>
          </cell>
          <cell r="E503">
            <v>912</v>
          </cell>
        </row>
        <row r="504">
          <cell r="A504">
            <v>1996</v>
          </cell>
          <cell r="B504">
            <v>35122</v>
          </cell>
          <cell r="C504" t="str">
            <v>加拿大</v>
          </cell>
          <cell r="D504" t="str">
            <v>香料</v>
          </cell>
          <cell r="E504">
            <v>268.38749811798334</v>
          </cell>
        </row>
        <row r="505">
          <cell r="A505">
            <v>1996</v>
          </cell>
          <cell r="B505">
            <v>35124</v>
          </cell>
          <cell r="C505" t="str">
            <v>美国</v>
          </cell>
          <cell r="D505" t="str">
            <v>饮料</v>
          </cell>
          <cell r="E505">
            <v>135</v>
          </cell>
        </row>
        <row r="506">
          <cell r="A506">
            <v>1996</v>
          </cell>
          <cell r="B506">
            <v>35124</v>
          </cell>
          <cell r="C506" t="str">
            <v>美国</v>
          </cell>
          <cell r="D506" t="str">
            <v>肉/家禽</v>
          </cell>
          <cell r="E506">
            <v>195.5625</v>
          </cell>
        </row>
        <row r="507">
          <cell r="A507">
            <v>1996</v>
          </cell>
          <cell r="B507">
            <v>35124</v>
          </cell>
          <cell r="C507" t="str">
            <v>美国</v>
          </cell>
          <cell r="D507" t="str">
            <v>面食/谷类</v>
          </cell>
          <cell r="E507">
            <v>748.125</v>
          </cell>
        </row>
        <row r="508">
          <cell r="A508">
            <v>1996</v>
          </cell>
          <cell r="B508">
            <v>35125</v>
          </cell>
          <cell r="C508" t="str">
            <v>加拿大</v>
          </cell>
          <cell r="D508" t="str">
            <v>肉/家禽</v>
          </cell>
          <cell r="E508">
            <v>1638</v>
          </cell>
        </row>
        <row r="509">
          <cell r="A509">
            <v>1996</v>
          </cell>
          <cell r="B509">
            <v>35125</v>
          </cell>
          <cell r="C509" t="str">
            <v>加拿大</v>
          </cell>
          <cell r="D509" t="str">
            <v>海洋食品</v>
          </cell>
          <cell r="E509">
            <v>1250</v>
          </cell>
        </row>
        <row r="510">
          <cell r="A510">
            <v>1996</v>
          </cell>
          <cell r="B510">
            <v>35125</v>
          </cell>
          <cell r="C510" t="str">
            <v>加拿大</v>
          </cell>
          <cell r="D510" t="str">
            <v>糖果</v>
          </cell>
          <cell r="E510">
            <v>400</v>
          </cell>
        </row>
        <row r="511">
          <cell r="A511">
            <v>1996</v>
          </cell>
          <cell r="B511">
            <v>35125</v>
          </cell>
          <cell r="C511" t="str">
            <v>加拿大</v>
          </cell>
          <cell r="D511" t="str">
            <v>乳制品</v>
          </cell>
          <cell r="E511">
            <v>87.5</v>
          </cell>
        </row>
        <row r="512">
          <cell r="A512">
            <v>1996</v>
          </cell>
          <cell r="B512">
            <v>35125</v>
          </cell>
          <cell r="C512" t="str">
            <v>加拿大</v>
          </cell>
          <cell r="D512" t="str">
            <v>糖果</v>
          </cell>
          <cell r="E512">
            <v>147.9</v>
          </cell>
        </row>
        <row r="513">
          <cell r="A513">
            <v>1996</v>
          </cell>
          <cell r="B513">
            <v>35125</v>
          </cell>
          <cell r="C513" t="str">
            <v>美国</v>
          </cell>
          <cell r="D513" t="str">
            <v>乳制品</v>
          </cell>
          <cell r="E513">
            <v>525</v>
          </cell>
        </row>
        <row r="514">
          <cell r="A514">
            <v>1996</v>
          </cell>
          <cell r="B514">
            <v>35125</v>
          </cell>
          <cell r="C514" t="str">
            <v>美国</v>
          </cell>
          <cell r="D514" t="str">
            <v>面食/谷类</v>
          </cell>
          <cell r="E514">
            <v>56</v>
          </cell>
        </row>
        <row r="515">
          <cell r="A515">
            <v>1996</v>
          </cell>
          <cell r="B515">
            <v>35128</v>
          </cell>
          <cell r="C515" t="str">
            <v>美国</v>
          </cell>
          <cell r="D515" t="str">
            <v>饮料</v>
          </cell>
          <cell r="E515">
            <v>15019.499988220632</v>
          </cell>
        </row>
        <row r="516">
          <cell r="A516">
            <v>1996</v>
          </cell>
          <cell r="B516">
            <v>35128</v>
          </cell>
          <cell r="C516" t="str">
            <v>美国</v>
          </cell>
          <cell r="D516" t="str">
            <v>饮料</v>
          </cell>
          <cell r="E516">
            <v>1367.9999989271164</v>
          </cell>
        </row>
        <row r="517">
          <cell r="A517">
            <v>1996</v>
          </cell>
          <cell r="B517">
            <v>35129</v>
          </cell>
          <cell r="C517" t="str">
            <v>加拿大</v>
          </cell>
          <cell r="D517" t="str">
            <v>肉/家禽</v>
          </cell>
          <cell r="E517">
            <v>98.4</v>
          </cell>
        </row>
        <row r="518">
          <cell r="A518">
            <v>1996</v>
          </cell>
          <cell r="B518">
            <v>35136</v>
          </cell>
          <cell r="C518" t="str">
            <v>美国</v>
          </cell>
          <cell r="D518" t="str">
            <v>糖果</v>
          </cell>
          <cell r="E518">
            <v>1538.9999987930059</v>
          </cell>
        </row>
        <row r="519">
          <cell r="A519">
            <v>1996</v>
          </cell>
          <cell r="B519">
            <v>35137</v>
          </cell>
          <cell r="C519" t="str">
            <v>加拿大</v>
          </cell>
          <cell r="D519" t="str">
            <v>面食/谷类</v>
          </cell>
          <cell r="E519">
            <v>350</v>
          </cell>
        </row>
        <row r="520">
          <cell r="A520">
            <v>1996</v>
          </cell>
          <cell r="B520">
            <v>35137</v>
          </cell>
          <cell r="C520" t="str">
            <v>加拿大</v>
          </cell>
          <cell r="D520" t="str">
            <v>糖果</v>
          </cell>
          <cell r="E520">
            <v>339.99999761581421</v>
          </cell>
        </row>
        <row r="521">
          <cell r="A521">
            <v>1996</v>
          </cell>
          <cell r="B521">
            <v>35137</v>
          </cell>
          <cell r="C521" t="str">
            <v>加拿大</v>
          </cell>
          <cell r="D521" t="str">
            <v>肉/家禽</v>
          </cell>
          <cell r="E521">
            <v>202.63999857902527</v>
          </cell>
        </row>
        <row r="522">
          <cell r="A522">
            <v>1996</v>
          </cell>
          <cell r="B522">
            <v>35138</v>
          </cell>
          <cell r="C522" t="str">
            <v>加拿大</v>
          </cell>
          <cell r="D522" t="str">
            <v>饮料</v>
          </cell>
          <cell r="E522">
            <v>36</v>
          </cell>
        </row>
        <row r="523">
          <cell r="A523">
            <v>1996</v>
          </cell>
          <cell r="B523">
            <v>35138</v>
          </cell>
          <cell r="C523" t="str">
            <v>加拿大</v>
          </cell>
          <cell r="D523" t="str">
            <v>糖果</v>
          </cell>
          <cell r="E523">
            <v>379.99999970197678</v>
          </cell>
        </row>
        <row r="524">
          <cell r="A524">
            <v>1996</v>
          </cell>
          <cell r="B524">
            <v>35138</v>
          </cell>
          <cell r="C524" t="str">
            <v>加拿大</v>
          </cell>
          <cell r="D524" t="str">
            <v>面食/谷类</v>
          </cell>
          <cell r="E524">
            <v>758.09999940544367</v>
          </cell>
        </row>
        <row r="525">
          <cell r="A525">
            <v>1996</v>
          </cell>
          <cell r="B525">
            <v>35138</v>
          </cell>
          <cell r="C525" t="str">
            <v>加拿大</v>
          </cell>
          <cell r="D525" t="str">
            <v>香料</v>
          </cell>
          <cell r="E525">
            <v>239.96999981179832</v>
          </cell>
        </row>
        <row r="526">
          <cell r="A526">
            <v>1996</v>
          </cell>
          <cell r="B526">
            <v>35142</v>
          </cell>
          <cell r="C526" t="str">
            <v>加拿大</v>
          </cell>
          <cell r="D526" t="str">
            <v>乳制品</v>
          </cell>
          <cell r="E526">
            <v>840</v>
          </cell>
        </row>
        <row r="527">
          <cell r="A527">
            <v>1996</v>
          </cell>
          <cell r="B527">
            <v>35142</v>
          </cell>
          <cell r="C527" t="str">
            <v>加拿大</v>
          </cell>
          <cell r="D527" t="str">
            <v>饮料</v>
          </cell>
          <cell r="E527">
            <v>10540</v>
          </cell>
        </row>
        <row r="528">
          <cell r="A528">
            <v>1996</v>
          </cell>
          <cell r="B528">
            <v>35143</v>
          </cell>
          <cell r="C528" t="str">
            <v>美国</v>
          </cell>
          <cell r="D528" t="str">
            <v>海洋食品</v>
          </cell>
          <cell r="E528">
            <v>368.93249971065671</v>
          </cell>
        </row>
        <row r="529">
          <cell r="A529">
            <v>1996</v>
          </cell>
          <cell r="B529">
            <v>35144</v>
          </cell>
          <cell r="C529" t="str">
            <v>美国</v>
          </cell>
          <cell r="D529" t="str">
            <v>香料</v>
          </cell>
          <cell r="E529">
            <v>1200</v>
          </cell>
        </row>
        <row r="530">
          <cell r="A530">
            <v>1996</v>
          </cell>
          <cell r="B530">
            <v>35144</v>
          </cell>
          <cell r="C530" t="str">
            <v>美国</v>
          </cell>
          <cell r="D530" t="str">
            <v>饮料</v>
          </cell>
          <cell r="E530">
            <v>45</v>
          </cell>
        </row>
        <row r="531">
          <cell r="A531">
            <v>1996</v>
          </cell>
          <cell r="B531">
            <v>35144</v>
          </cell>
          <cell r="C531" t="str">
            <v>美国</v>
          </cell>
          <cell r="D531" t="str">
            <v>肉/家禽</v>
          </cell>
          <cell r="E531">
            <v>2970.96</v>
          </cell>
        </row>
        <row r="532">
          <cell r="A532">
            <v>1996</v>
          </cell>
          <cell r="B532">
            <v>35144</v>
          </cell>
          <cell r="C532" t="str">
            <v>美国</v>
          </cell>
          <cell r="D532" t="str">
            <v>海洋食品</v>
          </cell>
          <cell r="E532">
            <v>906.15</v>
          </cell>
        </row>
        <row r="533">
          <cell r="A533">
            <v>1996</v>
          </cell>
          <cell r="B533">
            <v>35144</v>
          </cell>
          <cell r="C533" t="str">
            <v>美国</v>
          </cell>
          <cell r="D533" t="str">
            <v>海洋食品</v>
          </cell>
          <cell r="E533">
            <v>380</v>
          </cell>
        </row>
        <row r="534">
          <cell r="A534">
            <v>1996</v>
          </cell>
          <cell r="B534">
            <v>35144</v>
          </cell>
          <cell r="C534" t="str">
            <v>加拿大</v>
          </cell>
          <cell r="D534" t="str">
            <v>海洋食品</v>
          </cell>
          <cell r="E534">
            <v>159.59999987483025</v>
          </cell>
        </row>
        <row r="535">
          <cell r="A535">
            <v>1996</v>
          </cell>
          <cell r="B535">
            <v>35144</v>
          </cell>
          <cell r="C535" t="str">
            <v>加拿大</v>
          </cell>
          <cell r="D535" t="str">
            <v>乳制品</v>
          </cell>
          <cell r="E535">
            <v>1709.9999986588955</v>
          </cell>
        </row>
        <row r="536">
          <cell r="A536">
            <v>1996</v>
          </cell>
          <cell r="B536">
            <v>35144</v>
          </cell>
          <cell r="C536" t="str">
            <v>加拿大</v>
          </cell>
          <cell r="D536" t="str">
            <v>饮料</v>
          </cell>
          <cell r="E536">
            <v>883.499999307096</v>
          </cell>
        </row>
        <row r="537">
          <cell r="A537">
            <v>1996</v>
          </cell>
          <cell r="B537">
            <v>35150</v>
          </cell>
          <cell r="C537" t="str">
            <v>加拿大</v>
          </cell>
          <cell r="D537" t="str">
            <v>海洋食品</v>
          </cell>
          <cell r="E537">
            <v>198.75</v>
          </cell>
        </row>
        <row r="538">
          <cell r="A538">
            <v>1996</v>
          </cell>
          <cell r="B538">
            <v>35150</v>
          </cell>
          <cell r="C538" t="str">
            <v>加拿大</v>
          </cell>
          <cell r="D538" t="str">
            <v>糖果</v>
          </cell>
          <cell r="E538">
            <v>1725.5</v>
          </cell>
        </row>
        <row r="539">
          <cell r="A539">
            <v>1996</v>
          </cell>
          <cell r="B539">
            <v>35159</v>
          </cell>
          <cell r="C539" t="str">
            <v>美国</v>
          </cell>
          <cell r="D539" t="str">
            <v>糖果</v>
          </cell>
          <cell r="E539">
            <v>600</v>
          </cell>
        </row>
        <row r="540">
          <cell r="A540">
            <v>1996</v>
          </cell>
          <cell r="B540">
            <v>35159</v>
          </cell>
          <cell r="C540" t="str">
            <v>美国</v>
          </cell>
          <cell r="D540" t="str">
            <v>饮料</v>
          </cell>
          <cell r="E540">
            <v>379.75</v>
          </cell>
        </row>
        <row r="541">
          <cell r="A541">
            <v>1996</v>
          </cell>
          <cell r="B541">
            <v>35159</v>
          </cell>
          <cell r="C541" t="str">
            <v>美国</v>
          </cell>
          <cell r="D541" t="str">
            <v>香料</v>
          </cell>
          <cell r="E541">
            <v>195</v>
          </cell>
        </row>
        <row r="542">
          <cell r="A542">
            <v>1996</v>
          </cell>
          <cell r="B542">
            <v>35163</v>
          </cell>
          <cell r="C542" t="str">
            <v>美国</v>
          </cell>
          <cell r="D542" t="str">
            <v>香料</v>
          </cell>
          <cell r="E542">
            <v>500</v>
          </cell>
        </row>
        <row r="543">
          <cell r="A543">
            <v>1996</v>
          </cell>
          <cell r="B543">
            <v>35163</v>
          </cell>
          <cell r="C543" t="str">
            <v>加拿大</v>
          </cell>
          <cell r="D543" t="str">
            <v>海洋食品</v>
          </cell>
          <cell r="E543">
            <v>455.99999830126762</v>
          </cell>
        </row>
        <row r="544">
          <cell r="A544">
            <v>1996</v>
          </cell>
          <cell r="B544">
            <v>35164</v>
          </cell>
          <cell r="C544" t="str">
            <v>美国</v>
          </cell>
          <cell r="D544" t="str">
            <v>海洋食品</v>
          </cell>
          <cell r="E544">
            <v>90</v>
          </cell>
        </row>
        <row r="545">
          <cell r="A545">
            <v>1996</v>
          </cell>
          <cell r="B545">
            <v>35164</v>
          </cell>
          <cell r="C545" t="str">
            <v>美国</v>
          </cell>
          <cell r="D545" t="str">
            <v>饮料</v>
          </cell>
          <cell r="E545">
            <v>828</v>
          </cell>
        </row>
        <row r="546">
          <cell r="A546">
            <v>1996</v>
          </cell>
          <cell r="B546">
            <v>35164</v>
          </cell>
          <cell r="C546" t="str">
            <v>美国</v>
          </cell>
          <cell r="D546" t="str">
            <v>乳制品</v>
          </cell>
          <cell r="E546">
            <v>1249.5</v>
          </cell>
        </row>
        <row r="547">
          <cell r="A547">
            <v>1996</v>
          </cell>
          <cell r="B547">
            <v>35164</v>
          </cell>
          <cell r="C547" t="str">
            <v>美国</v>
          </cell>
          <cell r="D547" t="str">
            <v>乳制品</v>
          </cell>
          <cell r="E547">
            <v>564.375</v>
          </cell>
        </row>
        <row r="548">
          <cell r="A548">
            <v>1996</v>
          </cell>
          <cell r="B548">
            <v>35165</v>
          </cell>
          <cell r="C548" t="str">
            <v>加拿大</v>
          </cell>
          <cell r="D548" t="str">
            <v>乳制品</v>
          </cell>
          <cell r="E548">
            <v>412.5</v>
          </cell>
        </row>
        <row r="549">
          <cell r="A549">
            <v>1996</v>
          </cell>
          <cell r="B549">
            <v>35165</v>
          </cell>
          <cell r="C549" t="str">
            <v>加拿大</v>
          </cell>
          <cell r="D549" t="str">
            <v>糖果</v>
          </cell>
          <cell r="E549">
            <v>1109.25</v>
          </cell>
        </row>
        <row r="550">
          <cell r="A550">
            <v>1996</v>
          </cell>
          <cell r="B550">
            <v>35165</v>
          </cell>
          <cell r="C550" t="str">
            <v>加拿大</v>
          </cell>
          <cell r="D550" t="str">
            <v>糖果</v>
          </cell>
          <cell r="E550">
            <v>750</v>
          </cell>
        </row>
        <row r="551">
          <cell r="A551">
            <v>1996</v>
          </cell>
          <cell r="B551">
            <v>35165</v>
          </cell>
          <cell r="C551" t="str">
            <v>加拿大</v>
          </cell>
          <cell r="D551" t="str">
            <v>乳制品</v>
          </cell>
          <cell r="E551">
            <v>1740</v>
          </cell>
        </row>
        <row r="552">
          <cell r="A552">
            <v>1996</v>
          </cell>
          <cell r="B552">
            <v>35166</v>
          </cell>
          <cell r="C552" t="str">
            <v>美国</v>
          </cell>
          <cell r="D552" t="str">
            <v>海洋食品</v>
          </cell>
          <cell r="E552">
            <v>120</v>
          </cell>
        </row>
        <row r="553">
          <cell r="A553">
            <v>1996</v>
          </cell>
          <cell r="B553">
            <v>35166</v>
          </cell>
          <cell r="C553" t="str">
            <v>美国</v>
          </cell>
          <cell r="D553" t="str">
            <v>乳制品</v>
          </cell>
          <cell r="E553">
            <v>125</v>
          </cell>
        </row>
        <row r="554">
          <cell r="A554">
            <v>1996</v>
          </cell>
          <cell r="B554">
            <v>35170</v>
          </cell>
          <cell r="C554" t="str">
            <v>美国</v>
          </cell>
          <cell r="D554" t="str">
            <v>香料</v>
          </cell>
          <cell r="E554">
            <v>379.99999970197678</v>
          </cell>
        </row>
        <row r="555">
          <cell r="A555">
            <v>1996</v>
          </cell>
          <cell r="B555">
            <v>35170</v>
          </cell>
          <cell r="C555" t="str">
            <v>美国</v>
          </cell>
          <cell r="D555" t="str">
            <v>农产品</v>
          </cell>
          <cell r="E555">
            <v>91.2</v>
          </cell>
        </row>
        <row r="556">
          <cell r="A556">
            <v>1996</v>
          </cell>
          <cell r="B556">
            <v>35171</v>
          </cell>
          <cell r="C556" t="str">
            <v>美国</v>
          </cell>
          <cell r="D556" t="str">
            <v>糖果</v>
          </cell>
          <cell r="E556">
            <v>120</v>
          </cell>
        </row>
        <row r="557">
          <cell r="A557">
            <v>1996</v>
          </cell>
          <cell r="B557">
            <v>35171</v>
          </cell>
          <cell r="C557" t="str">
            <v>美国</v>
          </cell>
          <cell r="D557" t="str">
            <v>糖果</v>
          </cell>
          <cell r="E557">
            <v>133</v>
          </cell>
        </row>
        <row r="558">
          <cell r="A558">
            <v>1996</v>
          </cell>
          <cell r="B558">
            <v>35171</v>
          </cell>
          <cell r="C558" t="str">
            <v>美国</v>
          </cell>
          <cell r="D558" t="str">
            <v>农产品</v>
          </cell>
          <cell r="E558">
            <v>424</v>
          </cell>
        </row>
        <row r="559">
          <cell r="A559">
            <v>1996</v>
          </cell>
          <cell r="B559">
            <v>35173</v>
          </cell>
          <cell r="C559" t="str">
            <v>美国</v>
          </cell>
          <cell r="D559" t="str">
            <v>农产品</v>
          </cell>
          <cell r="E559">
            <v>1350</v>
          </cell>
        </row>
        <row r="560">
          <cell r="A560">
            <v>1996</v>
          </cell>
          <cell r="B560">
            <v>35173</v>
          </cell>
          <cell r="C560" t="str">
            <v>美国</v>
          </cell>
          <cell r="D560" t="str">
            <v>海洋食品</v>
          </cell>
          <cell r="E560">
            <v>462</v>
          </cell>
        </row>
        <row r="561">
          <cell r="A561">
            <v>1996</v>
          </cell>
          <cell r="B561">
            <v>35173</v>
          </cell>
          <cell r="C561" t="str">
            <v>美国</v>
          </cell>
          <cell r="D561" t="str">
            <v>肉/家禽</v>
          </cell>
          <cell r="E561">
            <v>656</v>
          </cell>
        </row>
        <row r="562">
          <cell r="A562">
            <v>1996</v>
          </cell>
          <cell r="B562">
            <v>35173</v>
          </cell>
          <cell r="C562" t="str">
            <v>美国</v>
          </cell>
          <cell r="D562" t="str">
            <v>乳制品</v>
          </cell>
          <cell r="E562">
            <v>324</v>
          </cell>
        </row>
        <row r="563">
          <cell r="A563">
            <v>1996</v>
          </cell>
          <cell r="B563">
            <v>35173</v>
          </cell>
          <cell r="C563" t="str">
            <v>美国</v>
          </cell>
          <cell r="D563" t="str">
            <v>饮料</v>
          </cell>
          <cell r="E563">
            <v>792</v>
          </cell>
        </row>
        <row r="564">
          <cell r="A564">
            <v>1996</v>
          </cell>
          <cell r="B564">
            <v>35174</v>
          </cell>
          <cell r="C564" t="str">
            <v>加拿大</v>
          </cell>
          <cell r="D564" t="str">
            <v>农产品</v>
          </cell>
          <cell r="E564">
            <v>848</v>
          </cell>
        </row>
        <row r="565">
          <cell r="A565">
            <v>1996</v>
          </cell>
          <cell r="B565">
            <v>35177</v>
          </cell>
          <cell r="C565" t="str">
            <v>美国</v>
          </cell>
          <cell r="D565" t="str">
            <v>糖果</v>
          </cell>
          <cell r="E565">
            <v>110.4</v>
          </cell>
        </row>
        <row r="566">
          <cell r="A566">
            <v>1996</v>
          </cell>
          <cell r="B566">
            <v>35177</v>
          </cell>
          <cell r="C566" t="str">
            <v>美国</v>
          </cell>
          <cell r="D566" t="str">
            <v>糖果</v>
          </cell>
          <cell r="E566">
            <v>800</v>
          </cell>
        </row>
        <row r="567">
          <cell r="A567">
            <v>1996</v>
          </cell>
          <cell r="B567">
            <v>35179</v>
          </cell>
          <cell r="C567" t="str">
            <v>加拿大</v>
          </cell>
          <cell r="D567" t="str">
            <v>香料</v>
          </cell>
          <cell r="E567">
            <v>439</v>
          </cell>
        </row>
        <row r="568">
          <cell r="A568">
            <v>1996</v>
          </cell>
          <cell r="B568">
            <v>35181</v>
          </cell>
          <cell r="C568" t="str">
            <v>加拿大</v>
          </cell>
          <cell r="D568" t="str">
            <v>海洋食品</v>
          </cell>
          <cell r="E568">
            <v>428.3999969959259</v>
          </cell>
        </row>
        <row r="569">
          <cell r="A569">
            <v>1996</v>
          </cell>
          <cell r="B569">
            <v>35181</v>
          </cell>
          <cell r="C569" t="str">
            <v>加拿大</v>
          </cell>
          <cell r="D569" t="str">
            <v>面食/谷类</v>
          </cell>
          <cell r="E569">
            <v>292.5</v>
          </cell>
        </row>
        <row r="570">
          <cell r="A570">
            <v>1996</v>
          </cell>
          <cell r="B570">
            <v>35184</v>
          </cell>
          <cell r="C570" t="str">
            <v>加拿大</v>
          </cell>
          <cell r="D570" t="str">
            <v>糖果</v>
          </cell>
          <cell r="E570">
            <v>959.75</v>
          </cell>
        </row>
        <row r="571">
          <cell r="A571">
            <v>1996</v>
          </cell>
          <cell r="B571">
            <v>35184</v>
          </cell>
          <cell r="C571" t="str">
            <v>加拿大</v>
          </cell>
          <cell r="D571" t="str">
            <v>饮料</v>
          </cell>
          <cell r="E571">
            <v>90</v>
          </cell>
        </row>
        <row r="572">
          <cell r="A572">
            <v>1996</v>
          </cell>
          <cell r="B572">
            <v>35184</v>
          </cell>
          <cell r="C572" t="str">
            <v>加拿大</v>
          </cell>
          <cell r="D572" t="str">
            <v>海洋食品</v>
          </cell>
          <cell r="E572">
            <v>760</v>
          </cell>
        </row>
        <row r="573">
          <cell r="A573">
            <v>1996</v>
          </cell>
          <cell r="B573">
            <v>35185</v>
          </cell>
          <cell r="C573" t="str">
            <v>加拿大</v>
          </cell>
          <cell r="D573" t="str">
            <v>农产品</v>
          </cell>
          <cell r="E573">
            <v>1800</v>
          </cell>
        </row>
        <row r="574">
          <cell r="A574">
            <v>1996</v>
          </cell>
          <cell r="B574">
            <v>35185</v>
          </cell>
          <cell r="C574" t="str">
            <v>加拿大</v>
          </cell>
          <cell r="D574" t="str">
            <v>糖果</v>
          </cell>
          <cell r="E574">
            <v>1774.799997061491</v>
          </cell>
        </row>
        <row r="575">
          <cell r="A575">
            <v>1996</v>
          </cell>
          <cell r="B575">
            <v>35186</v>
          </cell>
          <cell r="C575" t="str">
            <v>美国</v>
          </cell>
          <cell r="D575" t="str">
            <v>饮料</v>
          </cell>
          <cell r="E575">
            <v>759.99999716877937</v>
          </cell>
        </row>
        <row r="576">
          <cell r="A576">
            <v>1996</v>
          </cell>
          <cell r="B576">
            <v>35186</v>
          </cell>
          <cell r="C576" t="str">
            <v>美国</v>
          </cell>
          <cell r="D576" t="str">
            <v>饮料</v>
          </cell>
          <cell r="E576">
            <v>239.99999910593033</v>
          </cell>
        </row>
        <row r="577">
          <cell r="A577">
            <v>1996</v>
          </cell>
          <cell r="B577">
            <v>35186</v>
          </cell>
          <cell r="C577" t="str">
            <v>美国</v>
          </cell>
          <cell r="D577" t="str">
            <v>饮料</v>
          </cell>
          <cell r="E577">
            <v>1295.9999951720238</v>
          </cell>
        </row>
        <row r="578">
          <cell r="A578">
            <v>1996</v>
          </cell>
          <cell r="B578">
            <v>35186</v>
          </cell>
          <cell r="C578" t="str">
            <v>加拿大</v>
          </cell>
          <cell r="D578" t="str">
            <v>乳制品</v>
          </cell>
          <cell r="E578">
            <v>69.599999999999994</v>
          </cell>
        </row>
        <row r="579">
          <cell r="A579">
            <v>1996</v>
          </cell>
          <cell r="B579">
            <v>35187</v>
          </cell>
          <cell r="C579" t="str">
            <v>美国</v>
          </cell>
          <cell r="D579" t="str">
            <v>面食/谷类</v>
          </cell>
          <cell r="E579">
            <v>560</v>
          </cell>
        </row>
        <row r="580">
          <cell r="A580">
            <v>1996</v>
          </cell>
          <cell r="B580">
            <v>35188</v>
          </cell>
          <cell r="C580" t="str">
            <v>美国</v>
          </cell>
          <cell r="D580" t="str">
            <v>海洋食品</v>
          </cell>
          <cell r="E580">
            <v>183.34999985620379</v>
          </cell>
        </row>
        <row r="581">
          <cell r="A581">
            <v>1996</v>
          </cell>
          <cell r="B581">
            <v>35188</v>
          </cell>
          <cell r="C581" t="str">
            <v>美国</v>
          </cell>
          <cell r="D581" t="str">
            <v>农产品</v>
          </cell>
          <cell r="E581">
            <v>755.24999940767884</v>
          </cell>
        </row>
        <row r="582">
          <cell r="A582">
            <v>1996</v>
          </cell>
          <cell r="B582">
            <v>35188</v>
          </cell>
          <cell r="C582" t="str">
            <v>美国</v>
          </cell>
          <cell r="D582" t="str">
            <v>香料</v>
          </cell>
          <cell r="E582">
            <v>259.34999979659915</v>
          </cell>
        </row>
        <row r="583">
          <cell r="A583">
            <v>1996</v>
          </cell>
          <cell r="B583">
            <v>35191</v>
          </cell>
          <cell r="C583" t="str">
            <v>加拿大</v>
          </cell>
          <cell r="D583" t="str">
            <v>香料</v>
          </cell>
          <cell r="E583">
            <v>412.5</v>
          </cell>
        </row>
        <row r="584">
          <cell r="A584">
            <v>1996</v>
          </cell>
          <cell r="B584">
            <v>35191</v>
          </cell>
          <cell r="C584" t="str">
            <v>加拿大</v>
          </cell>
          <cell r="D584" t="str">
            <v>饮料</v>
          </cell>
          <cell r="E584">
            <v>101.25</v>
          </cell>
        </row>
        <row r="585">
          <cell r="A585">
            <v>1996</v>
          </cell>
          <cell r="B585">
            <v>35191</v>
          </cell>
          <cell r="C585" t="str">
            <v>加拿大</v>
          </cell>
          <cell r="D585" t="str">
            <v>香料</v>
          </cell>
          <cell r="E585">
            <v>390</v>
          </cell>
        </row>
        <row r="586">
          <cell r="A586">
            <v>1996</v>
          </cell>
          <cell r="B586">
            <v>35191</v>
          </cell>
          <cell r="C586" t="str">
            <v>加拿大</v>
          </cell>
          <cell r="D586" t="str">
            <v>海洋食品</v>
          </cell>
          <cell r="E586">
            <v>336</v>
          </cell>
        </row>
        <row r="587">
          <cell r="A587">
            <v>1996</v>
          </cell>
          <cell r="B587">
            <v>35191</v>
          </cell>
          <cell r="C587" t="str">
            <v>加拿大</v>
          </cell>
          <cell r="D587" t="str">
            <v>饮料</v>
          </cell>
          <cell r="E587">
            <v>229.49999839067459</v>
          </cell>
        </row>
        <row r="588">
          <cell r="A588">
            <v>1996</v>
          </cell>
          <cell r="B588">
            <v>35191</v>
          </cell>
          <cell r="C588" t="str">
            <v>加拿大</v>
          </cell>
          <cell r="D588" t="str">
            <v>面食/谷类</v>
          </cell>
          <cell r="E588">
            <v>285.59999799728394</v>
          </cell>
        </row>
        <row r="589">
          <cell r="A589">
            <v>1996</v>
          </cell>
          <cell r="B589">
            <v>35191</v>
          </cell>
          <cell r="C589" t="str">
            <v>加拿大</v>
          </cell>
          <cell r="D589" t="str">
            <v>肉/家禽</v>
          </cell>
          <cell r="E589">
            <v>960</v>
          </cell>
        </row>
        <row r="590">
          <cell r="A590">
            <v>1996</v>
          </cell>
          <cell r="B590">
            <v>35191</v>
          </cell>
          <cell r="C590" t="str">
            <v>加拿大</v>
          </cell>
          <cell r="D590" t="str">
            <v>饮料</v>
          </cell>
          <cell r="E590">
            <v>72</v>
          </cell>
        </row>
        <row r="591">
          <cell r="A591">
            <v>1996</v>
          </cell>
          <cell r="B591">
            <v>35191</v>
          </cell>
          <cell r="C591" t="str">
            <v>加拿大</v>
          </cell>
          <cell r="D591" t="str">
            <v>海洋食品</v>
          </cell>
          <cell r="E591">
            <v>184</v>
          </cell>
        </row>
        <row r="592">
          <cell r="A592">
            <v>1996</v>
          </cell>
          <cell r="B592">
            <v>35191</v>
          </cell>
          <cell r="C592" t="str">
            <v>加拿大</v>
          </cell>
          <cell r="D592" t="str">
            <v>面食/谷类</v>
          </cell>
          <cell r="E592">
            <v>70</v>
          </cell>
        </row>
        <row r="593">
          <cell r="A593">
            <v>1996</v>
          </cell>
          <cell r="B593">
            <v>35192</v>
          </cell>
          <cell r="C593" t="str">
            <v>加拿大</v>
          </cell>
          <cell r="D593" t="str">
            <v>饮料</v>
          </cell>
          <cell r="E593">
            <v>144</v>
          </cell>
        </row>
        <row r="594">
          <cell r="A594">
            <v>1996</v>
          </cell>
          <cell r="B594">
            <v>35192</v>
          </cell>
          <cell r="C594" t="str">
            <v>加拿大</v>
          </cell>
          <cell r="D594" t="str">
            <v>肉/家禽</v>
          </cell>
          <cell r="E594">
            <v>185.685</v>
          </cell>
        </row>
        <row r="595">
          <cell r="A595">
            <v>1996</v>
          </cell>
          <cell r="B595">
            <v>35194</v>
          </cell>
          <cell r="C595" t="str">
            <v>美国</v>
          </cell>
          <cell r="D595" t="str">
            <v>糖果</v>
          </cell>
          <cell r="E595">
            <v>436.99999965727329</v>
          </cell>
        </row>
        <row r="596">
          <cell r="A596">
            <v>1996</v>
          </cell>
          <cell r="B596">
            <v>35194</v>
          </cell>
          <cell r="C596" t="str">
            <v>美国</v>
          </cell>
          <cell r="D596" t="str">
            <v>乳制品</v>
          </cell>
          <cell r="E596">
            <v>1162.7999990880489</v>
          </cell>
        </row>
        <row r="597">
          <cell r="A597">
            <v>1996</v>
          </cell>
          <cell r="B597">
            <v>35194</v>
          </cell>
          <cell r="C597" t="str">
            <v>美国</v>
          </cell>
          <cell r="D597" t="str">
            <v>乳制品</v>
          </cell>
          <cell r="E597">
            <v>1225.4999990388751</v>
          </cell>
        </row>
        <row r="598">
          <cell r="A598">
            <v>1996</v>
          </cell>
          <cell r="B598">
            <v>35198</v>
          </cell>
          <cell r="C598" t="str">
            <v>加拿大</v>
          </cell>
          <cell r="D598" t="str">
            <v>乳制品</v>
          </cell>
          <cell r="E598">
            <v>760</v>
          </cell>
        </row>
        <row r="599">
          <cell r="A599">
            <v>1996</v>
          </cell>
          <cell r="B599">
            <v>35198</v>
          </cell>
          <cell r="C599" t="str">
            <v>加拿大</v>
          </cell>
          <cell r="D599" t="str">
            <v>海洋食品</v>
          </cell>
          <cell r="E599">
            <v>625</v>
          </cell>
        </row>
        <row r="600">
          <cell r="A600">
            <v>1996</v>
          </cell>
          <cell r="B600">
            <v>35198</v>
          </cell>
          <cell r="C600" t="str">
            <v>加拿大</v>
          </cell>
          <cell r="D600" t="str">
            <v>面食/谷类</v>
          </cell>
          <cell r="E600">
            <v>190</v>
          </cell>
        </row>
        <row r="601">
          <cell r="A601">
            <v>1996</v>
          </cell>
          <cell r="B601">
            <v>35199</v>
          </cell>
          <cell r="C601" t="str">
            <v>美国</v>
          </cell>
          <cell r="D601" t="str">
            <v>海洋食品</v>
          </cell>
          <cell r="E601">
            <v>632.39999556541443</v>
          </cell>
        </row>
        <row r="602">
          <cell r="A602">
            <v>1996</v>
          </cell>
          <cell r="B602">
            <v>35199</v>
          </cell>
          <cell r="C602" t="str">
            <v>美国</v>
          </cell>
          <cell r="D602" t="str">
            <v>饮料</v>
          </cell>
          <cell r="E602">
            <v>156.75</v>
          </cell>
        </row>
        <row r="603">
          <cell r="A603">
            <v>1996</v>
          </cell>
          <cell r="B603">
            <v>35199</v>
          </cell>
          <cell r="C603" t="str">
            <v>美国</v>
          </cell>
          <cell r="D603" t="str">
            <v>糖果</v>
          </cell>
          <cell r="E603">
            <v>1215</v>
          </cell>
        </row>
        <row r="604">
          <cell r="A604">
            <v>1996</v>
          </cell>
          <cell r="B604">
            <v>35199</v>
          </cell>
          <cell r="C604" t="str">
            <v>美国</v>
          </cell>
          <cell r="D604" t="str">
            <v>糖果</v>
          </cell>
          <cell r="E604">
            <v>1967.49</v>
          </cell>
        </row>
        <row r="605">
          <cell r="A605">
            <v>1996</v>
          </cell>
          <cell r="B605">
            <v>35199</v>
          </cell>
          <cell r="C605" t="str">
            <v>美国</v>
          </cell>
          <cell r="D605" t="str">
            <v>农产品</v>
          </cell>
          <cell r="E605">
            <v>1749</v>
          </cell>
        </row>
        <row r="606">
          <cell r="A606">
            <v>1996</v>
          </cell>
          <cell r="B606">
            <v>35199</v>
          </cell>
          <cell r="C606" t="str">
            <v>美国</v>
          </cell>
          <cell r="D606" t="str">
            <v>乳制品</v>
          </cell>
          <cell r="E606">
            <v>1218</v>
          </cell>
        </row>
        <row r="607">
          <cell r="A607">
            <v>1996</v>
          </cell>
          <cell r="B607">
            <v>35201</v>
          </cell>
          <cell r="C607" t="str">
            <v>美国</v>
          </cell>
          <cell r="D607" t="str">
            <v>肉/家禽</v>
          </cell>
          <cell r="E607">
            <v>840</v>
          </cell>
        </row>
        <row r="608">
          <cell r="A608">
            <v>1996</v>
          </cell>
          <cell r="B608">
            <v>35201</v>
          </cell>
          <cell r="C608" t="str">
            <v>美国</v>
          </cell>
          <cell r="D608" t="str">
            <v>乳制品</v>
          </cell>
          <cell r="E608">
            <v>1320</v>
          </cell>
        </row>
        <row r="609">
          <cell r="A609">
            <v>1996</v>
          </cell>
          <cell r="B609">
            <v>35202</v>
          </cell>
          <cell r="C609" t="str">
            <v>加拿大</v>
          </cell>
          <cell r="D609" t="str">
            <v>饮料</v>
          </cell>
          <cell r="E609">
            <v>1425</v>
          </cell>
        </row>
        <row r="610">
          <cell r="A610">
            <v>1996</v>
          </cell>
          <cell r="B610">
            <v>35202</v>
          </cell>
          <cell r="C610" t="str">
            <v>加拿大</v>
          </cell>
          <cell r="D610" t="str">
            <v>香料</v>
          </cell>
          <cell r="E610">
            <v>1494.5</v>
          </cell>
        </row>
        <row r="611">
          <cell r="A611">
            <v>1996</v>
          </cell>
          <cell r="B611">
            <v>35202</v>
          </cell>
          <cell r="C611" t="str">
            <v>加拿大</v>
          </cell>
          <cell r="D611" t="str">
            <v>肉/家禽</v>
          </cell>
          <cell r="E611">
            <v>5570.55</v>
          </cell>
        </row>
        <row r="612">
          <cell r="A612">
            <v>1996</v>
          </cell>
          <cell r="B612">
            <v>35202</v>
          </cell>
          <cell r="C612" t="str">
            <v>加拿大</v>
          </cell>
          <cell r="D612" t="str">
            <v>乳制品</v>
          </cell>
          <cell r="E612">
            <v>4125</v>
          </cell>
        </row>
        <row r="613">
          <cell r="A613">
            <v>1996</v>
          </cell>
          <cell r="B613">
            <v>35202</v>
          </cell>
          <cell r="C613" t="str">
            <v>加拿大</v>
          </cell>
          <cell r="D613" t="str">
            <v>饮料</v>
          </cell>
          <cell r="E613">
            <v>810</v>
          </cell>
        </row>
        <row r="614">
          <cell r="A614">
            <v>1996</v>
          </cell>
          <cell r="B614">
            <v>35202</v>
          </cell>
          <cell r="C614" t="str">
            <v>加拿大</v>
          </cell>
          <cell r="D614" t="str">
            <v>海洋食品</v>
          </cell>
          <cell r="E614">
            <v>480</v>
          </cell>
        </row>
        <row r="615">
          <cell r="A615">
            <v>1996</v>
          </cell>
          <cell r="B615">
            <v>35202</v>
          </cell>
          <cell r="C615" t="str">
            <v>加拿大</v>
          </cell>
          <cell r="D615" t="str">
            <v>饮料</v>
          </cell>
          <cell r="E615">
            <v>94.5</v>
          </cell>
        </row>
        <row r="616">
          <cell r="A616">
            <v>1996</v>
          </cell>
          <cell r="B616">
            <v>35202</v>
          </cell>
          <cell r="C616" t="str">
            <v>加拿大</v>
          </cell>
          <cell r="D616" t="str">
            <v>面食/谷类</v>
          </cell>
          <cell r="E616">
            <v>665</v>
          </cell>
        </row>
        <row r="617">
          <cell r="A617">
            <v>1996</v>
          </cell>
          <cell r="B617">
            <v>35202</v>
          </cell>
          <cell r="C617" t="str">
            <v>加拿大</v>
          </cell>
          <cell r="D617" t="str">
            <v>乳制品</v>
          </cell>
          <cell r="E617">
            <v>344</v>
          </cell>
        </row>
        <row r="618">
          <cell r="A618">
            <v>1996</v>
          </cell>
          <cell r="B618">
            <v>35202</v>
          </cell>
          <cell r="C618" t="str">
            <v>加拿大</v>
          </cell>
          <cell r="D618" t="str">
            <v>海洋食品</v>
          </cell>
          <cell r="E618">
            <v>665</v>
          </cell>
        </row>
        <row r="619">
          <cell r="A619">
            <v>1996</v>
          </cell>
          <cell r="B619">
            <v>35202</v>
          </cell>
          <cell r="C619" t="str">
            <v>加拿大</v>
          </cell>
          <cell r="D619" t="str">
            <v>饮料</v>
          </cell>
          <cell r="E619">
            <v>6587.5</v>
          </cell>
        </row>
        <row r="620">
          <cell r="A620">
            <v>1996</v>
          </cell>
          <cell r="B620">
            <v>35202</v>
          </cell>
          <cell r="C620" t="str">
            <v>加拿大</v>
          </cell>
          <cell r="D620" t="str">
            <v>乳制品</v>
          </cell>
          <cell r="E620">
            <v>1650</v>
          </cell>
        </row>
        <row r="621">
          <cell r="A621">
            <v>1996</v>
          </cell>
          <cell r="B621">
            <v>35205</v>
          </cell>
          <cell r="C621" t="str">
            <v>加拿大</v>
          </cell>
          <cell r="D621" t="str">
            <v>糖果</v>
          </cell>
          <cell r="E621">
            <v>134.99999977648258</v>
          </cell>
        </row>
        <row r="622">
          <cell r="A622">
            <v>1996</v>
          </cell>
          <cell r="B622">
            <v>35205</v>
          </cell>
          <cell r="C622" t="str">
            <v>加拿大</v>
          </cell>
          <cell r="D622" t="str">
            <v>香料</v>
          </cell>
          <cell r="E622">
            <v>233.4</v>
          </cell>
        </row>
        <row r="623">
          <cell r="A623">
            <v>1996</v>
          </cell>
          <cell r="B623">
            <v>35205</v>
          </cell>
          <cell r="C623" t="str">
            <v>加拿大</v>
          </cell>
          <cell r="D623" t="str">
            <v>香料</v>
          </cell>
          <cell r="E623">
            <v>171</v>
          </cell>
        </row>
        <row r="624">
          <cell r="A624">
            <v>1996</v>
          </cell>
          <cell r="B624">
            <v>35205</v>
          </cell>
          <cell r="C624" t="str">
            <v>美国</v>
          </cell>
          <cell r="D624" t="str">
            <v>海洋食品</v>
          </cell>
          <cell r="E624">
            <v>42</v>
          </cell>
        </row>
        <row r="625">
          <cell r="A625">
            <v>1996</v>
          </cell>
          <cell r="B625">
            <v>35205</v>
          </cell>
          <cell r="C625" t="str">
            <v>美国</v>
          </cell>
          <cell r="D625" t="str">
            <v>乳制品</v>
          </cell>
          <cell r="E625">
            <v>1650</v>
          </cell>
        </row>
        <row r="626">
          <cell r="A626">
            <v>1996</v>
          </cell>
          <cell r="B626">
            <v>35207</v>
          </cell>
          <cell r="C626" t="str">
            <v>加拿大</v>
          </cell>
          <cell r="D626" t="str">
            <v>糖果</v>
          </cell>
          <cell r="E626">
            <v>200</v>
          </cell>
        </row>
        <row r="627">
          <cell r="A627">
            <v>1996</v>
          </cell>
          <cell r="B627">
            <v>35208</v>
          </cell>
          <cell r="C627" t="str">
            <v>美国</v>
          </cell>
          <cell r="D627" t="str">
            <v>乳制品</v>
          </cell>
          <cell r="E627">
            <v>721.99999943375587</v>
          </cell>
        </row>
        <row r="628">
          <cell r="A628">
            <v>1996</v>
          </cell>
          <cell r="B628">
            <v>35208</v>
          </cell>
          <cell r="C628" t="str">
            <v>美国</v>
          </cell>
          <cell r="D628" t="str">
            <v>乳制品</v>
          </cell>
          <cell r="E628">
            <v>455.99999964237213</v>
          </cell>
        </row>
        <row r="629">
          <cell r="A629">
            <v>1996</v>
          </cell>
          <cell r="B629">
            <v>35208</v>
          </cell>
          <cell r="C629" t="str">
            <v>美国</v>
          </cell>
          <cell r="D629" t="str">
            <v>饮料</v>
          </cell>
          <cell r="E629">
            <v>307.79999975860119</v>
          </cell>
        </row>
        <row r="630">
          <cell r="A630">
            <v>1996</v>
          </cell>
          <cell r="B630">
            <v>35214</v>
          </cell>
          <cell r="C630" t="str">
            <v>美国</v>
          </cell>
          <cell r="D630" t="str">
            <v>糖果</v>
          </cell>
          <cell r="E630">
            <v>30</v>
          </cell>
        </row>
        <row r="631">
          <cell r="A631">
            <v>1996</v>
          </cell>
          <cell r="B631">
            <v>35214</v>
          </cell>
          <cell r="C631" t="str">
            <v>美国</v>
          </cell>
          <cell r="D631" t="str">
            <v>乳制品</v>
          </cell>
          <cell r="E631">
            <v>714</v>
          </cell>
        </row>
        <row r="632">
          <cell r="A632">
            <v>1996</v>
          </cell>
          <cell r="B632">
            <v>35214</v>
          </cell>
          <cell r="C632" t="str">
            <v>美国</v>
          </cell>
          <cell r="D632" t="str">
            <v>香料</v>
          </cell>
          <cell r="E632">
            <v>114</v>
          </cell>
        </row>
        <row r="633">
          <cell r="A633">
            <v>1996</v>
          </cell>
          <cell r="B633">
            <v>35215</v>
          </cell>
          <cell r="C633" t="str">
            <v>加拿大</v>
          </cell>
          <cell r="D633" t="str">
            <v>乳制品</v>
          </cell>
          <cell r="E633">
            <v>510</v>
          </cell>
        </row>
        <row r="634">
          <cell r="A634">
            <v>1996</v>
          </cell>
          <cell r="B634">
            <v>35216</v>
          </cell>
          <cell r="C634" t="str">
            <v>加拿大</v>
          </cell>
          <cell r="D634" t="str">
            <v>肉/家禽</v>
          </cell>
          <cell r="E634">
            <v>2702.6999955251813</v>
          </cell>
        </row>
        <row r="635">
          <cell r="A635">
            <v>1996</v>
          </cell>
          <cell r="B635">
            <v>35216</v>
          </cell>
          <cell r="C635" t="str">
            <v>加拿大</v>
          </cell>
          <cell r="D635" t="str">
            <v>海洋食品</v>
          </cell>
          <cell r="E635">
            <v>115.8</v>
          </cell>
        </row>
        <row r="636">
          <cell r="A636">
            <v>1996</v>
          </cell>
          <cell r="B636">
            <v>35216</v>
          </cell>
          <cell r="C636" t="str">
            <v>加拿大</v>
          </cell>
          <cell r="D636" t="str">
            <v>肉/家禽</v>
          </cell>
          <cell r="E636">
            <v>737.99999877810478</v>
          </cell>
        </row>
        <row r="637">
          <cell r="A637">
            <v>1996</v>
          </cell>
          <cell r="B637">
            <v>35216</v>
          </cell>
          <cell r="C637" t="str">
            <v>加拿大</v>
          </cell>
          <cell r="D637" t="str">
            <v>肉/家禽</v>
          </cell>
          <cell r="E637">
            <v>86.399999856948853</v>
          </cell>
        </row>
        <row r="638">
          <cell r="A638">
            <v>1996</v>
          </cell>
          <cell r="B638">
            <v>35216</v>
          </cell>
          <cell r="C638" t="str">
            <v>加拿大</v>
          </cell>
          <cell r="D638" t="str">
            <v>糖果</v>
          </cell>
          <cell r="E638">
            <v>687.5</v>
          </cell>
        </row>
        <row r="639">
          <cell r="A639">
            <v>1996</v>
          </cell>
          <cell r="B639">
            <v>35216</v>
          </cell>
          <cell r="C639" t="str">
            <v>加拿大</v>
          </cell>
          <cell r="D639" t="str">
            <v>糖果</v>
          </cell>
          <cell r="E639">
            <v>52.35</v>
          </cell>
        </row>
        <row r="640">
          <cell r="A640">
            <v>1996</v>
          </cell>
          <cell r="B640">
            <v>35216</v>
          </cell>
          <cell r="C640" t="str">
            <v>加拿大</v>
          </cell>
          <cell r="D640" t="str">
            <v>糖果</v>
          </cell>
          <cell r="E640">
            <v>386.4</v>
          </cell>
        </row>
        <row r="641">
          <cell r="A641">
            <v>1996</v>
          </cell>
          <cell r="B641">
            <v>35216</v>
          </cell>
          <cell r="C641" t="str">
            <v>加拿大</v>
          </cell>
          <cell r="D641" t="str">
            <v>饮料</v>
          </cell>
          <cell r="E641">
            <v>490</v>
          </cell>
        </row>
        <row r="642">
          <cell r="A642">
            <v>1996</v>
          </cell>
          <cell r="B642">
            <v>35219</v>
          </cell>
          <cell r="C642" t="str">
            <v>美国</v>
          </cell>
          <cell r="D642" t="str">
            <v>海洋食品</v>
          </cell>
          <cell r="E642">
            <v>86.85</v>
          </cell>
        </row>
        <row r="643">
          <cell r="A643">
            <v>1996</v>
          </cell>
          <cell r="B643">
            <v>35220</v>
          </cell>
          <cell r="C643" t="str">
            <v>美国</v>
          </cell>
          <cell r="D643" t="str">
            <v>饮料</v>
          </cell>
          <cell r="E643">
            <v>611.99999570846558</v>
          </cell>
        </row>
        <row r="644">
          <cell r="A644">
            <v>1996</v>
          </cell>
          <cell r="B644">
            <v>35220</v>
          </cell>
          <cell r="C644" t="str">
            <v>美国</v>
          </cell>
          <cell r="D644" t="str">
            <v>饮料</v>
          </cell>
          <cell r="E644">
            <v>322.9999977350235</v>
          </cell>
        </row>
        <row r="645">
          <cell r="A645">
            <v>1996</v>
          </cell>
          <cell r="B645">
            <v>35220</v>
          </cell>
          <cell r="C645" t="str">
            <v>美国</v>
          </cell>
          <cell r="D645" t="str">
            <v>糖果</v>
          </cell>
          <cell r="E645">
            <v>444.97499687969685</v>
          </cell>
        </row>
        <row r="646">
          <cell r="A646">
            <v>1996</v>
          </cell>
          <cell r="B646">
            <v>35220</v>
          </cell>
          <cell r="C646" t="str">
            <v>美国</v>
          </cell>
          <cell r="D646" t="str">
            <v>乳制品</v>
          </cell>
          <cell r="E646">
            <v>250</v>
          </cell>
        </row>
        <row r="647">
          <cell r="A647">
            <v>1996</v>
          </cell>
          <cell r="B647">
            <v>35221</v>
          </cell>
          <cell r="C647" t="str">
            <v>加拿大</v>
          </cell>
          <cell r="D647" t="str">
            <v>饮料</v>
          </cell>
          <cell r="E647">
            <v>364.7999986410141</v>
          </cell>
        </row>
        <row r="648">
          <cell r="A648">
            <v>1996</v>
          </cell>
          <cell r="B648">
            <v>35221</v>
          </cell>
          <cell r="C648" t="str">
            <v>加拿大</v>
          </cell>
          <cell r="D648" t="str">
            <v>香料</v>
          </cell>
          <cell r="E648">
            <v>40</v>
          </cell>
        </row>
        <row r="649">
          <cell r="A649">
            <v>1996</v>
          </cell>
          <cell r="B649">
            <v>35221</v>
          </cell>
          <cell r="C649" t="str">
            <v>加拿大</v>
          </cell>
          <cell r="D649" t="str">
            <v>香料</v>
          </cell>
          <cell r="E649">
            <v>22</v>
          </cell>
        </row>
        <row r="650">
          <cell r="A650">
            <v>1996</v>
          </cell>
          <cell r="B650">
            <v>35221</v>
          </cell>
          <cell r="C650" t="str">
            <v>加拿大</v>
          </cell>
          <cell r="D650" t="str">
            <v>香料</v>
          </cell>
          <cell r="E650">
            <v>24.500000011175871</v>
          </cell>
        </row>
        <row r="651">
          <cell r="A651">
            <v>1996</v>
          </cell>
          <cell r="B651">
            <v>35221</v>
          </cell>
          <cell r="C651" t="str">
            <v>加拿大</v>
          </cell>
          <cell r="D651" t="str">
            <v>农产品</v>
          </cell>
          <cell r="E651">
            <v>28.499999977648258</v>
          </cell>
        </row>
        <row r="652">
          <cell r="A652">
            <v>1996</v>
          </cell>
          <cell r="B652">
            <v>35221</v>
          </cell>
          <cell r="C652" t="str">
            <v>加拿大</v>
          </cell>
          <cell r="D652" t="str">
            <v>香料</v>
          </cell>
          <cell r="E652">
            <v>71.99999988079071</v>
          </cell>
        </row>
        <row r="653">
          <cell r="A653">
            <v>1996</v>
          </cell>
          <cell r="B653">
            <v>35221</v>
          </cell>
          <cell r="C653" t="str">
            <v>加拿大</v>
          </cell>
          <cell r="D653" t="str">
            <v>海洋食品</v>
          </cell>
          <cell r="E653">
            <v>31</v>
          </cell>
        </row>
        <row r="654">
          <cell r="A654">
            <v>1996</v>
          </cell>
          <cell r="B654">
            <v>35221</v>
          </cell>
          <cell r="C654" t="str">
            <v>加拿大</v>
          </cell>
          <cell r="D654" t="str">
            <v>乳制品</v>
          </cell>
          <cell r="E654">
            <v>72.199999943375587</v>
          </cell>
        </row>
        <row r="655">
          <cell r="A655">
            <v>1996</v>
          </cell>
          <cell r="B655">
            <v>35221</v>
          </cell>
          <cell r="C655" t="str">
            <v>加拿大</v>
          </cell>
          <cell r="D655" t="str">
            <v>海洋食品</v>
          </cell>
          <cell r="E655">
            <v>24</v>
          </cell>
        </row>
        <row r="656">
          <cell r="A656">
            <v>1996</v>
          </cell>
          <cell r="B656">
            <v>35221</v>
          </cell>
          <cell r="C656" t="str">
            <v>加拿大</v>
          </cell>
          <cell r="D656" t="str">
            <v>农产品</v>
          </cell>
          <cell r="E656">
            <v>22.55250001559034</v>
          </cell>
        </row>
        <row r="657">
          <cell r="A657">
            <v>1996</v>
          </cell>
          <cell r="B657">
            <v>35221</v>
          </cell>
          <cell r="C657" t="str">
            <v>加拿大</v>
          </cell>
          <cell r="D657" t="str">
            <v>糖果</v>
          </cell>
          <cell r="E657">
            <v>33.853000023402274</v>
          </cell>
        </row>
        <row r="658">
          <cell r="A658">
            <v>1996</v>
          </cell>
          <cell r="B658">
            <v>35221</v>
          </cell>
          <cell r="C658" t="str">
            <v>加拿大</v>
          </cell>
          <cell r="D658" t="str">
            <v>糖果</v>
          </cell>
          <cell r="E658">
            <v>77.760000072419643</v>
          </cell>
        </row>
        <row r="659">
          <cell r="A659">
            <v>1996</v>
          </cell>
          <cell r="B659">
            <v>35221</v>
          </cell>
          <cell r="C659" t="str">
            <v>加拿大</v>
          </cell>
          <cell r="D659" t="str">
            <v>面食/谷类</v>
          </cell>
          <cell r="E659">
            <v>18</v>
          </cell>
        </row>
        <row r="660">
          <cell r="A660">
            <v>1996</v>
          </cell>
          <cell r="B660">
            <v>35221</v>
          </cell>
          <cell r="C660" t="str">
            <v>加拿大</v>
          </cell>
          <cell r="D660" t="str">
            <v>乳制品</v>
          </cell>
          <cell r="E660">
            <v>32</v>
          </cell>
        </row>
        <row r="661">
          <cell r="A661">
            <v>1996</v>
          </cell>
          <cell r="B661">
            <v>35221</v>
          </cell>
          <cell r="C661" t="str">
            <v>加拿大</v>
          </cell>
          <cell r="D661" t="str">
            <v>饮料</v>
          </cell>
          <cell r="E661">
            <v>34.19999997317791</v>
          </cell>
        </row>
        <row r="662">
          <cell r="A662">
            <v>1996</v>
          </cell>
          <cell r="B662">
            <v>35221</v>
          </cell>
          <cell r="C662" t="str">
            <v>加拿大</v>
          </cell>
          <cell r="D662" t="str">
            <v>海洋食品</v>
          </cell>
          <cell r="E662">
            <v>28.95</v>
          </cell>
        </row>
        <row r="663">
          <cell r="A663">
            <v>1996</v>
          </cell>
          <cell r="B663">
            <v>35221</v>
          </cell>
          <cell r="C663" t="str">
            <v>加拿大</v>
          </cell>
          <cell r="D663" t="str">
            <v>海洋食品</v>
          </cell>
          <cell r="E663">
            <v>35.280000016093254</v>
          </cell>
        </row>
        <row r="664">
          <cell r="A664">
            <v>1996</v>
          </cell>
          <cell r="B664">
            <v>35221</v>
          </cell>
          <cell r="C664" t="str">
            <v>加拿大</v>
          </cell>
          <cell r="D664" t="str">
            <v>面食/谷类</v>
          </cell>
          <cell r="E664">
            <v>14</v>
          </cell>
        </row>
        <row r="665">
          <cell r="A665">
            <v>1996</v>
          </cell>
          <cell r="B665">
            <v>35221</v>
          </cell>
          <cell r="C665" t="str">
            <v>加拿大</v>
          </cell>
          <cell r="D665" t="str">
            <v>肉/家禽</v>
          </cell>
          <cell r="E665">
            <v>48</v>
          </cell>
        </row>
        <row r="666">
          <cell r="A666">
            <v>1996</v>
          </cell>
          <cell r="B666">
            <v>35221</v>
          </cell>
          <cell r="C666" t="str">
            <v>加拿大</v>
          </cell>
          <cell r="D666" t="str">
            <v>乳制品</v>
          </cell>
          <cell r="E666">
            <v>63.920000091195107</v>
          </cell>
        </row>
        <row r="667">
          <cell r="A667">
            <v>1996</v>
          </cell>
          <cell r="B667">
            <v>35221</v>
          </cell>
          <cell r="C667" t="str">
            <v>加拿大</v>
          </cell>
          <cell r="D667" t="str">
            <v>面食/谷类</v>
          </cell>
          <cell r="E667">
            <v>64.505000044591725</v>
          </cell>
        </row>
        <row r="668">
          <cell r="A668">
            <v>1996</v>
          </cell>
          <cell r="B668">
            <v>35221</v>
          </cell>
          <cell r="C668" t="str">
            <v>加拿大</v>
          </cell>
          <cell r="D668" t="str">
            <v>香料</v>
          </cell>
          <cell r="E668">
            <v>17</v>
          </cell>
        </row>
        <row r="669">
          <cell r="A669">
            <v>1996</v>
          </cell>
          <cell r="B669">
            <v>35221</v>
          </cell>
          <cell r="C669" t="str">
            <v>加拿大</v>
          </cell>
          <cell r="D669" t="str">
            <v>海洋食品</v>
          </cell>
          <cell r="E669">
            <v>29.700000006705523</v>
          </cell>
        </row>
        <row r="670">
          <cell r="A670">
            <v>1996</v>
          </cell>
          <cell r="B670">
            <v>35221</v>
          </cell>
          <cell r="C670" t="str">
            <v>加拿大</v>
          </cell>
          <cell r="D670" t="str">
            <v>饮料</v>
          </cell>
          <cell r="E670">
            <v>31</v>
          </cell>
        </row>
        <row r="671">
          <cell r="A671">
            <v>1996</v>
          </cell>
          <cell r="B671">
            <v>35221</v>
          </cell>
          <cell r="C671" t="str">
            <v>加拿大</v>
          </cell>
          <cell r="D671" t="str">
            <v>香料</v>
          </cell>
          <cell r="E671">
            <v>26</v>
          </cell>
        </row>
      </sheetData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2题"/>
      <sheetName val="第3题"/>
      <sheetName val="第4题"/>
      <sheetName val="第5题"/>
      <sheetName val="第6题"/>
      <sheetName val="第7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  <sheetName val="第6题"/>
      <sheetName val="第7题"/>
    </sheetNames>
    <sheetDataSet>
      <sheetData sheetId="0"/>
      <sheetData sheetId="1"/>
      <sheetData sheetId="2"/>
      <sheetData sheetId="3">
        <row r="3">
          <cell r="E3">
            <v>10000</v>
          </cell>
          <cell r="F3">
            <v>13416.407864998739</v>
          </cell>
        </row>
        <row r="4">
          <cell r="E4">
            <v>15000</v>
          </cell>
          <cell r="F4">
            <v>15000</v>
          </cell>
        </row>
        <row r="5">
          <cell r="E5">
            <v>20000</v>
          </cell>
          <cell r="F5">
            <v>15491.933384829666</v>
          </cell>
        </row>
        <row r="6">
          <cell r="E6">
            <v>25000</v>
          </cell>
          <cell r="F6">
            <v>15000</v>
          </cell>
        </row>
        <row r="7">
          <cell r="E7">
            <v>30000</v>
          </cell>
          <cell r="F7">
            <v>13416.407864998739</v>
          </cell>
        </row>
      </sheetData>
      <sheetData sheetId="4"/>
      <sheetData sheetId="5"/>
      <sheetData sheetId="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  <sheetName val="第6题"/>
      <sheetName val="第7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F2" t="str">
            <v>年总成本</v>
          </cell>
        </row>
        <row r="3">
          <cell r="F3">
            <v>117261.90476190476</v>
          </cell>
        </row>
        <row r="4">
          <cell r="E4">
            <v>300</v>
          </cell>
          <cell r="F4">
            <v>127833.33333333334</v>
          </cell>
        </row>
        <row r="5">
          <cell r="E5">
            <v>400</v>
          </cell>
          <cell r="F5">
            <v>121000</v>
          </cell>
        </row>
        <row r="6">
          <cell r="E6">
            <v>500</v>
          </cell>
          <cell r="F6">
            <v>117500</v>
          </cell>
        </row>
        <row r="7">
          <cell r="E7">
            <v>600</v>
          </cell>
          <cell r="F7">
            <v>115666.66666666667</v>
          </cell>
        </row>
        <row r="8">
          <cell r="E8">
            <v>700</v>
          </cell>
          <cell r="F8">
            <v>114785.71428571429</v>
          </cell>
        </row>
        <row r="9">
          <cell r="E9">
            <v>800</v>
          </cell>
          <cell r="F9">
            <v>114500</v>
          </cell>
          <cell r="L9">
            <v>816.49658092772597</v>
          </cell>
          <cell r="M9">
            <v>114494.9</v>
          </cell>
        </row>
        <row r="10">
          <cell r="E10">
            <v>900</v>
          </cell>
          <cell r="F10">
            <v>114611.11111111111</v>
          </cell>
        </row>
        <row r="11">
          <cell r="E11">
            <v>1499.9999</v>
          </cell>
          <cell r="F11">
            <v>119166.66561111114</v>
          </cell>
          <cell r="H11" t="str">
            <v>当前订货量参考线</v>
          </cell>
        </row>
        <row r="12">
          <cell r="E12">
            <v>1500</v>
          </cell>
          <cell r="F12">
            <v>114666.66666666666</v>
          </cell>
          <cell r="H12">
            <v>2100</v>
          </cell>
          <cell r="I12">
            <v>100000</v>
          </cell>
        </row>
        <row r="13">
          <cell r="E13">
            <v>1999.9999</v>
          </cell>
          <cell r="F13">
            <v>120499.99875</v>
          </cell>
          <cell r="H13">
            <v>2100</v>
          </cell>
          <cell r="I13">
            <v>117261.9</v>
          </cell>
        </row>
        <row r="14">
          <cell r="E14">
            <v>2000</v>
          </cell>
          <cell r="F14">
            <v>116000</v>
          </cell>
          <cell r="H14">
            <v>2100</v>
          </cell>
          <cell r="I14">
            <v>190000</v>
          </cell>
        </row>
        <row r="15">
          <cell r="E15">
            <v>2499.9998999999998</v>
          </cell>
          <cell r="F15">
            <v>122499.99866</v>
          </cell>
        </row>
        <row r="16">
          <cell r="E16">
            <v>2500</v>
          </cell>
          <cell r="F16">
            <v>118000</v>
          </cell>
          <cell r="H16" t="str">
            <v>成本极小值水平参考线</v>
          </cell>
        </row>
        <row r="17">
          <cell r="E17">
            <v>2999.9998999999998</v>
          </cell>
          <cell r="F17">
            <v>124833.33194444445</v>
          </cell>
          <cell r="H17">
            <v>0</v>
          </cell>
          <cell r="I17">
            <v>117261.9</v>
          </cell>
        </row>
        <row r="18">
          <cell r="E18">
            <v>3000</v>
          </cell>
          <cell r="F18">
            <v>120333.33333333334</v>
          </cell>
          <cell r="H18">
            <v>6000</v>
          </cell>
          <cell r="I18">
            <v>117261.9</v>
          </cell>
        </row>
        <row r="19">
          <cell r="E19">
            <v>3499.9998999999998</v>
          </cell>
          <cell r="F19">
            <v>127357.14143877551</v>
          </cell>
        </row>
        <row r="20">
          <cell r="E20">
            <v>3500</v>
          </cell>
          <cell r="F20">
            <v>122857.14285714286</v>
          </cell>
        </row>
        <row r="21">
          <cell r="E21">
            <v>3999.9998999999998</v>
          </cell>
          <cell r="F21">
            <v>129999.9985625</v>
          </cell>
        </row>
        <row r="22">
          <cell r="E22">
            <v>4000</v>
          </cell>
          <cell r="F22">
            <v>125500</v>
          </cell>
        </row>
        <row r="23">
          <cell r="E23">
            <v>6000</v>
          </cell>
          <cell r="F23">
            <v>154666.66666666669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6"/>
  <sheetViews>
    <sheetView showGridLines="0" workbookViewId="0">
      <selection activeCell="F13" sqref="F13"/>
    </sheetView>
  </sheetViews>
  <sheetFormatPr defaultRowHeight="14" x14ac:dyDescent="0.25"/>
  <cols>
    <col min="1" max="1" width="2.1796875" style="5" customWidth="1"/>
    <col min="2" max="2" width="9" style="5"/>
    <col min="3" max="3" width="9.6328125" style="5" customWidth="1"/>
    <col min="4" max="4" width="9" style="5"/>
    <col min="5" max="5" width="2.1796875" style="5" customWidth="1"/>
    <col min="6" max="6" width="9.90625" style="5" customWidth="1"/>
    <col min="7" max="7" width="11.453125" style="5" customWidth="1"/>
    <col min="8" max="8" width="2.6328125" style="5" customWidth="1"/>
    <col min="9" max="258" width="9" style="5"/>
    <col min="259" max="259" width="9.6328125" style="5" customWidth="1"/>
    <col min="260" max="260" width="9" style="5"/>
    <col min="261" max="261" width="2.1796875" style="5" customWidth="1"/>
    <col min="262" max="262" width="9.90625" style="5" customWidth="1"/>
    <col min="263" max="263" width="9" style="5"/>
    <col min="264" max="264" width="2.6328125" style="5" customWidth="1"/>
    <col min="265" max="514" width="9" style="5"/>
    <col min="515" max="515" width="9.6328125" style="5" customWidth="1"/>
    <col min="516" max="516" width="9" style="5"/>
    <col min="517" max="517" width="2.1796875" style="5" customWidth="1"/>
    <col min="518" max="518" width="9.90625" style="5" customWidth="1"/>
    <col min="519" max="519" width="9" style="5"/>
    <col min="520" max="520" width="2.6328125" style="5" customWidth="1"/>
    <col min="521" max="770" width="9" style="5"/>
    <col min="771" max="771" width="9.6328125" style="5" customWidth="1"/>
    <col min="772" max="772" width="9" style="5"/>
    <col min="773" max="773" width="2.1796875" style="5" customWidth="1"/>
    <col min="774" max="774" width="9.90625" style="5" customWidth="1"/>
    <col min="775" max="775" width="9" style="5"/>
    <col min="776" max="776" width="2.6328125" style="5" customWidth="1"/>
    <col min="777" max="1026" width="9" style="5"/>
    <col min="1027" max="1027" width="9.6328125" style="5" customWidth="1"/>
    <col min="1028" max="1028" width="9" style="5"/>
    <col min="1029" max="1029" width="2.1796875" style="5" customWidth="1"/>
    <col min="1030" max="1030" width="9.90625" style="5" customWidth="1"/>
    <col min="1031" max="1031" width="9" style="5"/>
    <col min="1032" max="1032" width="2.6328125" style="5" customWidth="1"/>
    <col min="1033" max="1282" width="9" style="5"/>
    <col min="1283" max="1283" width="9.6328125" style="5" customWidth="1"/>
    <col min="1284" max="1284" width="9" style="5"/>
    <col min="1285" max="1285" width="2.1796875" style="5" customWidth="1"/>
    <col min="1286" max="1286" width="9.90625" style="5" customWidth="1"/>
    <col min="1287" max="1287" width="9" style="5"/>
    <col min="1288" max="1288" width="2.6328125" style="5" customWidth="1"/>
    <col min="1289" max="1538" width="9" style="5"/>
    <col min="1539" max="1539" width="9.6328125" style="5" customWidth="1"/>
    <col min="1540" max="1540" width="9" style="5"/>
    <col min="1541" max="1541" width="2.1796875" style="5" customWidth="1"/>
    <col min="1542" max="1542" width="9.90625" style="5" customWidth="1"/>
    <col min="1543" max="1543" width="9" style="5"/>
    <col min="1544" max="1544" width="2.6328125" style="5" customWidth="1"/>
    <col min="1545" max="1794" width="9" style="5"/>
    <col min="1795" max="1795" width="9.6328125" style="5" customWidth="1"/>
    <col min="1796" max="1796" width="9" style="5"/>
    <col min="1797" max="1797" width="2.1796875" style="5" customWidth="1"/>
    <col min="1798" max="1798" width="9.90625" style="5" customWidth="1"/>
    <col min="1799" max="1799" width="9" style="5"/>
    <col min="1800" max="1800" width="2.6328125" style="5" customWidth="1"/>
    <col min="1801" max="2050" width="9" style="5"/>
    <col min="2051" max="2051" width="9.6328125" style="5" customWidth="1"/>
    <col min="2052" max="2052" width="9" style="5"/>
    <col min="2053" max="2053" width="2.1796875" style="5" customWidth="1"/>
    <col min="2054" max="2054" width="9.90625" style="5" customWidth="1"/>
    <col min="2055" max="2055" width="9" style="5"/>
    <col min="2056" max="2056" width="2.6328125" style="5" customWidth="1"/>
    <col min="2057" max="2306" width="9" style="5"/>
    <col min="2307" max="2307" width="9.6328125" style="5" customWidth="1"/>
    <col min="2308" max="2308" width="9" style="5"/>
    <col min="2309" max="2309" width="2.1796875" style="5" customWidth="1"/>
    <col min="2310" max="2310" width="9.90625" style="5" customWidth="1"/>
    <col min="2311" max="2311" width="9" style="5"/>
    <col min="2312" max="2312" width="2.6328125" style="5" customWidth="1"/>
    <col min="2313" max="2562" width="9" style="5"/>
    <col min="2563" max="2563" width="9.6328125" style="5" customWidth="1"/>
    <col min="2564" max="2564" width="9" style="5"/>
    <col min="2565" max="2565" width="2.1796875" style="5" customWidth="1"/>
    <col min="2566" max="2566" width="9.90625" style="5" customWidth="1"/>
    <col min="2567" max="2567" width="9" style="5"/>
    <col min="2568" max="2568" width="2.6328125" style="5" customWidth="1"/>
    <col min="2569" max="2818" width="9" style="5"/>
    <col min="2819" max="2819" width="9.6328125" style="5" customWidth="1"/>
    <col min="2820" max="2820" width="9" style="5"/>
    <col min="2821" max="2821" width="2.1796875" style="5" customWidth="1"/>
    <col min="2822" max="2822" width="9.90625" style="5" customWidth="1"/>
    <col min="2823" max="2823" width="9" style="5"/>
    <col min="2824" max="2824" width="2.6328125" style="5" customWidth="1"/>
    <col min="2825" max="3074" width="9" style="5"/>
    <col min="3075" max="3075" width="9.6328125" style="5" customWidth="1"/>
    <col min="3076" max="3076" width="9" style="5"/>
    <col min="3077" max="3077" width="2.1796875" style="5" customWidth="1"/>
    <col min="3078" max="3078" width="9.90625" style="5" customWidth="1"/>
    <col min="3079" max="3079" width="9" style="5"/>
    <col min="3080" max="3080" width="2.6328125" style="5" customWidth="1"/>
    <col min="3081" max="3330" width="9" style="5"/>
    <col min="3331" max="3331" width="9.6328125" style="5" customWidth="1"/>
    <col min="3332" max="3332" width="9" style="5"/>
    <col min="3333" max="3333" width="2.1796875" style="5" customWidth="1"/>
    <col min="3334" max="3334" width="9.90625" style="5" customWidth="1"/>
    <col min="3335" max="3335" width="9" style="5"/>
    <col min="3336" max="3336" width="2.6328125" style="5" customWidth="1"/>
    <col min="3337" max="3586" width="9" style="5"/>
    <col min="3587" max="3587" width="9.6328125" style="5" customWidth="1"/>
    <col min="3588" max="3588" width="9" style="5"/>
    <col min="3589" max="3589" width="2.1796875" style="5" customWidth="1"/>
    <col min="3590" max="3590" width="9.90625" style="5" customWidth="1"/>
    <col min="3591" max="3591" width="9" style="5"/>
    <col min="3592" max="3592" width="2.6328125" style="5" customWidth="1"/>
    <col min="3593" max="3842" width="9" style="5"/>
    <col min="3843" max="3843" width="9.6328125" style="5" customWidth="1"/>
    <col min="3844" max="3844" width="9" style="5"/>
    <col min="3845" max="3845" width="2.1796875" style="5" customWidth="1"/>
    <col min="3846" max="3846" width="9.90625" style="5" customWidth="1"/>
    <col min="3847" max="3847" width="9" style="5"/>
    <col min="3848" max="3848" width="2.6328125" style="5" customWidth="1"/>
    <col min="3849" max="4098" width="9" style="5"/>
    <col min="4099" max="4099" width="9.6328125" style="5" customWidth="1"/>
    <col min="4100" max="4100" width="9" style="5"/>
    <col min="4101" max="4101" width="2.1796875" style="5" customWidth="1"/>
    <col min="4102" max="4102" width="9.90625" style="5" customWidth="1"/>
    <col min="4103" max="4103" width="9" style="5"/>
    <col min="4104" max="4104" width="2.6328125" style="5" customWidth="1"/>
    <col min="4105" max="4354" width="9" style="5"/>
    <col min="4355" max="4355" width="9.6328125" style="5" customWidth="1"/>
    <col min="4356" max="4356" width="9" style="5"/>
    <col min="4357" max="4357" width="2.1796875" style="5" customWidth="1"/>
    <col min="4358" max="4358" width="9.90625" style="5" customWidth="1"/>
    <col min="4359" max="4359" width="9" style="5"/>
    <col min="4360" max="4360" width="2.6328125" style="5" customWidth="1"/>
    <col min="4361" max="4610" width="9" style="5"/>
    <col min="4611" max="4611" width="9.6328125" style="5" customWidth="1"/>
    <col min="4612" max="4612" width="9" style="5"/>
    <col min="4613" max="4613" width="2.1796875" style="5" customWidth="1"/>
    <col min="4614" max="4614" width="9.90625" style="5" customWidth="1"/>
    <col min="4615" max="4615" width="9" style="5"/>
    <col min="4616" max="4616" width="2.6328125" style="5" customWidth="1"/>
    <col min="4617" max="4866" width="9" style="5"/>
    <col min="4867" max="4867" width="9.6328125" style="5" customWidth="1"/>
    <col min="4868" max="4868" width="9" style="5"/>
    <col min="4869" max="4869" width="2.1796875" style="5" customWidth="1"/>
    <col min="4870" max="4870" width="9.90625" style="5" customWidth="1"/>
    <col min="4871" max="4871" width="9" style="5"/>
    <col min="4872" max="4872" width="2.6328125" style="5" customWidth="1"/>
    <col min="4873" max="5122" width="9" style="5"/>
    <col min="5123" max="5123" width="9.6328125" style="5" customWidth="1"/>
    <col min="5124" max="5124" width="9" style="5"/>
    <col min="5125" max="5125" width="2.1796875" style="5" customWidth="1"/>
    <col min="5126" max="5126" width="9.90625" style="5" customWidth="1"/>
    <col min="5127" max="5127" width="9" style="5"/>
    <col min="5128" max="5128" width="2.6328125" style="5" customWidth="1"/>
    <col min="5129" max="5378" width="9" style="5"/>
    <col min="5379" max="5379" width="9.6328125" style="5" customWidth="1"/>
    <col min="5380" max="5380" width="9" style="5"/>
    <col min="5381" max="5381" width="2.1796875" style="5" customWidth="1"/>
    <col min="5382" max="5382" width="9.90625" style="5" customWidth="1"/>
    <col min="5383" max="5383" width="9" style="5"/>
    <col min="5384" max="5384" width="2.6328125" style="5" customWidth="1"/>
    <col min="5385" max="5634" width="9" style="5"/>
    <col min="5635" max="5635" width="9.6328125" style="5" customWidth="1"/>
    <col min="5636" max="5636" width="9" style="5"/>
    <col min="5637" max="5637" width="2.1796875" style="5" customWidth="1"/>
    <col min="5638" max="5638" width="9.90625" style="5" customWidth="1"/>
    <col min="5639" max="5639" width="9" style="5"/>
    <col min="5640" max="5640" width="2.6328125" style="5" customWidth="1"/>
    <col min="5641" max="5890" width="9" style="5"/>
    <col min="5891" max="5891" width="9.6328125" style="5" customWidth="1"/>
    <col min="5892" max="5892" width="9" style="5"/>
    <col min="5893" max="5893" width="2.1796875" style="5" customWidth="1"/>
    <col min="5894" max="5894" width="9.90625" style="5" customWidth="1"/>
    <col min="5895" max="5895" width="9" style="5"/>
    <col min="5896" max="5896" width="2.6328125" style="5" customWidth="1"/>
    <col min="5897" max="6146" width="9" style="5"/>
    <col min="6147" max="6147" width="9.6328125" style="5" customWidth="1"/>
    <col min="6148" max="6148" width="9" style="5"/>
    <col min="6149" max="6149" width="2.1796875" style="5" customWidth="1"/>
    <col min="6150" max="6150" width="9.90625" style="5" customWidth="1"/>
    <col min="6151" max="6151" width="9" style="5"/>
    <col min="6152" max="6152" width="2.6328125" style="5" customWidth="1"/>
    <col min="6153" max="6402" width="9" style="5"/>
    <col min="6403" max="6403" width="9.6328125" style="5" customWidth="1"/>
    <col min="6404" max="6404" width="9" style="5"/>
    <col min="6405" max="6405" width="2.1796875" style="5" customWidth="1"/>
    <col min="6406" max="6406" width="9.90625" style="5" customWidth="1"/>
    <col min="6407" max="6407" width="9" style="5"/>
    <col min="6408" max="6408" width="2.6328125" style="5" customWidth="1"/>
    <col min="6409" max="6658" width="9" style="5"/>
    <col min="6659" max="6659" width="9.6328125" style="5" customWidth="1"/>
    <col min="6660" max="6660" width="9" style="5"/>
    <col min="6661" max="6661" width="2.1796875" style="5" customWidth="1"/>
    <col min="6662" max="6662" width="9.90625" style="5" customWidth="1"/>
    <col min="6663" max="6663" width="9" style="5"/>
    <col min="6664" max="6664" width="2.6328125" style="5" customWidth="1"/>
    <col min="6665" max="6914" width="9" style="5"/>
    <col min="6915" max="6915" width="9.6328125" style="5" customWidth="1"/>
    <col min="6916" max="6916" width="9" style="5"/>
    <col min="6917" max="6917" width="2.1796875" style="5" customWidth="1"/>
    <col min="6918" max="6918" width="9.90625" style="5" customWidth="1"/>
    <col min="6919" max="6919" width="9" style="5"/>
    <col min="6920" max="6920" width="2.6328125" style="5" customWidth="1"/>
    <col min="6921" max="7170" width="9" style="5"/>
    <col min="7171" max="7171" width="9.6328125" style="5" customWidth="1"/>
    <col min="7172" max="7172" width="9" style="5"/>
    <col min="7173" max="7173" width="2.1796875" style="5" customWidth="1"/>
    <col min="7174" max="7174" width="9.90625" style="5" customWidth="1"/>
    <col min="7175" max="7175" width="9" style="5"/>
    <col min="7176" max="7176" width="2.6328125" style="5" customWidth="1"/>
    <col min="7177" max="7426" width="9" style="5"/>
    <col min="7427" max="7427" width="9.6328125" style="5" customWidth="1"/>
    <col min="7428" max="7428" width="9" style="5"/>
    <col min="7429" max="7429" width="2.1796875" style="5" customWidth="1"/>
    <col min="7430" max="7430" width="9.90625" style="5" customWidth="1"/>
    <col min="7431" max="7431" width="9" style="5"/>
    <col min="7432" max="7432" width="2.6328125" style="5" customWidth="1"/>
    <col min="7433" max="7682" width="9" style="5"/>
    <col min="7683" max="7683" width="9.6328125" style="5" customWidth="1"/>
    <col min="7684" max="7684" width="9" style="5"/>
    <col min="7685" max="7685" width="2.1796875" style="5" customWidth="1"/>
    <col min="7686" max="7686" width="9.90625" style="5" customWidth="1"/>
    <col min="7687" max="7687" width="9" style="5"/>
    <col min="7688" max="7688" width="2.6328125" style="5" customWidth="1"/>
    <col min="7689" max="7938" width="9" style="5"/>
    <col min="7939" max="7939" width="9.6328125" style="5" customWidth="1"/>
    <col min="7940" max="7940" width="9" style="5"/>
    <col min="7941" max="7941" width="2.1796875" style="5" customWidth="1"/>
    <col min="7942" max="7942" width="9.90625" style="5" customWidth="1"/>
    <col min="7943" max="7943" width="9" style="5"/>
    <col min="7944" max="7944" width="2.6328125" style="5" customWidth="1"/>
    <col min="7945" max="8194" width="9" style="5"/>
    <col min="8195" max="8195" width="9.6328125" style="5" customWidth="1"/>
    <col min="8196" max="8196" width="9" style="5"/>
    <col min="8197" max="8197" width="2.1796875" style="5" customWidth="1"/>
    <col min="8198" max="8198" width="9.90625" style="5" customWidth="1"/>
    <col min="8199" max="8199" width="9" style="5"/>
    <col min="8200" max="8200" width="2.6328125" style="5" customWidth="1"/>
    <col min="8201" max="8450" width="9" style="5"/>
    <col min="8451" max="8451" width="9.6328125" style="5" customWidth="1"/>
    <col min="8452" max="8452" width="9" style="5"/>
    <col min="8453" max="8453" width="2.1796875" style="5" customWidth="1"/>
    <col min="8454" max="8454" width="9.90625" style="5" customWidth="1"/>
    <col min="8455" max="8455" width="9" style="5"/>
    <col min="8456" max="8456" width="2.6328125" style="5" customWidth="1"/>
    <col min="8457" max="8706" width="9" style="5"/>
    <col min="8707" max="8707" width="9.6328125" style="5" customWidth="1"/>
    <col min="8708" max="8708" width="9" style="5"/>
    <col min="8709" max="8709" width="2.1796875" style="5" customWidth="1"/>
    <col min="8710" max="8710" width="9.90625" style="5" customWidth="1"/>
    <col min="8711" max="8711" width="9" style="5"/>
    <col min="8712" max="8712" width="2.6328125" style="5" customWidth="1"/>
    <col min="8713" max="8962" width="9" style="5"/>
    <col min="8963" max="8963" width="9.6328125" style="5" customWidth="1"/>
    <col min="8964" max="8964" width="9" style="5"/>
    <col min="8965" max="8965" width="2.1796875" style="5" customWidth="1"/>
    <col min="8966" max="8966" width="9.90625" style="5" customWidth="1"/>
    <col min="8967" max="8967" width="9" style="5"/>
    <col min="8968" max="8968" width="2.6328125" style="5" customWidth="1"/>
    <col min="8969" max="9218" width="9" style="5"/>
    <col min="9219" max="9219" width="9.6328125" style="5" customWidth="1"/>
    <col min="9220" max="9220" width="9" style="5"/>
    <col min="9221" max="9221" width="2.1796875" style="5" customWidth="1"/>
    <col min="9222" max="9222" width="9.90625" style="5" customWidth="1"/>
    <col min="9223" max="9223" width="9" style="5"/>
    <col min="9224" max="9224" width="2.6328125" style="5" customWidth="1"/>
    <col min="9225" max="9474" width="9" style="5"/>
    <col min="9475" max="9475" width="9.6328125" style="5" customWidth="1"/>
    <col min="9476" max="9476" width="9" style="5"/>
    <col min="9477" max="9477" width="2.1796875" style="5" customWidth="1"/>
    <col min="9478" max="9478" width="9.90625" style="5" customWidth="1"/>
    <col min="9479" max="9479" width="9" style="5"/>
    <col min="9480" max="9480" width="2.6328125" style="5" customWidth="1"/>
    <col min="9481" max="9730" width="9" style="5"/>
    <col min="9731" max="9731" width="9.6328125" style="5" customWidth="1"/>
    <col min="9732" max="9732" width="9" style="5"/>
    <col min="9733" max="9733" width="2.1796875" style="5" customWidth="1"/>
    <col min="9734" max="9734" width="9.90625" style="5" customWidth="1"/>
    <col min="9735" max="9735" width="9" style="5"/>
    <col min="9736" max="9736" width="2.6328125" style="5" customWidth="1"/>
    <col min="9737" max="9986" width="9" style="5"/>
    <col min="9987" max="9987" width="9.6328125" style="5" customWidth="1"/>
    <col min="9988" max="9988" width="9" style="5"/>
    <col min="9989" max="9989" width="2.1796875" style="5" customWidth="1"/>
    <col min="9990" max="9990" width="9.90625" style="5" customWidth="1"/>
    <col min="9991" max="9991" width="9" style="5"/>
    <col min="9992" max="9992" width="2.6328125" style="5" customWidth="1"/>
    <col min="9993" max="10242" width="9" style="5"/>
    <col min="10243" max="10243" width="9.6328125" style="5" customWidth="1"/>
    <col min="10244" max="10244" width="9" style="5"/>
    <col min="10245" max="10245" width="2.1796875" style="5" customWidth="1"/>
    <col min="10246" max="10246" width="9.90625" style="5" customWidth="1"/>
    <col min="10247" max="10247" width="9" style="5"/>
    <col min="10248" max="10248" width="2.6328125" style="5" customWidth="1"/>
    <col min="10249" max="10498" width="9" style="5"/>
    <col min="10499" max="10499" width="9.6328125" style="5" customWidth="1"/>
    <col min="10500" max="10500" width="9" style="5"/>
    <col min="10501" max="10501" width="2.1796875" style="5" customWidth="1"/>
    <col min="10502" max="10502" width="9.90625" style="5" customWidth="1"/>
    <col min="10503" max="10503" width="9" style="5"/>
    <col min="10504" max="10504" width="2.6328125" style="5" customWidth="1"/>
    <col min="10505" max="10754" width="9" style="5"/>
    <col min="10755" max="10755" width="9.6328125" style="5" customWidth="1"/>
    <col min="10756" max="10756" width="9" style="5"/>
    <col min="10757" max="10757" width="2.1796875" style="5" customWidth="1"/>
    <col min="10758" max="10758" width="9.90625" style="5" customWidth="1"/>
    <col min="10759" max="10759" width="9" style="5"/>
    <col min="10760" max="10760" width="2.6328125" style="5" customWidth="1"/>
    <col min="10761" max="11010" width="9" style="5"/>
    <col min="11011" max="11011" width="9.6328125" style="5" customWidth="1"/>
    <col min="11012" max="11012" width="9" style="5"/>
    <col min="11013" max="11013" width="2.1796875" style="5" customWidth="1"/>
    <col min="11014" max="11014" width="9.90625" style="5" customWidth="1"/>
    <col min="11015" max="11015" width="9" style="5"/>
    <col min="11016" max="11016" width="2.6328125" style="5" customWidth="1"/>
    <col min="11017" max="11266" width="9" style="5"/>
    <col min="11267" max="11267" width="9.6328125" style="5" customWidth="1"/>
    <col min="11268" max="11268" width="9" style="5"/>
    <col min="11269" max="11269" width="2.1796875" style="5" customWidth="1"/>
    <col min="11270" max="11270" width="9.90625" style="5" customWidth="1"/>
    <col min="11271" max="11271" width="9" style="5"/>
    <col min="11272" max="11272" width="2.6328125" style="5" customWidth="1"/>
    <col min="11273" max="11522" width="9" style="5"/>
    <col min="11523" max="11523" width="9.6328125" style="5" customWidth="1"/>
    <col min="11524" max="11524" width="9" style="5"/>
    <col min="11525" max="11525" width="2.1796875" style="5" customWidth="1"/>
    <col min="11526" max="11526" width="9.90625" style="5" customWidth="1"/>
    <col min="11527" max="11527" width="9" style="5"/>
    <col min="11528" max="11528" width="2.6328125" style="5" customWidth="1"/>
    <col min="11529" max="11778" width="9" style="5"/>
    <col min="11779" max="11779" width="9.6328125" style="5" customWidth="1"/>
    <col min="11780" max="11780" width="9" style="5"/>
    <col min="11781" max="11781" width="2.1796875" style="5" customWidth="1"/>
    <col min="11782" max="11782" width="9.90625" style="5" customWidth="1"/>
    <col min="11783" max="11783" width="9" style="5"/>
    <col min="11784" max="11784" width="2.6328125" style="5" customWidth="1"/>
    <col min="11785" max="12034" width="9" style="5"/>
    <col min="12035" max="12035" width="9.6328125" style="5" customWidth="1"/>
    <col min="12036" max="12036" width="9" style="5"/>
    <col min="12037" max="12037" width="2.1796875" style="5" customWidth="1"/>
    <col min="12038" max="12038" width="9.90625" style="5" customWidth="1"/>
    <col min="12039" max="12039" width="9" style="5"/>
    <col min="12040" max="12040" width="2.6328125" style="5" customWidth="1"/>
    <col min="12041" max="12290" width="9" style="5"/>
    <col min="12291" max="12291" width="9.6328125" style="5" customWidth="1"/>
    <col min="12292" max="12292" width="9" style="5"/>
    <col min="12293" max="12293" width="2.1796875" style="5" customWidth="1"/>
    <col min="12294" max="12294" width="9.90625" style="5" customWidth="1"/>
    <col min="12295" max="12295" width="9" style="5"/>
    <col min="12296" max="12296" width="2.6328125" style="5" customWidth="1"/>
    <col min="12297" max="12546" width="9" style="5"/>
    <col min="12547" max="12547" width="9.6328125" style="5" customWidth="1"/>
    <col min="12548" max="12548" width="9" style="5"/>
    <col min="12549" max="12549" width="2.1796875" style="5" customWidth="1"/>
    <col min="12550" max="12550" width="9.90625" style="5" customWidth="1"/>
    <col min="12551" max="12551" width="9" style="5"/>
    <col min="12552" max="12552" width="2.6328125" style="5" customWidth="1"/>
    <col min="12553" max="12802" width="9" style="5"/>
    <col min="12803" max="12803" width="9.6328125" style="5" customWidth="1"/>
    <col min="12804" max="12804" width="9" style="5"/>
    <col min="12805" max="12805" width="2.1796875" style="5" customWidth="1"/>
    <col min="12806" max="12806" width="9.90625" style="5" customWidth="1"/>
    <col min="12807" max="12807" width="9" style="5"/>
    <col min="12808" max="12808" width="2.6328125" style="5" customWidth="1"/>
    <col min="12809" max="13058" width="9" style="5"/>
    <col min="13059" max="13059" width="9.6328125" style="5" customWidth="1"/>
    <col min="13060" max="13060" width="9" style="5"/>
    <col min="13061" max="13061" width="2.1796875" style="5" customWidth="1"/>
    <col min="13062" max="13062" width="9.90625" style="5" customWidth="1"/>
    <col min="13063" max="13063" width="9" style="5"/>
    <col min="13064" max="13064" width="2.6328125" style="5" customWidth="1"/>
    <col min="13065" max="13314" width="9" style="5"/>
    <col min="13315" max="13315" width="9.6328125" style="5" customWidth="1"/>
    <col min="13316" max="13316" width="9" style="5"/>
    <col min="13317" max="13317" width="2.1796875" style="5" customWidth="1"/>
    <col min="13318" max="13318" width="9.90625" style="5" customWidth="1"/>
    <col min="13319" max="13319" width="9" style="5"/>
    <col min="13320" max="13320" width="2.6328125" style="5" customWidth="1"/>
    <col min="13321" max="13570" width="9" style="5"/>
    <col min="13571" max="13571" width="9.6328125" style="5" customWidth="1"/>
    <col min="13572" max="13572" width="9" style="5"/>
    <col min="13573" max="13573" width="2.1796875" style="5" customWidth="1"/>
    <col min="13574" max="13574" width="9.90625" style="5" customWidth="1"/>
    <col min="13575" max="13575" width="9" style="5"/>
    <col min="13576" max="13576" width="2.6328125" style="5" customWidth="1"/>
    <col min="13577" max="13826" width="9" style="5"/>
    <col min="13827" max="13827" width="9.6328125" style="5" customWidth="1"/>
    <col min="13828" max="13828" width="9" style="5"/>
    <col min="13829" max="13829" width="2.1796875" style="5" customWidth="1"/>
    <col min="13830" max="13830" width="9.90625" style="5" customWidth="1"/>
    <col min="13831" max="13831" width="9" style="5"/>
    <col min="13832" max="13832" width="2.6328125" style="5" customWidth="1"/>
    <col min="13833" max="14082" width="9" style="5"/>
    <col min="14083" max="14083" width="9.6328125" style="5" customWidth="1"/>
    <col min="14084" max="14084" width="9" style="5"/>
    <col min="14085" max="14085" width="2.1796875" style="5" customWidth="1"/>
    <col min="14086" max="14086" width="9.90625" style="5" customWidth="1"/>
    <col min="14087" max="14087" width="9" style="5"/>
    <col min="14088" max="14088" width="2.6328125" style="5" customWidth="1"/>
    <col min="14089" max="14338" width="9" style="5"/>
    <col min="14339" max="14339" width="9.6328125" style="5" customWidth="1"/>
    <col min="14340" max="14340" width="9" style="5"/>
    <col min="14341" max="14341" width="2.1796875" style="5" customWidth="1"/>
    <col min="14342" max="14342" width="9.90625" style="5" customWidth="1"/>
    <col min="14343" max="14343" width="9" style="5"/>
    <col min="14344" max="14344" width="2.6328125" style="5" customWidth="1"/>
    <col min="14345" max="14594" width="9" style="5"/>
    <col min="14595" max="14595" width="9.6328125" style="5" customWidth="1"/>
    <col min="14596" max="14596" width="9" style="5"/>
    <col min="14597" max="14597" width="2.1796875" style="5" customWidth="1"/>
    <col min="14598" max="14598" width="9.90625" style="5" customWidth="1"/>
    <col min="14599" max="14599" width="9" style="5"/>
    <col min="14600" max="14600" width="2.6328125" style="5" customWidth="1"/>
    <col min="14601" max="14850" width="9" style="5"/>
    <col min="14851" max="14851" width="9.6328125" style="5" customWidth="1"/>
    <col min="14852" max="14852" width="9" style="5"/>
    <col min="14853" max="14853" width="2.1796875" style="5" customWidth="1"/>
    <col min="14854" max="14854" width="9.90625" style="5" customWidth="1"/>
    <col min="14855" max="14855" width="9" style="5"/>
    <col min="14856" max="14856" width="2.6328125" style="5" customWidth="1"/>
    <col min="14857" max="15106" width="9" style="5"/>
    <col min="15107" max="15107" width="9.6328125" style="5" customWidth="1"/>
    <col min="15108" max="15108" width="9" style="5"/>
    <col min="15109" max="15109" width="2.1796875" style="5" customWidth="1"/>
    <col min="15110" max="15110" width="9.90625" style="5" customWidth="1"/>
    <col min="15111" max="15111" width="9" style="5"/>
    <col min="15112" max="15112" width="2.6328125" style="5" customWidth="1"/>
    <col min="15113" max="15362" width="9" style="5"/>
    <col min="15363" max="15363" width="9.6328125" style="5" customWidth="1"/>
    <col min="15364" max="15364" width="9" style="5"/>
    <col min="15365" max="15365" width="2.1796875" style="5" customWidth="1"/>
    <col min="15366" max="15366" width="9.90625" style="5" customWidth="1"/>
    <col min="15367" max="15367" width="9" style="5"/>
    <col min="15368" max="15368" width="2.6328125" style="5" customWidth="1"/>
    <col min="15369" max="15618" width="9" style="5"/>
    <col min="15619" max="15619" width="9.6328125" style="5" customWidth="1"/>
    <col min="15620" max="15620" width="9" style="5"/>
    <col min="15621" max="15621" width="2.1796875" style="5" customWidth="1"/>
    <col min="15622" max="15622" width="9.90625" style="5" customWidth="1"/>
    <col min="15623" max="15623" width="9" style="5"/>
    <col min="15624" max="15624" width="2.6328125" style="5" customWidth="1"/>
    <col min="15625" max="15874" width="9" style="5"/>
    <col min="15875" max="15875" width="9.6328125" style="5" customWidth="1"/>
    <col min="15876" max="15876" width="9" style="5"/>
    <col min="15877" max="15877" width="2.1796875" style="5" customWidth="1"/>
    <col min="15878" max="15878" width="9.90625" style="5" customWidth="1"/>
    <col min="15879" max="15879" width="9" style="5"/>
    <col min="15880" max="15880" width="2.6328125" style="5" customWidth="1"/>
    <col min="15881" max="16130" width="9" style="5"/>
    <col min="16131" max="16131" width="9.6328125" style="5" customWidth="1"/>
    <col min="16132" max="16132" width="9" style="5"/>
    <col min="16133" max="16133" width="2.1796875" style="5" customWidth="1"/>
    <col min="16134" max="16134" width="9.90625" style="5" customWidth="1"/>
    <col min="16135" max="16135" width="9" style="5"/>
    <col min="16136" max="16136" width="2.6328125" style="5" customWidth="1"/>
    <col min="16137" max="16384" width="9" style="5"/>
  </cols>
  <sheetData>
    <row r="1" spans="2:8" x14ac:dyDescent="0.25">
      <c r="B1" s="1" t="s">
        <v>43</v>
      </c>
      <c r="C1" s="1" t="s">
        <v>44</v>
      </c>
      <c r="D1" s="1" t="s">
        <v>45</v>
      </c>
      <c r="E1" s="2"/>
      <c r="F1" s="3" t="s">
        <v>46</v>
      </c>
      <c r="G1" s="4">
        <v>9.8593175578748957E-2</v>
      </c>
      <c r="H1" s="2"/>
    </row>
    <row r="2" spans="2:8" x14ac:dyDescent="0.25">
      <c r="B2" s="6">
        <v>42005</v>
      </c>
      <c r="C2" s="15">
        <v>100</v>
      </c>
      <c r="D2" s="7"/>
      <c r="E2" s="2"/>
      <c r="F2" s="3" t="s">
        <v>47</v>
      </c>
      <c r="G2" s="4">
        <f>SUMXMY2(C2:C13,D2:D13)/COUNT(C2:C13)</f>
        <v>433.65358221829842</v>
      </c>
      <c r="H2" s="2"/>
    </row>
    <row r="3" spans="2:8" x14ac:dyDescent="0.25">
      <c r="B3" s="8">
        <v>42036</v>
      </c>
      <c r="C3" s="11">
        <v>105</v>
      </c>
      <c r="D3" s="9">
        <f>C2</f>
        <v>100</v>
      </c>
      <c r="E3" s="2"/>
      <c r="F3" s="2"/>
      <c r="G3" s="2"/>
      <c r="H3" s="2"/>
    </row>
    <row r="4" spans="2:8" x14ac:dyDescent="0.25">
      <c r="B4" s="8">
        <v>42064</v>
      </c>
      <c r="C4" s="11">
        <v>160</v>
      </c>
      <c r="D4" s="9">
        <f>$G$1*C3+(1-$G$1)*D3</f>
        <v>100.49296587789375</v>
      </c>
      <c r="E4" s="2"/>
      <c r="F4" s="2"/>
      <c r="G4" s="2"/>
      <c r="H4" s="2"/>
    </row>
    <row r="5" spans="2:8" x14ac:dyDescent="0.25">
      <c r="B5" s="8">
        <v>42095</v>
      </c>
      <c r="C5" s="11">
        <v>111</v>
      </c>
      <c r="D5" s="9">
        <f t="shared" ref="D5:D14" si="0">$G$1*C4+(1-$G$1)*D4</f>
        <v>106.35995334126518</v>
      </c>
      <c r="E5" s="2"/>
      <c r="F5" s="2"/>
      <c r="G5" s="2"/>
      <c r="H5" s="2"/>
    </row>
    <row r="6" spans="2:8" x14ac:dyDescent="0.25">
      <c r="B6" s="8">
        <v>42125</v>
      </c>
      <c r="C6" s="11">
        <v>92</v>
      </c>
      <c r="D6" s="9">
        <f t="shared" si="0"/>
        <v>106.81743027618342</v>
      </c>
      <c r="E6" s="2"/>
      <c r="F6" s="2"/>
      <c r="G6" s="2"/>
      <c r="H6" s="2"/>
    </row>
    <row r="7" spans="2:8" x14ac:dyDescent="0.25">
      <c r="B7" s="8">
        <v>42156</v>
      </c>
      <c r="C7" s="11">
        <v>96</v>
      </c>
      <c r="D7" s="9">
        <f t="shared" si="0"/>
        <v>105.35653277133781</v>
      </c>
      <c r="E7" s="2"/>
      <c r="F7" s="2"/>
      <c r="G7" s="2"/>
      <c r="H7" s="2"/>
    </row>
    <row r="8" spans="2:8" x14ac:dyDescent="0.25">
      <c r="B8" s="8">
        <v>42186</v>
      </c>
      <c r="C8" s="11">
        <v>105</v>
      </c>
      <c r="D8" s="9">
        <f t="shared" si="0"/>
        <v>104.43404249300499</v>
      </c>
      <c r="E8" s="2"/>
      <c r="F8" s="2"/>
      <c r="G8" s="2"/>
      <c r="H8" s="2"/>
    </row>
    <row r="9" spans="2:8" x14ac:dyDescent="0.25">
      <c r="B9" s="8">
        <v>42217</v>
      </c>
      <c r="C9" s="11">
        <v>121</v>
      </c>
      <c r="D9" s="9">
        <f t="shared" si="0"/>
        <v>104.48984204086227</v>
      </c>
      <c r="E9" s="2"/>
      <c r="F9" s="2"/>
      <c r="G9" s="2"/>
      <c r="H9" s="2"/>
    </row>
    <row r="10" spans="2:8" x14ac:dyDescent="0.25">
      <c r="B10" s="8">
        <v>42248</v>
      </c>
      <c r="C10" s="11">
        <v>118</v>
      </c>
      <c r="D10" s="9">
        <f t="shared" si="0"/>
        <v>106.11763094336042</v>
      </c>
      <c r="E10" s="2"/>
      <c r="F10" s="2"/>
      <c r="G10" s="2"/>
      <c r="H10" s="2"/>
    </row>
    <row r="11" spans="2:8" x14ac:dyDescent="0.25">
      <c r="B11" s="8">
        <v>42278</v>
      </c>
      <c r="C11" s="11">
        <v>90</v>
      </c>
      <c r="D11" s="9">
        <f t="shared" si="0"/>
        <v>107.28915144205318</v>
      </c>
      <c r="E11" s="2"/>
      <c r="F11" s="2"/>
      <c r="G11" s="2"/>
      <c r="H11" s="2"/>
    </row>
    <row r="12" spans="2:8" x14ac:dyDescent="0.25">
      <c r="B12" s="8">
        <v>42309</v>
      </c>
      <c r="C12" s="11">
        <v>130</v>
      </c>
      <c r="D12" s="9">
        <f t="shared" si="0"/>
        <v>105.58455909831926</v>
      </c>
      <c r="E12" s="2"/>
      <c r="F12" s="2"/>
      <c r="G12" s="2"/>
      <c r="H12" s="2"/>
    </row>
    <row r="13" spans="2:8" x14ac:dyDescent="0.25">
      <c r="B13" s="10">
        <v>42339</v>
      </c>
      <c r="C13" s="16">
        <v>108</v>
      </c>
      <c r="D13" s="9">
        <f t="shared" si="0"/>
        <v>107.99175494997124</v>
      </c>
      <c r="E13" s="2"/>
      <c r="F13" s="2"/>
      <c r="G13" s="2"/>
      <c r="H13" s="2"/>
    </row>
    <row r="14" spans="2:8" x14ac:dyDescent="0.25">
      <c r="B14" s="10">
        <v>42370</v>
      </c>
      <c r="C14" s="11"/>
      <c r="D14" s="55">
        <f t="shared" si="0"/>
        <v>107.99256785563639</v>
      </c>
      <c r="E14" s="2"/>
      <c r="F14" s="2"/>
      <c r="G14" s="2"/>
      <c r="H14" s="2"/>
    </row>
    <row r="15" spans="2:8" x14ac:dyDescent="0.25">
      <c r="B15" s="2"/>
      <c r="C15" s="11"/>
      <c r="D15" s="2"/>
      <c r="E15" s="2"/>
      <c r="F15" s="2"/>
      <c r="G15" s="2"/>
      <c r="H15" s="2"/>
    </row>
    <row r="16" spans="2:8" x14ac:dyDescent="0.25">
      <c r="C16" s="12"/>
    </row>
  </sheetData>
  <phoneticPr fontId="2" type="noConversion"/>
  <printOptions headings="1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6"/>
  <sheetViews>
    <sheetView showGridLines="0" zoomScale="115" zoomScaleNormal="115" workbookViewId="0">
      <selection activeCell="B5" sqref="B5"/>
    </sheetView>
  </sheetViews>
  <sheetFormatPr defaultRowHeight="14" x14ac:dyDescent="0.25"/>
  <cols>
    <col min="1" max="1" width="1.453125" style="25" customWidth="1"/>
    <col min="2" max="2" width="29.90625" style="25" customWidth="1"/>
    <col min="3" max="3" width="7.453125" style="25" bestFit="1" customWidth="1"/>
    <col min="4" max="4" width="6.1796875" style="25" customWidth="1"/>
    <col min="5" max="5" width="1.453125" style="25" customWidth="1"/>
    <col min="6" max="6" width="6.90625" style="25" customWidth="1"/>
    <col min="7" max="7" width="6.81640625" style="25" customWidth="1"/>
    <col min="8" max="8" width="6.1796875" style="25" customWidth="1"/>
    <col min="9" max="9" width="7.453125" style="25" customWidth="1"/>
    <col min="10" max="10" width="1.453125" style="25" customWidth="1"/>
    <col min="11" max="255" width="9" style="25"/>
    <col min="256" max="256" width="1" style="25" customWidth="1"/>
    <col min="257" max="257" width="27.90625" style="25" customWidth="1"/>
    <col min="258" max="258" width="11.6328125" style="25" customWidth="1"/>
    <col min="259" max="259" width="6.1796875" style="25" customWidth="1"/>
    <col min="260" max="260" width="0.6328125" style="25" customWidth="1"/>
    <col min="261" max="261" width="0.453125" style="25" customWidth="1"/>
    <col min="262" max="262" width="6.90625" style="25" customWidth="1"/>
    <col min="263" max="263" width="6.81640625" style="25" customWidth="1"/>
    <col min="264" max="264" width="6.1796875" style="25" customWidth="1"/>
    <col min="265" max="265" width="6.453125" style="25" customWidth="1"/>
    <col min="266" max="266" width="0.6328125" style="25" customWidth="1"/>
    <col min="267" max="511" width="9" style="25"/>
    <col min="512" max="512" width="1" style="25" customWidth="1"/>
    <col min="513" max="513" width="27.90625" style="25" customWidth="1"/>
    <col min="514" max="514" width="11.6328125" style="25" customWidth="1"/>
    <col min="515" max="515" width="6.1796875" style="25" customWidth="1"/>
    <col min="516" max="516" width="0.6328125" style="25" customWidth="1"/>
    <col min="517" max="517" width="0.453125" style="25" customWidth="1"/>
    <col min="518" max="518" width="6.90625" style="25" customWidth="1"/>
    <col min="519" max="519" width="6.81640625" style="25" customWidth="1"/>
    <col min="520" max="520" width="6.1796875" style="25" customWidth="1"/>
    <col min="521" max="521" width="6.453125" style="25" customWidth="1"/>
    <col min="522" max="522" width="0.6328125" style="25" customWidth="1"/>
    <col min="523" max="767" width="9" style="25"/>
    <col min="768" max="768" width="1" style="25" customWidth="1"/>
    <col min="769" max="769" width="27.90625" style="25" customWidth="1"/>
    <col min="770" max="770" width="11.6328125" style="25" customWidth="1"/>
    <col min="771" max="771" width="6.1796875" style="25" customWidth="1"/>
    <col min="772" max="772" width="0.6328125" style="25" customWidth="1"/>
    <col min="773" max="773" width="0.453125" style="25" customWidth="1"/>
    <col min="774" max="774" width="6.90625" style="25" customWidth="1"/>
    <col min="775" max="775" width="6.81640625" style="25" customWidth="1"/>
    <col min="776" max="776" width="6.1796875" style="25" customWidth="1"/>
    <col min="777" max="777" width="6.453125" style="25" customWidth="1"/>
    <col min="778" max="778" width="0.6328125" style="25" customWidth="1"/>
    <col min="779" max="1023" width="9" style="25"/>
    <col min="1024" max="1024" width="1" style="25" customWidth="1"/>
    <col min="1025" max="1025" width="27.90625" style="25" customWidth="1"/>
    <col min="1026" max="1026" width="11.6328125" style="25" customWidth="1"/>
    <col min="1027" max="1027" width="6.1796875" style="25" customWidth="1"/>
    <col min="1028" max="1028" width="0.6328125" style="25" customWidth="1"/>
    <col min="1029" max="1029" width="0.453125" style="25" customWidth="1"/>
    <col min="1030" max="1030" width="6.90625" style="25" customWidth="1"/>
    <col min="1031" max="1031" width="6.81640625" style="25" customWidth="1"/>
    <col min="1032" max="1032" width="6.1796875" style="25" customWidth="1"/>
    <col min="1033" max="1033" width="6.453125" style="25" customWidth="1"/>
    <col min="1034" max="1034" width="0.6328125" style="25" customWidth="1"/>
    <col min="1035" max="1279" width="9" style="25"/>
    <col min="1280" max="1280" width="1" style="25" customWidth="1"/>
    <col min="1281" max="1281" width="27.90625" style="25" customWidth="1"/>
    <col min="1282" max="1282" width="11.6328125" style="25" customWidth="1"/>
    <col min="1283" max="1283" width="6.1796875" style="25" customWidth="1"/>
    <col min="1284" max="1284" width="0.6328125" style="25" customWidth="1"/>
    <col min="1285" max="1285" width="0.453125" style="25" customWidth="1"/>
    <col min="1286" max="1286" width="6.90625" style="25" customWidth="1"/>
    <col min="1287" max="1287" width="6.81640625" style="25" customWidth="1"/>
    <col min="1288" max="1288" width="6.1796875" style="25" customWidth="1"/>
    <col min="1289" max="1289" width="6.453125" style="25" customWidth="1"/>
    <col min="1290" max="1290" width="0.6328125" style="25" customWidth="1"/>
    <col min="1291" max="1535" width="9" style="25"/>
    <col min="1536" max="1536" width="1" style="25" customWidth="1"/>
    <col min="1537" max="1537" width="27.90625" style="25" customWidth="1"/>
    <col min="1538" max="1538" width="11.6328125" style="25" customWidth="1"/>
    <col min="1539" max="1539" width="6.1796875" style="25" customWidth="1"/>
    <col min="1540" max="1540" width="0.6328125" style="25" customWidth="1"/>
    <col min="1541" max="1541" width="0.453125" style="25" customWidth="1"/>
    <col min="1542" max="1542" width="6.90625" style="25" customWidth="1"/>
    <col min="1543" max="1543" width="6.81640625" style="25" customWidth="1"/>
    <col min="1544" max="1544" width="6.1796875" style="25" customWidth="1"/>
    <col min="1545" max="1545" width="6.453125" style="25" customWidth="1"/>
    <col min="1546" max="1546" width="0.6328125" style="25" customWidth="1"/>
    <col min="1547" max="1791" width="9" style="25"/>
    <col min="1792" max="1792" width="1" style="25" customWidth="1"/>
    <col min="1793" max="1793" width="27.90625" style="25" customWidth="1"/>
    <col min="1794" max="1794" width="11.6328125" style="25" customWidth="1"/>
    <col min="1795" max="1795" width="6.1796875" style="25" customWidth="1"/>
    <col min="1796" max="1796" width="0.6328125" style="25" customWidth="1"/>
    <col min="1797" max="1797" width="0.453125" style="25" customWidth="1"/>
    <col min="1798" max="1798" width="6.90625" style="25" customWidth="1"/>
    <col min="1799" max="1799" width="6.81640625" style="25" customWidth="1"/>
    <col min="1800" max="1800" width="6.1796875" style="25" customWidth="1"/>
    <col min="1801" max="1801" width="6.453125" style="25" customWidth="1"/>
    <col min="1802" max="1802" width="0.6328125" style="25" customWidth="1"/>
    <col min="1803" max="2047" width="9" style="25"/>
    <col min="2048" max="2048" width="1" style="25" customWidth="1"/>
    <col min="2049" max="2049" width="27.90625" style="25" customWidth="1"/>
    <col min="2050" max="2050" width="11.6328125" style="25" customWidth="1"/>
    <col min="2051" max="2051" width="6.1796875" style="25" customWidth="1"/>
    <col min="2052" max="2052" width="0.6328125" style="25" customWidth="1"/>
    <col min="2053" max="2053" width="0.453125" style="25" customWidth="1"/>
    <col min="2054" max="2054" width="6.90625" style="25" customWidth="1"/>
    <col min="2055" max="2055" width="6.81640625" style="25" customWidth="1"/>
    <col min="2056" max="2056" width="6.1796875" style="25" customWidth="1"/>
    <col min="2057" max="2057" width="6.453125" style="25" customWidth="1"/>
    <col min="2058" max="2058" width="0.6328125" style="25" customWidth="1"/>
    <col min="2059" max="2303" width="9" style="25"/>
    <col min="2304" max="2304" width="1" style="25" customWidth="1"/>
    <col min="2305" max="2305" width="27.90625" style="25" customWidth="1"/>
    <col min="2306" max="2306" width="11.6328125" style="25" customWidth="1"/>
    <col min="2307" max="2307" width="6.1796875" style="25" customWidth="1"/>
    <col min="2308" max="2308" width="0.6328125" style="25" customWidth="1"/>
    <col min="2309" max="2309" width="0.453125" style="25" customWidth="1"/>
    <col min="2310" max="2310" width="6.90625" style="25" customWidth="1"/>
    <col min="2311" max="2311" width="6.81640625" style="25" customWidth="1"/>
    <col min="2312" max="2312" width="6.1796875" style="25" customWidth="1"/>
    <col min="2313" max="2313" width="6.453125" style="25" customWidth="1"/>
    <col min="2314" max="2314" width="0.6328125" style="25" customWidth="1"/>
    <col min="2315" max="2559" width="9" style="25"/>
    <col min="2560" max="2560" width="1" style="25" customWidth="1"/>
    <col min="2561" max="2561" width="27.90625" style="25" customWidth="1"/>
    <col min="2562" max="2562" width="11.6328125" style="25" customWidth="1"/>
    <col min="2563" max="2563" width="6.1796875" style="25" customWidth="1"/>
    <col min="2564" max="2564" width="0.6328125" style="25" customWidth="1"/>
    <col min="2565" max="2565" width="0.453125" style="25" customWidth="1"/>
    <col min="2566" max="2566" width="6.90625" style="25" customWidth="1"/>
    <col min="2567" max="2567" width="6.81640625" style="25" customWidth="1"/>
    <col min="2568" max="2568" width="6.1796875" style="25" customWidth="1"/>
    <col min="2569" max="2569" width="6.453125" style="25" customWidth="1"/>
    <col min="2570" max="2570" width="0.6328125" style="25" customWidth="1"/>
    <col min="2571" max="2815" width="9" style="25"/>
    <col min="2816" max="2816" width="1" style="25" customWidth="1"/>
    <col min="2817" max="2817" width="27.90625" style="25" customWidth="1"/>
    <col min="2818" max="2818" width="11.6328125" style="25" customWidth="1"/>
    <col min="2819" max="2819" width="6.1796875" style="25" customWidth="1"/>
    <col min="2820" max="2820" width="0.6328125" style="25" customWidth="1"/>
    <col min="2821" max="2821" width="0.453125" style="25" customWidth="1"/>
    <col min="2822" max="2822" width="6.90625" style="25" customWidth="1"/>
    <col min="2823" max="2823" width="6.81640625" style="25" customWidth="1"/>
    <col min="2824" max="2824" width="6.1796875" style="25" customWidth="1"/>
    <col min="2825" max="2825" width="6.453125" style="25" customWidth="1"/>
    <col min="2826" max="2826" width="0.6328125" style="25" customWidth="1"/>
    <col min="2827" max="3071" width="9" style="25"/>
    <col min="3072" max="3072" width="1" style="25" customWidth="1"/>
    <col min="3073" max="3073" width="27.90625" style="25" customWidth="1"/>
    <col min="3074" max="3074" width="11.6328125" style="25" customWidth="1"/>
    <col min="3075" max="3075" width="6.1796875" style="25" customWidth="1"/>
    <col min="3076" max="3076" width="0.6328125" style="25" customWidth="1"/>
    <col min="3077" max="3077" width="0.453125" style="25" customWidth="1"/>
    <col min="3078" max="3078" width="6.90625" style="25" customWidth="1"/>
    <col min="3079" max="3079" width="6.81640625" style="25" customWidth="1"/>
    <col min="3080" max="3080" width="6.1796875" style="25" customWidth="1"/>
    <col min="3081" max="3081" width="6.453125" style="25" customWidth="1"/>
    <col min="3082" max="3082" width="0.6328125" style="25" customWidth="1"/>
    <col min="3083" max="3327" width="9" style="25"/>
    <col min="3328" max="3328" width="1" style="25" customWidth="1"/>
    <col min="3329" max="3329" width="27.90625" style="25" customWidth="1"/>
    <col min="3330" max="3330" width="11.6328125" style="25" customWidth="1"/>
    <col min="3331" max="3331" width="6.1796875" style="25" customWidth="1"/>
    <col min="3332" max="3332" width="0.6328125" style="25" customWidth="1"/>
    <col min="3333" max="3333" width="0.453125" style="25" customWidth="1"/>
    <col min="3334" max="3334" width="6.90625" style="25" customWidth="1"/>
    <col min="3335" max="3335" width="6.81640625" style="25" customWidth="1"/>
    <col min="3336" max="3336" width="6.1796875" style="25" customWidth="1"/>
    <col min="3337" max="3337" width="6.453125" style="25" customWidth="1"/>
    <col min="3338" max="3338" width="0.6328125" style="25" customWidth="1"/>
    <col min="3339" max="3583" width="9" style="25"/>
    <col min="3584" max="3584" width="1" style="25" customWidth="1"/>
    <col min="3585" max="3585" width="27.90625" style="25" customWidth="1"/>
    <col min="3586" max="3586" width="11.6328125" style="25" customWidth="1"/>
    <col min="3587" max="3587" width="6.1796875" style="25" customWidth="1"/>
    <col min="3588" max="3588" width="0.6328125" style="25" customWidth="1"/>
    <col min="3589" max="3589" width="0.453125" style="25" customWidth="1"/>
    <col min="3590" max="3590" width="6.90625" style="25" customWidth="1"/>
    <col min="3591" max="3591" width="6.81640625" style="25" customWidth="1"/>
    <col min="3592" max="3592" width="6.1796875" style="25" customWidth="1"/>
    <col min="3593" max="3593" width="6.453125" style="25" customWidth="1"/>
    <col min="3594" max="3594" width="0.6328125" style="25" customWidth="1"/>
    <col min="3595" max="3839" width="9" style="25"/>
    <col min="3840" max="3840" width="1" style="25" customWidth="1"/>
    <col min="3841" max="3841" width="27.90625" style="25" customWidth="1"/>
    <col min="3842" max="3842" width="11.6328125" style="25" customWidth="1"/>
    <col min="3843" max="3843" width="6.1796875" style="25" customWidth="1"/>
    <col min="3844" max="3844" width="0.6328125" style="25" customWidth="1"/>
    <col min="3845" max="3845" width="0.453125" style="25" customWidth="1"/>
    <col min="3846" max="3846" width="6.90625" style="25" customWidth="1"/>
    <col min="3847" max="3847" width="6.81640625" style="25" customWidth="1"/>
    <col min="3848" max="3848" width="6.1796875" style="25" customWidth="1"/>
    <col min="3849" max="3849" width="6.453125" style="25" customWidth="1"/>
    <col min="3850" max="3850" width="0.6328125" style="25" customWidth="1"/>
    <col min="3851" max="4095" width="9" style="25"/>
    <col min="4096" max="4096" width="1" style="25" customWidth="1"/>
    <col min="4097" max="4097" width="27.90625" style="25" customWidth="1"/>
    <col min="4098" max="4098" width="11.6328125" style="25" customWidth="1"/>
    <col min="4099" max="4099" width="6.1796875" style="25" customWidth="1"/>
    <col min="4100" max="4100" width="0.6328125" style="25" customWidth="1"/>
    <col min="4101" max="4101" width="0.453125" style="25" customWidth="1"/>
    <col min="4102" max="4102" width="6.90625" style="25" customWidth="1"/>
    <col min="4103" max="4103" width="6.81640625" style="25" customWidth="1"/>
    <col min="4104" max="4104" width="6.1796875" style="25" customWidth="1"/>
    <col min="4105" max="4105" width="6.453125" style="25" customWidth="1"/>
    <col min="4106" max="4106" width="0.6328125" style="25" customWidth="1"/>
    <col min="4107" max="4351" width="9" style="25"/>
    <col min="4352" max="4352" width="1" style="25" customWidth="1"/>
    <col min="4353" max="4353" width="27.90625" style="25" customWidth="1"/>
    <col min="4354" max="4354" width="11.6328125" style="25" customWidth="1"/>
    <col min="4355" max="4355" width="6.1796875" style="25" customWidth="1"/>
    <col min="4356" max="4356" width="0.6328125" style="25" customWidth="1"/>
    <col min="4357" max="4357" width="0.453125" style="25" customWidth="1"/>
    <col min="4358" max="4358" width="6.90625" style="25" customWidth="1"/>
    <col min="4359" max="4359" width="6.81640625" style="25" customWidth="1"/>
    <col min="4360" max="4360" width="6.1796875" style="25" customWidth="1"/>
    <col min="4361" max="4361" width="6.453125" style="25" customWidth="1"/>
    <col min="4362" max="4362" width="0.6328125" style="25" customWidth="1"/>
    <col min="4363" max="4607" width="9" style="25"/>
    <col min="4608" max="4608" width="1" style="25" customWidth="1"/>
    <col min="4609" max="4609" width="27.90625" style="25" customWidth="1"/>
    <col min="4610" max="4610" width="11.6328125" style="25" customWidth="1"/>
    <col min="4611" max="4611" width="6.1796875" style="25" customWidth="1"/>
    <col min="4612" max="4612" width="0.6328125" style="25" customWidth="1"/>
    <col min="4613" max="4613" width="0.453125" style="25" customWidth="1"/>
    <col min="4614" max="4614" width="6.90625" style="25" customWidth="1"/>
    <col min="4615" max="4615" width="6.81640625" style="25" customWidth="1"/>
    <col min="4616" max="4616" width="6.1796875" style="25" customWidth="1"/>
    <col min="4617" max="4617" width="6.453125" style="25" customWidth="1"/>
    <col min="4618" max="4618" width="0.6328125" style="25" customWidth="1"/>
    <col min="4619" max="4863" width="9" style="25"/>
    <col min="4864" max="4864" width="1" style="25" customWidth="1"/>
    <col min="4865" max="4865" width="27.90625" style="25" customWidth="1"/>
    <col min="4866" max="4866" width="11.6328125" style="25" customWidth="1"/>
    <col min="4867" max="4867" width="6.1796875" style="25" customWidth="1"/>
    <col min="4868" max="4868" width="0.6328125" style="25" customWidth="1"/>
    <col min="4869" max="4869" width="0.453125" style="25" customWidth="1"/>
    <col min="4870" max="4870" width="6.90625" style="25" customWidth="1"/>
    <col min="4871" max="4871" width="6.81640625" style="25" customWidth="1"/>
    <col min="4872" max="4872" width="6.1796875" style="25" customWidth="1"/>
    <col min="4873" max="4873" width="6.453125" style="25" customWidth="1"/>
    <col min="4874" max="4874" width="0.6328125" style="25" customWidth="1"/>
    <col min="4875" max="5119" width="9" style="25"/>
    <col min="5120" max="5120" width="1" style="25" customWidth="1"/>
    <col min="5121" max="5121" width="27.90625" style="25" customWidth="1"/>
    <col min="5122" max="5122" width="11.6328125" style="25" customWidth="1"/>
    <col min="5123" max="5123" width="6.1796875" style="25" customWidth="1"/>
    <col min="5124" max="5124" width="0.6328125" style="25" customWidth="1"/>
    <col min="5125" max="5125" width="0.453125" style="25" customWidth="1"/>
    <col min="5126" max="5126" width="6.90625" style="25" customWidth="1"/>
    <col min="5127" max="5127" width="6.81640625" style="25" customWidth="1"/>
    <col min="5128" max="5128" width="6.1796875" style="25" customWidth="1"/>
    <col min="5129" max="5129" width="6.453125" style="25" customWidth="1"/>
    <col min="5130" max="5130" width="0.6328125" style="25" customWidth="1"/>
    <col min="5131" max="5375" width="9" style="25"/>
    <col min="5376" max="5376" width="1" style="25" customWidth="1"/>
    <col min="5377" max="5377" width="27.90625" style="25" customWidth="1"/>
    <col min="5378" max="5378" width="11.6328125" style="25" customWidth="1"/>
    <col min="5379" max="5379" width="6.1796875" style="25" customWidth="1"/>
    <col min="5380" max="5380" width="0.6328125" style="25" customWidth="1"/>
    <col min="5381" max="5381" width="0.453125" style="25" customWidth="1"/>
    <col min="5382" max="5382" width="6.90625" style="25" customWidth="1"/>
    <col min="5383" max="5383" width="6.81640625" style="25" customWidth="1"/>
    <col min="5384" max="5384" width="6.1796875" style="25" customWidth="1"/>
    <col min="5385" max="5385" width="6.453125" style="25" customWidth="1"/>
    <col min="5386" max="5386" width="0.6328125" style="25" customWidth="1"/>
    <col min="5387" max="5631" width="9" style="25"/>
    <col min="5632" max="5632" width="1" style="25" customWidth="1"/>
    <col min="5633" max="5633" width="27.90625" style="25" customWidth="1"/>
    <col min="5634" max="5634" width="11.6328125" style="25" customWidth="1"/>
    <col min="5635" max="5635" width="6.1796875" style="25" customWidth="1"/>
    <col min="5636" max="5636" width="0.6328125" style="25" customWidth="1"/>
    <col min="5637" max="5637" width="0.453125" style="25" customWidth="1"/>
    <col min="5638" max="5638" width="6.90625" style="25" customWidth="1"/>
    <col min="5639" max="5639" width="6.81640625" style="25" customWidth="1"/>
    <col min="5640" max="5640" width="6.1796875" style="25" customWidth="1"/>
    <col min="5641" max="5641" width="6.453125" style="25" customWidth="1"/>
    <col min="5642" max="5642" width="0.6328125" style="25" customWidth="1"/>
    <col min="5643" max="5887" width="9" style="25"/>
    <col min="5888" max="5888" width="1" style="25" customWidth="1"/>
    <col min="5889" max="5889" width="27.90625" style="25" customWidth="1"/>
    <col min="5890" max="5890" width="11.6328125" style="25" customWidth="1"/>
    <col min="5891" max="5891" width="6.1796875" style="25" customWidth="1"/>
    <col min="5892" max="5892" width="0.6328125" style="25" customWidth="1"/>
    <col min="5893" max="5893" width="0.453125" style="25" customWidth="1"/>
    <col min="5894" max="5894" width="6.90625" style="25" customWidth="1"/>
    <col min="5895" max="5895" width="6.81640625" style="25" customWidth="1"/>
    <col min="5896" max="5896" width="6.1796875" style="25" customWidth="1"/>
    <col min="5897" max="5897" width="6.453125" style="25" customWidth="1"/>
    <col min="5898" max="5898" width="0.6328125" style="25" customWidth="1"/>
    <col min="5899" max="6143" width="9" style="25"/>
    <col min="6144" max="6144" width="1" style="25" customWidth="1"/>
    <col min="6145" max="6145" width="27.90625" style="25" customWidth="1"/>
    <col min="6146" max="6146" width="11.6328125" style="25" customWidth="1"/>
    <col min="6147" max="6147" width="6.1796875" style="25" customWidth="1"/>
    <col min="6148" max="6148" width="0.6328125" style="25" customWidth="1"/>
    <col min="6149" max="6149" width="0.453125" style="25" customWidth="1"/>
    <col min="6150" max="6150" width="6.90625" style="25" customWidth="1"/>
    <col min="6151" max="6151" width="6.81640625" style="25" customWidth="1"/>
    <col min="6152" max="6152" width="6.1796875" style="25" customWidth="1"/>
    <col min="6153" max="6153" width="6.453125" style="25" customWidth="1"/>
    <col min="6154" max="6154" width="0.6328125" style="25" customWidth="1"/>
    <col min="6155" max="6399" width="9" style="25"/>
    <col min="6400" max="6400" width="1" style="25" customWidth="1"/>
    <col min="6401" max="6401" width="27.90625" style="25" customWidth="1"/>
    <col min="6402" max="6402" width="11.6328125" style="25" customWidth="1"/>
    <col min="6403" max="6403" width="6.1796875" style="25" customWidth="1"/>
    <col min="6404" max="6404" width="0.6328125" style="25" customWidth="1"/>
    <col min="6405" max="6405" width="0.453125" style="25" customWidth="1"/>
    <col min="6406" max="6406" width="6.90625" style="25" customWidth="1"/>
    <col min="6407" max="6407" width="6.81640625" style="25" customWidth="1"/>
    <col min="6408" max="6408" width="6.1796875" style="25" customWidth="1"/>
    <col min="6409" max="6409" width="6.453125" style="25" customWidth="1"/>
    <col min="6410" max="6410" width="0.6328125" style="25" customWidth="1"/>
    <col min="6411" max="6655" width="9" style="25"/>
    <col min="6656" max="6656" width="1" style="25" customWidth="1"/>
    <col min="6657" max="6657" width="27.90625" style="25" customWidth="1"/>
    <col min="6658" max="6658" width="11.6328125" style="25" customWidth="1"/>
    <col min="6659" max="6659" width="6.1796875" style="25" customWidth="1"/>
    <col min="6660" max="6660" width="0.6328125" style="25" customWidth="1"/>
    <col min="6661" max="6661" width="0.453125" style="25" customWidth="1"/>
    <col min="6662" max="6662" width="6.90625" style="25" customWidth="1"/>
    <col min="6663" max="6663" width="6.81640625" style="25" customWidth="1"/>
    <col min="6664" max="6664" width="6.1796875" style="25" customWidth="1"/>
    <col min="6665" max="6665" width="6.453125" style="25" customWidth="1"/>
    <col min="6666" max="6666" width="0.6328125" style="25" customWidth="1"/>
    <col min="6667" max="6911" width="9" style="25"/>
    <col min="6912" max="6912" width="1" style="25" customWidth="1"/>
    <col min="6913" max="6913" width="27.90625" style="25" customWidth="1"/>
    <col min="6914" max="6914" width="11.6328125" style="25" customWidth="1"/>
    <col min="6915" max="6915" width="6.1796875" style="25" customWidth="1"/>
    <col min="6916" max="6916" width="0.6328125" style="25" customWidth="1"/>
    <col min="6917" max="6917" width="0.453125" style="25" customWidth="1"/>
    <col min="6918" max="6918" width="6.90625" style="25" customWidth="1"/>
    <col min="6919" max="6919" width="6.81640625" style="25" customWidth="1"/>
    <col min="6920" max="6920" width="6.1796875" style="25" customWidth="1"/>
    <col min="6921" max="6921" width="6.453125" style="25" customWidth="1"/>
    <col min="6922" max="6922" width="0.6328125" style="25" customWidth="1"/>
    <col min="6923" max="7167" width="9" style="25"/>
    <col min="7168" max="7168" width="1" style="25" customWidth="1"/>
    <col min="7169" max="7169" width="27.90625" style="25" customWidth="1"/>
    <col min="7170" max="7170" width="11.6328125" style="25" customWidth="1"/>
    <col min="7171" max="7171" width="6.1796875" style="25" customWidth="1"/>
    <col min="7172" max="7172" width="0.6328125" style="25" customWidth="1"/>
    <col min="7173" max="7173" width="0.453125" style="25" customWidth="1"/>
    <col min="7174" max="7174" width="6.90625" style="25" customWidth="1"/>
    <col min="7175" max="7175" width="6.81640625" style="25" customWidth="1"/>
    <col min="7176" max="7176" width="6.1796875" style="25" customWidth="1"/>
    <col min="7177" max="7177" width="6.453125" style="25" customWidth="1"/>
    <col min="7178" max="7178" width="0.6328125" style="25" customWidth="1"/>
    <col min="7179" max="7423" width="9" style="25"/>
    <col min="7424" max="7424" width="1" style="25" customWidth="1"/>
    <col min="7425" max="7425" width="27.90625" style="25" customWidth="1"/>
    <col min="7426" max="7426" width="11.6328125" style="25" customWidth="1"/>
    <col min="7427" max="7427" width="6.1796875" style="25" customWidth="1"/>
    <col min="7428" max="7428" width="0.6328125" style="25" customWidth="1"/>
    <col min="7429" max="7429" width="0.453125" style="25" customWidth="1"/>
    <col min="7430" max="7430" width="6.90625" style="25" customWidth="1"/>
    <col min="7431" max="7431" width="6.81640625" style="25" customWidth="1"/>
    <col min="7432" max="7432" width="6.1796875" style="25" customWidth="1"/>
    <col min="7433" max="7433" width="6.453125" style="25" customWidth="1"/>
    <col min="7434" max="7434" width="0.6328125" style="25" customWidth="1"/>
    <col min="7435" max="7679" width="9" style="25"/>
    <col min="7680" max="7680" width="1" style="25" customWidth="1"/>
    <col min="7681" max="7681" width="27.90625" style="25" customWidth="1"/>
    <col min="7682" max="7682" width="11.6328125" style="25" customWidth="1"/>
    <col min="7683" max="7683" width="6.1796875" style="25" customWidth="1"/>
    <col min="7684" max="7684" width="0.6328125" style="25" customWidth="1"/>
    <col min="7685" max="7685" width="0.453125" style="25" customWidth="1"/>
    <col min="7686" max="7686" width="6.90625" style="25" customWidth="1"/>
    <col min="7687" max="7687" width="6.81640625" style="25" customWidth="1"/>
    <col min="7688" max="7688" width="6.1796875" style="25" customWidth="1"/>
    <col min="7689" max="7689" width="6.453125" style="25" customWidth="1"/>
    <col min="7690" max="7690" width="0.6328125" style="25" customWidth="1"/>
    <col min="7691" max="7935" width="9" style="25"/>
    <col min="7936" max="7936" width="1" style="25" customWidth="1"/>
    <col min="7937" max="7937" width="27.90625" style="25" customWidth="1"/>
    <col min="7938" max="7938" width="11.6328125" style="25" customWidth="1"/>
    <col min="7939" max="7939" width="6.1796875" style="25" customWidth="1"/>
    <col min="7940" max="7940" width="0.6328125" style="25" customWidth="1"/>
    <col min="7941" max="7941" width="0.453125" style="25" customWidth="1"/>
    <col min="7942" max="7942" width="6.90625" style="25" customWidth="1"/>
    <col min="7943" max="7943" width="6.81640625" style="25" customWidth="1"/>
    <col min="7944" max="7944" width="6.1796875" style="25" customWidth="1"/>
    <col min="7945" max="7945" width="6.453125" style="25" customWidth="1"/>
    <col min="7946" max="7946" width="0.6328125" style="25" customWidth="1"/>
    <col min="7947" max="8191" width="9" style="25"/>
    <col min="8192" max="8192" width="1" style="25" customWidth="1"/>
    <col min="8193" max="8193" width="27.90625" style="25" customWidth="1"/>
    <col min="8194" max="8194" width="11.6328125" style="25" customWidth="1"/>
    <col min="8195" max="8195" width="6.1796875" style="25" customWidth="1"/>
    <col min="8196" max="8196" width="0.6328125" style="25" customWidth="1"/>
    <col min="8197" max="8197" width="0.453125" style="25" customWidth="1"/>
    <col min="8198" max="8198" width="6.90625" style="25" customWidth="1"/>
    <col min="8199" max="8199" width="6.81640625" style="25" customWidth="1"/>
    <col min="8200" max="8200" width="6.1796875" style="25" customWidth="1"/>
    <col min="8201" max="8201" width="6.453125" style="25" customWidth="1"/>
    <col min="8202" max="8202" width="0.6328125" style="25" customWidth="1"/>
    <col min="8203" max="8447" width="9" style="25"/>
    <col min="8448" max="8448" width="1" style="25" customWidth="1"/>
    <col min="8449" max="8449" width="27.90625" style="25" customWidth="1"/>
    <col min="8450" max="8450" width="11.6328125" style="25" customWidth="1"/>
    <col min="8451" max="8451" width="6.1796875" style="25" customWidth="1"/>
    <col min="8452" max="8452" width="0.6328125" style="25" customWidth="1"/>
    <col min="8453" max="8453" width="0.453125" style="25" customWidth="1"/>
    <col min="8454" max="8454" width="6.90625" style="25" customWidth="1"/>
    <col min="8455" max="8455" width="6.81640625" style="25" customWidth="1"/>
    <col min="8456" max="8456" width="6.1796875" style="25" customWidth="1"/>
    <col min="8457" max="8457" width="6.453125" style="25" customWidth="1"/>
    <col min="8458" max="8458" width="0.6328125" style="25" customWidth="1"/>
    <col min="8459" max="8703" width="9" style="25"/>
    <col min="8704" max="8704" width="1" style="25" customWidth="1"/>
    <col min="8705" max="8705" width="27.90625" style="25" customWidth="1"/>
    <col min="8706" max="8706" width="11.6328125" style="25" customWidth="1"/>
    <col min="8707" max="8707" width="6.1796875" style="25" customWidth="1"/>
    <col min="8708" max="8708" width="0.6328125" style="25" customWidth="1"/>
    <col min="8709" max="8709" width="0.453125" style="25" customWidth="1"/>
    <col min="8710" max="8710" width="6.90625" style="25" customWidth="1"/>
    <col min="8711" max="8711" width="6.81640625" style="25" customWidth="1"/>
    <col min="8712" max="8712" width="6.1796875" style="25" customWidth="1"/>
    <col min="8713" max="8713" width="6.453125" style="25" customWidth="1"/>
    <col min="8714" max="8714" width="0.6328125" style="25" customWidth="1"/>
    <col min="8715" max="8959" width="9" style="25"/>
    <col min="8960" max="8960" width="1" style="25" customWidth="1"/>
    <col min="8961" max="8961" width="27.90625" style="25" customWidth="1"/>
    <col min="8962" max="8962" width="11.6328125" style="25" customWidth="1"/>
    <col min="8963" max="8963" width="6.1796875" style="25" customWidth="1"/>
    <col min="8964" max="8964" width="0.6328125" style="25" customWidth="1"/>
    <col min="8965" max="8965" width="0.453125" style="25" customWidth="1"/>
    <col min="8966" max="8966" width="6.90625" style="25" customWidth="1"/>
    <col min="8967" max="8967" width="6.81640625" style="25" customWidth="1"/>
    <col min="8968" max="8968" width="6.1796875" style="25" customWidth="1"/>
    <col min="8969" max="8969" width="6.453125" style="25" customWidth="1"/>
    <col min="8970" max="8970" width="0.6328125" style="25" customWidth="1"/>
    <col min="8971" max="9215" width="9" style="25"/>
    <col min="9216" max="9216" width="1" style="25" customWidth="1"/>
    <col min="9217" max="9217" width="27.90625" style="25" customWidth="1"/>
    <col min="9218" max="9218" width="11.6328125" style="25" customWidth="1"/>
    <col min="9219" max="9219" width="6.1796875" style="25" customWidth="1"/>
    <col min="9220" max="9220" width="0.6328125" style="25" customWidth="1"/>
    <col min="9221" max="9221" width="0.453125" style="25" customWidth="1"/>
    <col min="9222" max="9222" width="6.90625" style="25" customWidth="1"/>
    <col min="9223" max="9223" width="6.81640625" style="25" customWidth="1"/>
    <col min="9224" max="9224" width="6.1796875" style="25" customWidth="1"/>
    <col min="9225" max="9225" width="6.453125" style="25" customWidth="1"/>
    <col min="9226" max="9226" width="0.6328125" style="25" customWidth="1"/>
    <col min="9227" max="9471" width="9" style="25"/>
    <col min="9472" max="9472" width="1" style="25" customWidth="1"/>
    <col min="9473" max="9473" width="27.90625" style="25" customWidth="1"/>
    <col min="9474" max="9474" width="11.6328125" style="25" customWidth="1"/>
    <col min="9475" max="9475" width="6.1796875" style="25" customWidth="1"/>
    <col min="9476" max="9476" width="0.6328125" style="25" customWidth="1"/>
    <col min="9477" max="9477" width="0.453125" style="25" customWidth="1"/>
    <col min="9478" max="9478" width="6.90625" style="25" customWidth="1"/>
    <col min="9479" max="9479" width="6.81640625" style="25" customWidth="1"/>
    <col min="9480" max="9480" width="6.1796875" style="25" customWidth="1"/>
    <col min="9481" max="9481" width="6.453125" style="25" customWidth="1"/>
    <col min="9482" max="9482" width="0.6328125" style="25" customWidth="1"/>
    <col min="9483" max="9727" width="9" style="25"/>
    <col min="9728" max="9728" width="1" style="25" customWidth="1"/>
    <col min="9729" max="9729" width="27.90625" style="25" customWidth="1"/>
    <col min="9730" max="9730" width="11.6328125" style="25" customWidth="1"/>
    <col min="9731" max="9731" width="6.1796875" style="25" customWidth="1"/>
    <col min="9732" max="9732" width="0.6328125" style="25" customWidth="1"/>
    <col min="9733" max="9733" width="0.453125" style="25" customWidth="1"/>
    <col min="9734" max="9734" width="6.90625" style="25" customWidth="1"/>
    <col min="9735" max="9735" width="6.81640625" style="25" customWidth="1"/>
    <col min="9736" max="9736" width="6.1796875" style="25" customWidth="1"/>
    <col min="9737" max="9737" width="6.453125" style="25" customWidth="1"/>
    <col min="9738" max="9738" width="0.6328125" style="25" customWidth="1"/>
    <col min="9739" max="9983" width="9" style="25"/>
    <col min="9984" max="9984" width="1" style="25" customWidth="1"/>
    <col min="9985" max="9985" width="27.90625" style="25" customWidth="1"/>
    <col min="9986" max="9986" width="11.6328125" style="25" customWidth="1"/>
    <col min="9987" max="9987" width="6.1796875" style="25" customWidth="1"/>
    <col min="9988" max="9988" width="0.6328125" style="25" customWidth="1"/>
    <col min="9989" max="9989" width="0.453125" style="25" customWidth="1"/>
    <col min="9990" max="9990" width="6.90625" style="25" customWidth="1"/>
    <col min="9991" max="9991" width="6.81640625" style="25" customWidth="1"/>
    <col min="9992" max="9992" width="6.1796875" style="25" customWidth="1"/>
    <col min="9993" max="9993" width="6.453125" style="25" customWidth="1"/>
    <col min="9994" max="9994" width="0.6328125" style="25" customWidth="1"/>
    <col min="9995" max="10239" width="9" style="25"/>
    <col min="10240" max="10240" width="1" style="25" customWidth="1"/>
    <col min="10241" max="10241" width="27.90625" style="25" customWidth="1"/>
    <col min="10242" max="10242" width="11.6328125" style="25" customWidth="1"/>
    <col min="10243" max="10243" width="6.1796875" style="25" customWidth="1"/>
    <col min="10244" max="10244" width="0.6328125" style="25" customWidth="1"/>
    <col min="10245" max="10245" width="0.453125" style="25" customWidth="1"/>
    <col min="10246" max="10246" width="6.90625" style="25" customWidth="1"/>
    <col min="10247" max="10247" width="6.81640625" style="25" customWidth="1"/>
    <col min="10248" max="10248" width="6.1796875" style="25" customWidth="1"/>
    <col min="10249" max="10249" width="6.453125" style="25" customWidth="1"/>
    <col min="10250" max="10250" width="0.6328125" style="25" customWidth="1"/>
    <col min="10251" max="10495" width="9" style="25"/>
    <col min="10496" max="10496" width="1" style="25" customWidth="1"/>
    <col min="10497" max="10497" width="27.90625" style="25" customWidth="1"/>
    <col min="10498" max="10498" width="11.6328125" style="25" customWidth="1"/>
    <col min="10499" max="10499" width="6.1796875" style="25" customWidth="1"/>
    <col min="10500" max="10500" width="0.6328125" style="25" customWidth="1"/>
    <col min="10501" max="10501" width="0.453125" style="25" customWidth="1"/>
    <col min="10502" max="10502" width="6.90625" style="25" customWidth="1"/>
    <col min="10503" max="10503" width="6.81640625" style="25" customWidth="1"/>
    <col min="10504" max="10504" width="6.1796875" style="25" customWidth="1"/>
    <col min="10505" max="10505" width="6.453125" style="25" customWidth="1"/>
    <col min="10506" max="10506" width="0.6328125" style="25" customWidth="1"/>
    <col min="10507" max="10751" width="9" style="25"/>
    <col min="10752" max="10752" width="1" style="25" customWidth="1"/>
    <col min="10753" max="10753" width="27.90625" style="25" customWidth="1"/>
    <col min="10754" max="10754" width="11.6328125" style="25" customWidth="1"/>
    <col min="10755" max="10755" width="6.1796875" style="25" customWidth="1"/>
    <col min="10756" max="10756" width="0.6328125" style="25" customWidth="1"/>
    <col min="10757" max="10757" width="0.453125" style="25" customWidth="1"/>
    <col min="10758" max="10758" width="6.90625" style="25" customWidth="1"/>
    <col min="10759" max="10759" width="6.81640625" style="25" customWidth="1"/>
    <col min="10760" max="10760" width="6.1796875" style="25" customWidth="1"/>
    <col min="10761" max="10761" width="6.453125" style="25" customWidth="1"/>
    <col min="10762" max="10762" width="0.6328125" style="25" customWidth="1"/>
    <col min="10763" max="11007" width="9" style="25"/>
    <col min="11008" max="11008" width="1" style="25" customWidth="1"/>
    <col min="11009" max="11009" width="27.90625" style="25" customWidth="1"/>
    <col min="11010" max="11010" width="11.6328125" style="25" customWidth="1"/>
    <col min="11011" max="11011" width="6.1796875" style="25" customWidth="1"/>
    <col min="11012" max="11012" width="0.6328125" style="25" customWidth="1"/>
    <col min="11013" max="11013" width="0.453125" style="25" customWidth="1"/>
    <col min="11014" max="11014" width="6.90625" style="25" customWidth="1"/>
    <col min="11015" max="11015" width="6.81640625" style="25" customWidth="1"/>
    <col min="11016" max="11016" width="6.1796875" style="25" customWidth="1"/>
    <col min="11017" max="11017" width="6.453125" style="25" customWidth="1"/>
    <col min="11018" max="11018" width="0.6328125" style="25" customWidth="1"/>
    <col min="11019" max="11263" width="9" style="25"/>
    <col min="11264" max="11264" width="1" style="25" customWidth="1"/>
    <col min="11265" max="11265" width="27.90625" style="25" customWidth="1"/>
    <col min="11266" max="11266" width="11.6328125" style="25" customWidth="1"/>
    <col min="11267" max="11267" width="6.1796875" style="25" customWidth="1"/>
    <col min="11268" max="11268" width="0.6328125" style="25" customWidth="1"/>
    <col min="11269" max="11269" width="0.453125" style="25" customWidth="1"/>
    <col min="11270" max="11270" width="6.90625" style="25" customWidth="1"/>
    <col min="11271" max="11271" width="6.81640625" style="25" customWidth="1"/>
    <col min="11272" max="11272" width="6.1796875" style="25" customWidth="1"/>
    <col min="11273" max="11273" width="6.453125" style="25" customWidth="1"/>
    <col min="11274" max="11274" width="0.6328125" style="25" customWidth="1"/>
    <col min="11275" max="11519" width="9" style="25"/>
    <col min="11520" max="11520" width="1" style="25" customWidth="1"/>
    <col min="11521" max="11521" width="27.90625" style="25" customWidth="1"/>
    <col min="11522" max="11522" width="11.6328125" style="25" customWidth="1"/>
    <col min="11523" max="11523" width="6.1796875" style="25" customWidth="1"/>
    <col min="11524" max="11524" width="0.6328125" style="25" customWidth="1"/>
    <col min="11525" max="11525" width="0.453125" style="25" customWidth="1"/>
    <col min="11526" max="11526" width="6.90625" style="25" customWidth="1"/>
    <col min="11527" max="11527" width="6.81640625" style="25" customWidth="1"/>
    <col min="11528" max="11528" width="6.1796875" style="25" customWidth="1"/>
    <col min="11529" max="11529" width="6.453125" style="25" customWidth="1"/>
    <col min="11530" max="11530" width="0.6328125" style="25" customWidth="1"/>
    <col min="11531" max="11775" width="9" style="25"/>
    <col min="11776" max="11776" width="1" style="25" customWidth="1"/>
    <col min="11777" max="11777" width="27.90625" style="25" customWidth="1"/>
    <col min="11778" max="11778" width="11.6328125" style="25" customWidth="1"/>
    <col min="11779" max="11779" width="6.1796875" style="25" customWidth="1"/>
    <col min="11780" max="11780" width="0.6328125" style="25" customWidth="1"/>
    <col min="11781" max="11781" width="0.453125" style="25" customWidth="1"/>
    <col min="11782" max="11782" width="6.90625" style="25" customWidth="1"/>
    <col min="11783" max="11783" width="6.81640625" style="25" customWidth="1"/>
    <col min="11784" max="11784" width="6.1796875" style="25" customWidth="1"/>
    <col min="11785" max="11785" width="6.453125" style="25" customWidth="1"/>
    <col min="11786" max="11786" width="0.6328125" style="25" customWidth="1"/>
    <col min="11787" max="12031" width="9" style="25"/>
    <col min="12032" max="12032" width="1" style="25" customWidth="1"/>
    <col min="12033" max="12033" width="27.90625" style="25" customWidth="1"/>
    <col min="12034" max="12034" width="11.6328125" style="25" customWidth="1"/>
    <col min="12035" max="12035" width="6.1796875" style="25" customWidth="1"/>
    <col min="12036" max="12036" width="0.6328125" style="25" customWidth="1"/>
    <col min="12037" max="12037" width="0.453125" style="25" customWidth="1"/>
    <col min="12038" max="12038" width="6.90625" style="25" customWidth="1"/>
    <col min="12039" max="12039" width="6.81640625" style="25" customWidth="1"/>
    <col min="12040" max="12040" width="6.1796875" style="25" customWidth="1"/>
    <col min="12041" max="12041" width="6.453125" style="25" customWidth="1"/>
    <col min="12042" max="12042" width="0.6328125" style="25" customWidth="1"/>
    <col min="12043" max="12287" width="9" style="25"/>
    <col min="12288" max="12288" width="1" style="25" customWidth="1"/>
    <col min="12289" max="12289" width="27.90625" style="25" customWidth="1"/>
    <col min="12290" max="12290" width="11.6328125" style="25" customWidth="1"/>
    <col min="12291" max="12291" width="6.1796875" style="25" customWidth="1"/>
    <col min="12292" max="12292" width="0.6328125" style="25" customWidth="1"/>
    <col min="12293" max="12293" width="0.453125" style="25" customWidth="1"/>
    <col min="12294" max="12294" width="6.90625" style="25" customWidth="1"/>
    <col min="12295" max="12295" width="6.81640625" style="25" customWidth="1"/>
    <col min="12296" max="12296" width="6.1796875" style="25" customWidth="1"/>
    <col min="12297" max="12297" width="6.453125" style="25" customWidth="1"/>
    <col min="12298" max="12298" width="0.6328125" style="25" customWidth="1"/>
    <col min="12299" max="12543" width="9" style="25"/>
    <col min="12544" max="12544" width="1" style="25" customWidth="1"/>
    <col min="12545" max="12545" width="27.90625" style="25" customWidth="1"/>
    <col min="12546" max="12546" width="11.6328125" style="25" customWidth="1"/>
    <col min="12547" max="12547" width="6.1796875" style="25" customWidth="1"/>
    <col min="12548" max="12548" width="0.6328125" style="25" customWidth="1"/>
    <col min="12549" max="12549" width="0.453125" style="25" customWidth="1"/>
    <col min="12550" max="12550" width="6.90625" style="25" customWidth="1"/>
    <col min="12551" max="12551" width="6.81640625" style="25" customWidth="1"/>
    <col min="12552" max="12552" width="6.1796875" style="25" customWidth="1"/>
    <col min="12553" max="12553" width="6.453125" style="25" customWidth="1"/>
    <col min="12554" max="12554" width="0.6328125" style="25" customWidth="1"/>
    <col min="12555" max="12799" width="9" style="25"/>
    <col min="12800" max="12800" width="1" style="25" customWidth="1"/>
    <col min="12801" max="12801" width="27.90625" style="25" customWidth="1"/>
    <col min="12802" max="12802" width="11.6328125" style="25" customWidth="1"/>
    <col min="12803" max="12803" width="6.1796875" style="25" customWidth="1"/>
    <col min="12804" max="12804" width="0.6328125" style="25" customWidth="1"/>
    <col min="12805" max="12805" width="0.453125" style="25" customWidth="1"/>
    <col min="12806" max="12806" width="6.90625" style="25" customWidth="1"/>
    <col min="12807" max="12807" width="6.81640625" style="25" customWidth="1"/>
    <col min="12808" max="12808" width="6.1796875" style="25" customWidth="1"/>
    <col min="12809" max="12809" width="6.453125" style="25" customWidth="1"/>
    <col min="12810" max="12810" width="0.6328125" style="25" customWidth="1"/>
    <col min="12811" max="13055" width="9" style="25"/>
    <col min="13056" max="13056" width="1" style="25" customWidth="1"/>
    <col min="13057" max="13057" width="27.90625" style="25" customWidth="1"/>
    <col min="13058" max="13058" width="11.6328125" style="25" customWidth="1"/>
    <col min="13059" max="13059" width="6.1796875" style="25" customWidth="1"/>
    <col min="13060" max="13060" width="0.6328125" style="25" customWidth="1"/>
    <col min="13061" max="13061" width="0.453125" style="25" customWidth="1"/>
    <col min="13062" max="13062" width="6.90625" style="25" customWidth="1"/>
    <col min="13063" max="13063" width="6.81640625" style="25" customWidth="1"/>
    <col min="13064" max="13064" width="6.1796875" style="25" customWidth="1"/>
    <col min="13065" max="13065" width="6.453125" style="25" customWidth="1"/>
    <col min="13066" max="13066" width="0.6328125" style="25" customWidth="1"/>
    <col min="13067" max="13311" width="9" style="25"/>
    <col min="13312" max="13312" width="1" style="25" customWidth="1"/>
    <col min="13313" max="13313" width="27.90625" style="25" customWidth="1"/>
    <col min="13314" max="13314" width="11.6328125" style="25" customWidth="1"/>
    <col min="13315" max="13315" width="6.1796875" style="25" customWidth="1"/>
    <col min="13316" max="13316" width="0.6328125" style="25" customWidth="1"/>
    <col min="13317" max="13317" width="0.453125" style="25" customWidth="1"/>
    <col min="13318" max="13318" width="6.90625" style="25" customWidth="1"/>
    <col min="13319" max="13319" width="6.81640625" style="25" customWidth="1"/>
    <col min="13320" max="13320" width="6.1796875" style="25" customWidth="1"/>
    <col min="13321" max="13321" width="6.453125" style="25" customWidth="1"/>
    <col min="13322" max="13322" width="0.6328125" style="25" customWidth="1"/>
    <col min="13323" max="13567" width="9" style="25"/>
    <col min="13568" max="13568" width="1" style="25" customWidth="1"/>
    <col min="13569" max="13569" width="27.90625" style="25" customWidth="1"/>
    <col min="13570" max="13570" width="11.6328125" style="25" customWidth="1"/>
    <col min="13571" max="13571" width="6.1796875" style="25" customWidth="1"/>
    <col min="13572" max="13572" width="0.6328125" style="25" customWidth="1"/>
    <col min="13573" max="13573" width="0.453125" style="25" customWidth="1"/>
    <col min="13574" max="13574" width="6.90625" style="25" customWidth="1"/>
    <col min="13575" max="13575" width="6.81640625" style="25" customWidth="1"/>
    <col min="13576" max="13576" width="6.1796875" style="25" customWidth="1"/>
    <col min="13577" max="13577" width="6.453125" style="25" customWidth="1"/>
    <col min="13578" max="13578" width="0.6328125" style="25" customWidth="1"/>
    <col min="13579" max="13823" width="9" style="25"/>
    <col min="13824" max="13824" width="1" style="25" customWidth="1"/>
    <col min="13825" max="13825" width="27.90625" style="25" customWidth="1"/>
    <col min="13826" max="13826" width="11.6328125" style="25" customWidth="1"/>
    <col min="13827" max="13827" width="6.1796875" style="25" customWidth="1"/>
    <col min="13828" max="13828" width="0.6328125" style="25" customWidth="1"/>
    <col min="13829" max="13829" width="0.453125" style="25" customWidth="1"/>
    <col min="13830" max="13830" width="6.90625" style="25" customWidth="1"/>
    <col min="13831" max="13831" width="6.81640625" style="25" customWidth="1"/>
    <col min="13832" max="13832" width="6.1796875" style="25" customWidth="1"/>
    <col min="13833" max="13833" width="6.453125" style="25" customWidth="1"/>
    <col min="13834" max="13834" width="0.6328125" style="25" customWidth="1"/>
    <col min="13835" max="14079" width="9" style="25"/>
    <col min="14080" max="14080" width="1" style="25" customWidth="1"/>
    <col min="14081" max="14081" width="27.90625" style="25" customWidth="1"/>
    <col min="14082" max="14082" width="11.6328125" style="25" customWidth="1"/>
    <col min="14083" max="14083" width="6.1796875" style="25" customWidth="1"/>
    <col min="14084" max="14084" width="0.6328125" style="25" customWidth="1"/>
    <col min="14085" max="14085" width="0.453125" style="25" customWidth="1"/>
    <col min="14086" max="14086" width="6.90625" style="25" customWidth="1"/>
    <col min="14087" max="14087" width="6.81640625" style="25" customWidth="1"/>
    <col min="14088" max="14088" width="6.1796875" style="25" customWidth="1"/>
    <col min="14089" max="14089" width="6.453125" style="25" customWidth="1"/>
    <col min="14090" max="14090" width="0.6328125" style="25" customWidth="1"/>
    <col min="14091" max="14335" width="9" style="25"/>
    <col min="14336" max="14336" width="1" style="25" customWidth="1"/>
    <col min="14337" max="14337" width="27.90625" style="25" customWidth="1"/>
    <col min="14338" max="14338" width="11.6328125" style="25" customWidth="1"/>
    <col min="14339" max="14339" width="6.1796875" style="25" customWidth="1"/>
    <col min="14340" max="14340" width="0.6328125" style="25" customWidth="1"/>
    <col min="14341" max="14341" width="0.453125" style="25" customWidth="1"/>
    <col min="14342" max="14342" width="6.90625" style="25" customWidth="1"/>
    <col min="14343" max="14343" width="6.81640625" style="25" customWidth="1"/>
    <col min="14344" max="14344" width="6.1796875" style="25" customWidth="1"/>
    <col min="14345" max="14345" width="6.453125" style="25" customWidth="1"/>
    <col min="14346" max="14346" width="0.6328125" style="25" customWidth="1"/>
    <col min="14347" max="14591" width="9" style="25"/>
    <col min="14592" max="14592" width="1" style="25" customWidth="1"/>
    <col min="14593" max="14593" width="27.90625" style="25" customWidth="1"/>
    <col min="14594" max="14594" width="11.6328125" style="25" customWidth="1"/>
    <col min="14595" max="14595" width="6.1796875" style="25" customWidth="1"/>
    <col min="14596" max="14596" width="0.6328125" style="25" customWidth="1"/>
    <col min="14597" max="14597" width="0.453125" style="25" customWidth="1"/>
    <col min="14598" max="14598" width="6.90625" style="25" customWidth="1"/>
    <col min="14599" max="14599" width="6.81640625" style="25" customWidth="1"/>
    <col min="14600" max="14600" width="6.1796875" style="25" customWidth="1"/>
    <col min="14601" max="14601" width="6.453125" style="25" customWidth="1"/>
    <col min="14602" max="14602" width="0.6328125" style="25" customWidth="1"/>
    <col min="14603" max="14847" width="9" style="25"/>
    <col min="14848" max="14848" width="1" style="25" customWidth="1"/>
    <col min="14849" max="14849" width="27.90625" style="25" customWidth="1"/>
    <col min="14850" max="14850" width="11.6328125" style="25" customWidth="1"/>
    <col min="14851" max="14851" width="6.1796875" style="25" customWidth="1"/>
    <col min="14852" max="14852" width="0.6328125" style="25" customWidth="1"/>
    <col min="14853" max="14853" width="0.453125" style="25" customWidth="1"/>
    <col min="14854" max="14854" width="6.90625" style="25" customWidth="1"/>
    <col min="14855" max="14855" width="6.81640625" style="25" customWidth="1"/>
    <col min="14856" max="14856" width="6.1796875" style="25" customWidth="1"/>
    <col min="14857" max="14857" width="6.453125" style="25" customWidth="1"/>
    <col min="14858" max="14858" width="0.6328125" style="25" customWidth="1"/>
    <col min="14859" max="15103" width="9" style="25"/>
    <col min="15104" max="15104" width="1" style="25" customWidth="1"/>
    <col min="15105" max="15105" width="27.90625" style="25" customWidth="1"/>
    <col min="15106" max="15106" width="11.6328125" style="25" customWidth="1"/>
    <col min="15107" max="15107" width="6.1796875" style="25" customWidth="1"/>
    <col min="15108" max="15108" width="0.6328125" style="25" customWidth="1"/>
    <col min="15109" max="15109" width="0.453125" style="25" customWidth="1"/>
    <col min="15110" max="15110" width="6.90625" style="25" customWidth="1"/>
    <col min="15111" max="15111" width="6.81640625" style="25" customWidth="1"/>
    <col min="15112" max="15112" width="6.1796875" style="25" customWidth="1"/>
    <col min="15113" max="15113" width="6.453125" style="25" customWidth="1"/>
    <col min="15114" max="15114" width="0.6328125" style="25" customWidth="1"/>
    <col min="15115" max="15359" width="9" style="25"/>
    <col min="15360" max="15360" width="1" style="25" customWidth="1"/>
    <col min="15361" max="15361" width="27.90625" style="25" customWidth="1"/>
    <col min="15362" max="15362" width="11.6328125" style="25" customWidth="1"/>
    <col min="15363" max="15363" width="6.1796875" style="25" customWidth="1"/>
    <col min="15364" max="15364" width="0.6328125" style="25" customWidth="1"/>
    <col min="15365" max="15365" width="0.453125" style="25" customWidth="1"/>
    <col min="15366" max="15366" width="6.90625" style="25" customWidth="1"/>
    <col min="15367" max="15367" width="6.81640625" style="25" customWidth="1"/>
    <col min="15368" max="15368" width="6.1796875" style="25" customWidth="1"/>
    <col min="15369" max="15369" width="6.453125" style="25" customWidth="1"/>
    <col min="15370" max="15370" width="0.6328125" style="25" customWidth="1"/>
    <col min="15371" max="15615" width="9" style="25"/>
    <col min="15616" max="15616" width="1" style="25" customWidth="1"/>
    <col min="15617" max="15617" width="27.90625" style="25" customWidth="1"/>
    <col min="15618" max="15618" width="11.6328125" style="25" customWidth="1"/>
    <col min="15619" max="15619" width="6.1796875" style="25" customWidth="1"/>
    <col min="15620" max="15620" width="0.6328125" style="25" customWidth="1"/>
    <col min="15621" max="15621" width="0.453125" style="25" customWidth="1"/>
    <col min="15622" max="15622" width="6.90625" style="25" customWidth="1"/>
    <col min="15623" max="15623" width="6.81640625" style="25" customWidth="1"/>
    <col min="15624" max="15624" width="6.1796875" style="25" customWidth="1"/>
    <col min="15625" max="15625" width="6.453125" style="25" customWidth="1"/>
    <col min="15626" max="15626" width="0.6328125" style="25" customWidth="1"/>
    <col min="15627" max="15871" width="9" style="25"/>
    <col min="15872" max="15872" width="1" style="25" customWidth="1"/>
    <col min="15873" max="15873" width="27.90625" style="25" customWidth="1"/>
    <col min="15874" max="15874" width="11.6328125" style="25" customWidth="1"/>
    <col min="15875" max="15875" width="6.1796875" style="25" customWidth="1"/>
    <col min="15876" max="15876" width="0.6328125" style="25" customWidth="1"/>
    <col min="15877" max="15877" width="0.453125" style="25" customWidth="1"/>
    <col min="15878" max="15878" width="6.90625" style="25" customWidth="1"/>
    <col min="15879" max="15879" width="6.81640625" style="25" customWidth="1"/>
    <col min="15880" max="15880" width="6.1796875" style="25" customWidth="1"/>
    <col min="15881" max="15881" width="6.453125" style="25" customWidth="1"/>
    <col min="15882" max="15882" width="0.6328125" style="25" customWidth="1"/>
    <col min="15883" max="16127" width="9" style="25"/>
    <col min="16128" max="16128" width="1" style="25" customWidth="1"/>
    <col min="16129" max="16129" width="27.90625" style="25" customWidth="1"/>
    <col min="16130" max="16130" width="11.6328125" style="25" customWidth="1"/>
    <col min="16131" max="16131" width="6.1796875" style="25" customWidth="1"/>
    <col min="16132" max="16132" width="0.6328125" style="25" customWidth="1"/>
    <col min="16133" max="16133" width="0.453125" style="25" customWidth="1"/>
    <col min="16134" max="16134" width="6.90625" style="25" customWidth="1"/>
    <col min="16135" max="16135" width="6.81640625" style="25" customWidth="1"/>
    <col min="16136" max="16136" width="6.1796875" style="25" customWidth="1"/>
    <col min="16137" max="16137" width="6.453125" style="25" customWidth="1"/>
    <col min="16138" max="16138" width="0.6328125" style="25" customWidth="1"/>
    <col min="16139" max="16384" width="9" style="25"/>
  </cols>
  <sheetData>
    <row r="1" spans="2:9" x14ac:dyDescent="0.25">
      <c r="B1" s="23" t="s">
        <v>4</v>
      </c>
      <c r="C1" s="24">
        <v>2200</v>
      </c>
    </row>
    <row r="2" spans="2:9" x14ac:dyDescent="0.25">
      <c r="B2" s="26"/>
      <c r="C2" s="26"/>
      <c r="F2" s="27" t="s">
        <v>66</v>
      </c>
    </row>
    <row r="3" spans="2:9" x14ac:dyDescent="0.25">
      <c r="B3" s="24" t="s">
        <v>5</v>
      </c>
      <c r="C3" s="28" t="s">
        <v>76</v>
      </c>
      <c r="D3" s="28" t="s">
        <v>77</v>
      </c>
      <c r="G3" s="29" t="str">
        <f>C3</f>
        <v>A产品</v>
      </c>
      <c r="H3" s="29" t="str">
        <f>D3</f>
        <v>B产品</v>
      </c>
      <c r="I3" s="29" t="s">
        <v>6</v>
      </c>
    </row>
    <row r="4" spans="2:9" x14ac:dyDescent="0.25">
      <c r="B4" s="24" t="s">
        <v>7</v>
      </c>
      <c r="C4" s="30">
        <v>1250</v>
      </c>
      <c r="D4" s="30">
        <f>C1-C4</f>
        <v>950</v>
      </c>
      <c r="G4" s="31">
        <f>C11</f>
        <v>4500</v>
      </c>
      <c r="H4" s="31">
        <f>D11</f>
        <v>1700</v>
      </c>
      <c r="I4" s="31">
        <f>C11-D11</f>
        <v>2800</v>
      </c>
    </row>
    <row r="5" spans="2:9" x14ac:dyDescent="0.25">
      <c r="B5" s="23" t="s">
        <v>8</v>
      </c>
      <c r="C5" s="24">
        <v>15</v>
      </c>
      <c r="D5" s="24">
        <v>12</v>
      </c>
      <c r="F5" s="24">
        <v>100</v>
      </c>
      <c r="G5" s="24">
        <f t="dataTable" ref="G5:I6" dt2D="0" dtr="0" r1="C4"/>
        <v>-2400</v>
      </c>
      <c r="H5" s="24">
        <v>8600</v>
      </c>
      <c r="I5" s="24">
        <v>-11000</v>
      </c>
    </row>
    <row r="6" spans="2:9" x14ac:dyDescent="0.25">
      <c r="B6" s="24" t="s">
        <v>9</v>
      </c>
      <c r="C6" s="24">
        <v>9</v>
      </c>
      <c r="D6" s="24">
        <v>6</v>
      </c>
      <c r="F6" s="24">
        <v>2000</v>
      </c>
      <c r="G6" s="24">
        <v>9000</v>
      </c>
      <c r="H6" s="24">
        <v>-2800</v>
      </c>
      <c r="I6" s="24">
        <v>11800</v>
      </c>
    </row>
    <row r="7" spans="2:9" x14ac:dyDescent="0.25">
      <c r="B7" s="24" t="s">
        <v>10</v>
      </c>
      <c r="C7" s="24">
        <v>3000</v>
      </c>
      <c r="D7" s="24">
        <v>4000</v>
      </c>
    </row>
    <row r="8" spans="2:9" x14ac:dyDescent="0.25">
      <c r="B8" s="24" t="s">
        <v>11</v>
      </c>
      <c r="C8" s="24">
        <f>C5-C6</f>
        <v>6</v>
      </c>
      <c r="D8" s="24">
        <f>D5-D6</f>
        <v>6</v>
      </c>
      <c r="F8" s="27" t="s">
        <v>67</v>
      </c>
    </row>
    <row r="9" spans="2:9" x14ac:dyDescent="0.25">
      <c r="B9" s="24" t="s">
        <v>12</v>
      </c>
      <c r="C9" s="24">
        <f>C7+C6*C4</f>
        <v>14250</v>
      </c>
      <c r="D9" s="24">
        <f>D7+D6*D4</f>
        <v>9700</v>
      </c>
      <c r="F9" s="24">
        <f>F5+($I$9-$I$5)/($I$6-$I$5)*(F6-F5)</f>
        <v>1016.6666666666666</v>
      </c>
      <c r="G9" s="24">
        <f t="shared" ref="G9:H9" si="0">G5+($I$9-$I$5)/($I$6-$I$5)*(G6-G5)</f>
        <v>3100</v>
      </c>
      <c r="H9" s="24">
        <f t="shared" si="0"/>
        <v>3100</v>
      </c>
      <c r="I9" s="24">
        <v>0</v>
      </c>
    </row>
    <row r="10" spans="2:9" x14ac:dyDescent="0.25">
      <c r="B10" s="24" t="s">
        <v>13</v>
      </c>
      <c r="C10" s="24">
        <f>C5*C4</f>
        <v>18750</v>
      </c>
      <c r="D10" s="24">
        <f>D5*D4</f>
        <v>11400</v>
      </c>
    </row>
    <row r="11" spans="2:9" ht="14.5" thickBot="1" x14ac:dyDescent="0.3">
      <c r="B11" s="32" t="s">
        <v>14</v>
      </c>
      <c r="C11" s="32">
        <f>C10-C9</f>
        <v>4500</v>
      </c>
      <c r="D11" s="32">
        <f>D10-D9</f>
        <v>1700</v>
      </c>
    </row>
    <row r="12" spans="2:9" ht="14.5" thickTop="1" x14ac:dyDescent="0.25">
      <c r="C12" s="25">
        <f>I4</f>
        <v>2800</v>
      </c>
    </row>
    <row r="13" spans="2:9" x14ac:dyDescent="0.25">
      <c r="B13" s="24" t="s">
        <v>15</v>
      </c>
      <c r="C13" s="24">
        <f>C7/C8</f>
        <v>500</v>
      </c>
      <c r="D13" s="33">
        <f>D7/D8</f>
        <v>666.66666666666663</v>
      </c>
    </row>
    <row r="14" spans="2:9" x14ac:dyDescent="0.25">
      <c r="B14" s="24" t="s">
        <v>78</v>
      </c>
      <c r="C14" s="34">
        <f>F9</f>
        <v>1016.6666666666666</v>
      </c>
      <c r="D14" s="26"/>
    </row>
    <row r="15" spans="2:9" x14ac:dyDescent="0.25">
      <c r="B15" s="24" t="s">
        <v>79</v>
      </c>
      <c r="C15" s="35">
        <f>G9</f>
        <v>3100</v>
      </c>
    </row>
    <row r="16" spans="2:9" x14ac:dyDescent="0.25">
      <c r="B16" s="24" t="s">
        <v>16</v>
      </c>
      <c r="C16" s="56" t="str">
        <f>IF(C11&gt;D11,"A产品利润高",IF(C11=D11,"利润相等","B产品利润高"))</f>
        <v>A产品利润高</v>
      </c>
      <c r="D16" s="57"/>
    </row>
  </sheetData>
  <mergeCells count="1">
    <mergeCell ref="C16:D16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1803400</xdr:colOff>
                    <xdr:row>3</xdr:row>
                    <xdr:rowOff>6350</xdr:rowOff>
                  </from>
                  <to>
                    <xdr:col>1</xdr:col>
                    <xdr:colOff>2051050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22"/>
  <sheetViews>
    <sheetView tabSelected="1" workbookViewId="0">
      <selection activeCell="C20" sqref="C20"/>
    </sheetView>
  </sheetViews>
  <sheetFormatPr defaultRowHeight="14" x14ac:dyDescent="0.25"/>
  <cols>
    <col min="1" max="1" width="1.90625" style="51" customWidth="1"/>
    <col min="2" max="2" width="2.90625" style="51" customWidth="1"/>
    <col min="3" max="3" width="13.90625" style="51" bestFit="1" customWidth="1"/>
    <col min="4" max="4" width="12.1796875" style="51" customWidth="1"/>
    <col min="5" max="5" width="11.453125" style="51" customWidth="1"/>
    <col min="6" max="6" width="12.08984375" style="51" customWidth="1"/>
    <col min="7" max="7" width="3.08984375" style="51" customWidth="1"/>
    <col min="8" max="8" width="6.453125" style="51" customWidth="1"/>
    <col min="9" max="9" width="12.36328125" style="51" customWidth="1"/>
    <col min="10" max="11" width="9.6328125" style="51" customWidth="1"/>
    <col min="12" max="12" width="15.54296875" style="51" customWidth="1"/>
    <col min="13" max="13" width="12.453125" style="51" customWidth="1"/>
    <col min="14" max="260" width="8.7265625" style="51"/>
    <col min="261" max="261" width="2.90625" style="51" customWidth="1"/>
    <col min="262" max="262" width="13.90625" style="51" bestFit="1" customWidth="1"/>
    <col min="263" max="265" width="8.7265625" style="51"/>
    <col min="266" max="266" width="3.08984375" style="51" customWidth="1"/>
    <col min="267" max="516" width="8.7265625" style="51"/>
    <col min="517" max="517" width="2.90625" style="51" customWidth="1"/>
    <col min="518" max="518" width="13.90625" style="51" bestFit="1" customWidth="1"/>
    <col min="519" max="521" width="8.7265625" style="51"/>
    <col min="522" max="522" width="3.08984375" style="51" customWidth="1"/>
    <col min="523" max="772" width="8.7265625" style="51"/>
    <col min="773" max="773" width="2.90625" style="51" customWidth="1"/>
    <col min="774" max="774" width="13.90625" style="51" bestFit="1" customWidth="1"/>
    <col min="775" max="777" width="8.7265625" style="51"/>
    <col min="778" max="778" width="3.08984375" style="51" customWidth="1"/>
    <col min="779" max="1028" width="8.7265625" style="51"/>
    <col min="1029" max="1029" width="2.90625" style="51" customWidth="1"/>
    <col min="1030" max="1030" width="13.90625" style="51" bestFit="1" customWidth="1"/>
    <col min="1031" max="1033" width="8.7265625" style="51"/>
    <col min="1034" max="1034" width="3.08984375" style="51" customWidth="1"/>
    <col min="1035" max="1284" width="8.7265625" style="51"/>
    <col min="1285" max="1285" width="2.90625" style="51" customWidth="1"/>
    <col min="1286" max="1286" width="13.90625" style="51" bestFit="1" customWidth="1"/>
    <col min="1287" max="1289" width="8.7265625" style="51"/>
    <col min="1290" max="1290" width="3.08984375" style="51" customWidth="1"/>
    <col min="1291" max="1540" width="8.7265625" style="51"/>
    <col min="1541" max="1541" width="2.90625" style="51" customWidth="1"/>
    <col min="1542" max="1542" width="13.90625" style="51" bestFit="1" customWidth="1"/>
    <col min="1543" max="1545" width="8.7265625" style="51"/>
    <col min="1546" max="1546" width="3.08984375" style="51" customWidth="1"/>
    <col min="1547" max="1796" width="8.7265625" style="51"/>
    <col min="1797" max="1797" width="2.90625" style="51" customWidth="1"/>
    <col min="1798" max="1798" width="13.90625" style="51" bestFit="1" customWidth="1"/>
    <col min="1799" max="1801" width="8.7265625" style="51"/>
    <col min="1802" max="1802" width="3.08984375" style="51" customWidth="1"/>
    <col min="1803" max="2052" width="8.7265625" style="51"/>
    <col min="2053" max="2053" width="2.90625" style="51" customWidth="1"/>
    <col min="2054" max="2054" width="13.90625" style="51" bestFit="1" customWidth="1"/>
    <col min="2055" max="2057" width="8.7265625" style="51"/>
    <col min="2058" max="2058" width="3.08984375" style="51" customWidth="1"/>
    <col min="2059" max="2308" width="8.7265625" style="51"/>
    <col min="2309" max="2309" width="2.90625" style="51" customWidth="1"/>
    <col min="2310" max="2310" width="13.90625" style="51" bestFit="1" customWidth="1"/>
    <col min="2311" max="2313" width="8.7265625" style="51"/>
    <col min="2314" max="2314" width="3.08984375" style="51" customWidth="1"/>
    <col min="2315" max="2564" width="8.7265625" style="51"/>
    <col min="2565" max="2565" width="2.90625" style="51" customWidth="1"/>
    <col min="2566" max="2566" width="13.90625" style="51" bestFit="1" customWidth="1"/>
    <col min="2567" max="2569" width="8.7265625" style="51"/>
    <col min="2570" max="2570" width="3.08984375" style="51" customWidth="1"/>
    <col min="2571" max="2820" width="8.7265625" style="51"/>
    <col min="2821" max="2821" width="2.90625" style="51" customWidth="1"/>
    <col min="2822" max="2822" width="13.90625" style="51" bestFit="1" customWidth="1"/>
    <col min="2823" max="2825" width="8.7265625" style="51"/>
    <col min="2826" max="2826" width="3.08984375" style="51" customWidth="1"/>
    <col min="2827" max="3076" width="8.7265625" style="51"/>
    <col min="3077" max="3077" width="2.90625" style="51" customWidth="1"/>
    <col min="3078" max="3078" width="13.90625" style="51" bestFit="1" customWidth="1"/>
    <col min="3079" max="3081" width="8.7265625" style="51"/>
    <col min="3082" max="3082" width="3.08984375" style="51" customWidth="1"/>
    <col min="3083" max="3332" width="8.7265625" style="51"/>
    <col min="3333" max="3333" width="2.90625" style="51" customWidth="1"/>
    <col min="3334" max="3334" width="13.90625" style="51" bestFit="1" customWidth="1"/>
    <col min="3335" max="3337" width="8.7265625" style="51"/>
    <col min="3338" max="3338" width="3.08984375" style="51" customWidth="1"/>
    <col min="3339" max="3588" width="8.7265625" style="51"/>
    <col min="3589" max="3589" width="2.90625" style="51" customWidth="1"/>
    <col min="3590" max="3590" width="13.90625" style="51" bestFit="1" customWidth="1"/>
    <col min="3591" max="3593" width="8.7265625" style="51"/>
    <col min="3594" max="3594" width="3.08984375" style="51" customWidth="1"/>
    <col min="3595" max="3844" width="8.7265625" style="51"/>
    <col min="3845" max="3845" width="2.90625" style="51" customWidth="1"/>
    <col min="3846" max="3846" width="13.90625" style="51" bestFit="1" customWidth="1"/>
    <col min="3847" max="3849" width="8.7265625" style="51"/>
    <col min="3850" max="3850" width="3.08984375" style="51" customWidth="1"/>
    <col min="3851" max="4100" width="8.7265625" style="51"/>
    <col min="4101" max="4101" width="2.90625" style="51" customWidth="1"/>
    <col min="4102" max="4102" width="13.90625" style="51" bestFit="1" customWidth="1"/>
    <col min="4103" max="4105" width="8.7265625" style="51"/>
    <col min="4106" max="4106" width="3.08984375" style="51" customWidth="1"/>
    <col min="4107" max="4356" width="8.7265625" style="51"/>
    <col min="4357" max="4357" width="2.90625" style="51" customWidth="1"/>
    <col min="4358" max="4358" width="13.90625" style="51" bestFit="1" customWidth="1"/>
    <col min="4359" max="4361" width="8.7265625" style="51"/>
    <col min="4362" max="4362" width="3.08984375" style="51" customWidth="1"/>
    <col min="4363" max="4612" width="8.7265625" style="51"/>
    <col min="4613" max="4613" width="2.90625" style="51" customWidth="1"/>
    <col min="4614" max="4614" width="13.90625" style="51" bestFit="1" customWidth="1"/>
    <col min="4615" max="4617" width="8.7265625" style="51"/>
    <col min="4618" max="4618" width="3.08984375" style="51" customWidth="1"/>
    <col min="4619" max="4868" width="8.7265625" style="51"/>
    <col min="4869" max="4869" width="2.90625" style="51" customWidth="1"/>
    <col min="4870" max="4870" width="13.90625" style="51" bestFit="1" customWidth="1"/>
    <col min="4871" max="4873" width="8.7265625" style="51"/>
    <col min="4874" max="4874" width="3.08984375" style="51" customWidth="1"/>
    <col min="4875" max="5124" width="8.7265625" style="51"/>
    <col min="5125" max="5125" width="2.90625" style="51" customWidth="1"/>
    <col min="5126" max="5126" width="13.90625" style="51" bestFit="1" customWidth="1"/>
    <col min="5127" max="5129" width="8.7265625" style="51"/>
    <col min="5130" max="5130" width="3.08984375" style="51" customWidth="1"/>
    <col min="5131" max="5380" width="8.7265625" style="51"/>
    <col min="5381" max="5381" width="2.90625" style="51" customWidth="1"/>
    <col min="5382" max="5382" width="13.90625" style="51" bestFit="1" customWidth="1"/>
    <col min="5383" max="5385" width="8.7265625" style="51"/>
    <col min="5386" max="5386" width="3.08984375" style="51" customWidth="1"/>
    <col min="5387" max="5636" width="8.7265625" style="51"/>
    <col min="5637" max="5637" width="2.90625" style="51" customWidth="1"/>
    <col min="5638" max="5638" width="13.90625" style="51" bestFit="1" customWidth="1"/>
    <col min="5639" max="5641" width="8.7265625" style="51"/>
    <col min="5642" max="5642" width="3.08984375" style="51" customWidth="1"/>
    <col min="5643" max="5892" width="8.7265625" style="51"/>
    <col min="5893" max="5893" width="2.90625" style="51" customWidth="1"/>
    <col min="5894" max="5894" width="13.90625" style="51" bestFit="1" customWidth="1"/>
    <col min="5895" max="5897" width="8.7265625" style="51"/>
    <col min="5898" max="5898" width="3.08984375" style="51" customWidth="1"/>
    <col min="5899" max="6148" width="8.7265625" style="51"/>
    <col min="6149" max="6149" width="2.90625" style="51" customWidth="1"/>
    <col min="6150" max="6150" width="13.90625" style="51" bestFit="1" customWidth="1"/>
    <col min="6151" max="6153" width="8.7265625" style="51"/>
    <col min="6154" max="6154" width="3.08984375" style="51" customWidth="1"/>
    <col min="6155" max="6404" width="8.7265625" style="51"/>
    <col min="6405" max="6405" width="2.90625" style="51" customWidth="1"/>
    <col min="6406" max="6406" width="13.90625" style="51" bestFit="1" customWidth="1"/>
    <col min="6407" max="6409" width="8.7265625" style="51"/>
    <col min="6410" max="6410" width="3.08984375" style="51" customWidth="1"/>
    <col min="6411" max="6660" width="8.7265625" style="51"/>
    <col min="6661" max="6661" width="2.90625" style="51" customWidth="1"/>
    <col min="6662" max="6662" width="13.90625" style="51" bestFit="1" customWidth="1"/>
    <col min="6663" max="6665" width="8.7265625" style="51"/>
    <col min="6666" max="6666" width="3.08984375" style="51" customWidth="1"/>
    <col min="6667" max="6916" width="8.7265625" style="51"/>
    <col min="6917" max="6917" width="2.90625" style="51" customWidth="1"/>
    <col min="6918" max="6918" width="13.90625" style="51" bestFit="1" customWidth="1"/>
    <col min="6919" max="6921" width="8.7265625" style="51"/>
    <col min="6922" max="6922" width="3.08984375" style="51" customWidth="1"/>
    <col min="6923" max="7172" width="8.7265625" style="51"/>
    <col min="7173" max="7173" width="2.90625" style="51" customWidth="1"/>
    <col min="7174" max="7174" width="13.90625" style="51" bestFit="1" customWidth="1"/>
    <col min="7175" max="7177" width="8.7265625" style="51"/>
    <col min="7178" max="7178" width="3.08984375" style="51" customWidth="1"/>
    <col min="7179" max="7428" width="8.7265625" style="51"/>
    <col min="7429" max="7429" width="2.90625" style="51" customWidth="1"/>
    <col min="7430" max="7430" width="13.90625" style="51" bestFit="1" customWidth="1"/>
    <col min="7431" max="7433" width="8.7265625" style="51"/>
    <col min="7434" max="7434" width="3.08984375" style="51" customWidth="1"/>
    <col min="7435" max="7684" width="8.7265625" style="51"/>
    <col min="7685" max="7685" width="2.90625" style="51" customWidth="1"/>
    <col min="7686" max="7686" width="13.90625" style="51" bestFit="1" customWidth="1"/>
    <col min="7687" max="7689" width="8.7265625" style="51"/>
    <col min="7690" max="7690" width="3.08984375" style="51" customWidth="1"/>
    <col min="7691" max="7940" width="8.7265625" style="51"/>
    <col min="7941" max="7941" width="2.90625" style="51" customWidth="1"/>
    <col min="7942" max="7942" width="13.90625" style="51" bestFit="1" customWidth="1"/>
    <col min="7943" max="7945" width="8.7265625" style="51"/>
    <col min="7946" max="7946" width="3.08984375" style="51" customWidth="1"/>
    <col min="7947" max="8196" width="8.7265625" style="51"/>
    <col min="8197" max="8197" width="2.90625" style="51" customWidth="1"/>
    <col min="8198" max="8198" width="13.90625" style="51" bestFit="1" customWidth="1"/>
    <col min="8199" max="8201" width="8.7265625" style="51"/>
    <col min="8202" max="8202" width="3.08984375" style="51" customWidth="1"/>
    <col min="8203" max="8452" width="8.7265625" style="51"/>
    <col min="8453" max="8453" width="2.90625" style="51" customWidth="1"/>
    <col min="8454" max="8454" width="13.90625" style="51" bestFit="1" customWidth="1"/>
    <col min="8455" max="8457" width="8.7265625" style="51"/>
    <col min="8458" max="8458" width="3.08984375" style="51" customWidth="1"/>
    <col min="8459" max="8708" width="8.7265625" style="51"/>
    <col min="8709" max="8709" width="2.90625" style="51" customWidth="1"/>
    <col min="8710" max="8710" width="13.90625" style="51" bestFit="1" customWidth="1"/>
    <col min="8711" max="8713" width="8.7265625" style="51"/>
    <col min="8714" max="8714" width="3.08984375" style="51" customWidth="1"/>
    <col min="8715" max="8964" width="8.7265625" style="51"/>
    <col min="8965" max="8965" width="2.90625" style="51" customWidth="1"/>
    <col min="8966" max="8966" width="13.90625" style="51" bestFit="1" customWidth="1"/>
    <col min="8967" max="8969" width="8.7265625" style="51"/>
    <col min="8970" max="8970" width="3.08984375" style="51" customWidth="1"/>
    <col min="8971" max="9220" width="8.7265625" style="51"/>
    <col min="9221" max="9221" width="2.90625" style="51" customWidth="1"/>
    <col min="9222" max="9222" width="13.90625" style="51" bestFit="1" customWidth="1"/>
    <col min="9223" max="9225" width="8.7265625" style="51"/>
    <col min="9226" max="9226" width="3.08984375" style="51" customWidth="1"/>
    <col min="9227" max="9476" width="8.7265625" style="51"/>
    <col min="9477" max="9477" width="2.90625" style="51" customWidth="1"/>
    <col min="9478" max="9478" width="13.90625" style="51" bestFit="1" customWidth="1"/>
    <col min="9479" max="9481" width="8.7265625" style="51"/>
    <col min="9482" max="9482" width="3.08984375" style="51" customWidth="1"/>
    <col min="9483" max="9732" width="8.7265625" style="51"/>
    <col min="9733" max="9733" width="2.90625" style="51" customWidth="1"/>
    <col min="9734" max="9734" width="13.90625" style="51" bestFit="1" customWidth="1"/>
    <col min="9735" max="9737" width="8.7265625" style="51"/>
    <col min="9738" max="9738" width="3.08984375" style="51" customWidth="1"/>
    <col min="9739" max="9988" width="8.7265625" style="51"/>
    <col min="9989" max="9989" width="2.90625" style="51" customWidth="1"/>
    <col min="9990" max="9990" width="13.90625" style="51" bestFit="1" customWidth="1"/>
    <col min="9991" max="9993" width="8.7265625" style="51"/>
    <col min="9994" max="9994" width="3.08984375" style="51" customWidth="1"/>
    <col min="9995" max="10244" width="8.7265625" style="51"/>
    <col min="10245" max="10245" width="2.90625" style="51" customWidth="1"/>
    <col min="10246" max="10246" width="13.90625" style="51" bestFit="1" customWidth="1"/>
    <col min="10247" max="10249" width="8.7265625" style="51"/>
    <col min="10250" max="10250" width="3.08984375" style="51" customWidth="1"/>
    <col min="10251" max="10500" width="8.7265625" style="51"/>
    <col min="10501" max="10501" width="2.90625" style="51" customWidth="1"/>
    <col min="10502" max="10502" width="13.90625" style="51" bestFit="1" customWidth="1"/>
    <col min="10503" max="10505" width="8.7265625" style="51"/>
    <col min="10506" max="10506" width="3.08984375" style="51" customWidth="1"/>
    <col min="10507" max="10756" width="8.7265625" style="51"/>
    <col min="10757" max="10757" width="2.90625" style="51" customWidth="1"/>
    <col min="10758" max="10758" width="13.90625" style="51" bestFit="1" customWidth="1"/>
    <col min="10759" max="10761" width="8.7265625" style="51"/>
    <col min="10762" max="10762" width="3.08984375" style="51" customWidth="1"/>
    <col min="10763" max="11012" width="8.7265625" style="51"/>
    <col min="11013" max="11013" width="2.90625" style="51" customWidth="1"/>
    <col min="11014" max="11014" width="13.90625" style="51" bestFit="1" customWidth="1"/>
    <col min="11015" max="11017" width="8.7265625" style="51"/>
    <col min="11018" max="11018" width="3.08984375" style="51" customWidth="1"/>
    <col min="11019" max="11268" width="8.7265625" style="51"/>
    <col min="11269" max="11269" width="2.90625" style="51" customWidth="1"/>
    <col min="11270" max="11270" width="13.90625" style="51" bestFit="1" customWidth="1"/>
    <col min="11271" max="11273" width="8.7265625" style="51"/>
    <col min="11274" max="11274" width="3.08984375" style="51" customWidth="1"/>
    <col min="11275" max="11524" width="8.7265625" style="51"/>
    <col min="11525" max="11525" width="2.90625" style="51" customWidth="1"/>
    <col min="11526" max="11526" width="13.90625" style="51" bestFit="1" customWidth="1"/>
    <col min="11527" max="11529" width="8.7265625" style="51"/>
    <col min="11530" max="11530" width="3.08984375" style="51" customWidth="1"/>
    <col min="11531" max="11780" width="8.7265625" style="51"/>
    <col min="11781" max="11781" width="2.90625" style="51" customWidth="1"/>
    <col min="11782" max="11782" width="13.90625" style="51" bestFit="1" customWidth="1"/>
    <col min="11783" max="11785" width="8.7265625" style="51"/>
    <col min="11786" max="11786" width="3.08984375" style="51" customWidth="1"/>
    <col min="11787" max="12036" width="8.7265625" style="51"/>
    <col min="12037" max="12037" width="2.90625" style="51" customWidth="1"/>
    <col min="12038" max="12038" width="13.90625" style="51" bestFit="1" customWidth="1"/>
    <col min="12039" max="12041" width="8.7265625" style="51"/>
    <col min="12042" max="12042" width="3.08984375" style="51" customWidth="1"/>
    <col min="12043" max="12292" width="8.7265625" style="51"/>
    <col min="12293" max="12293" width="2.90625" style="51" customWidth="1"/>
    <col min="12294" max="12294" width="13.90625" style="51" bestFit="1" customWidth="1"/>
    <col min="12295" max="12297" width="8.7265625" style="51"/>
    <col min="12298" max="12298" width="3.08984375" style="51" customWidth="1"/>
    <col min="12299" max="12548" width="8.7265625" style="51"/>
    <col min="12549" max="12549" width="2.90625" style="51" customWidth="1"/>
    <col min="12550" max="12550" width="13.90625" style="51" bestFit="1" customWidth="1"/>
    <col min="12551" max="12553" width="8.7265625" style="51"/>
    <col min="12554" max="12554" width="3.08984375" style="51" customWidth="1"/>
    <col min="12555" max="12804" width="8.7265625" style="51"/>
    <col min="12805" max="12805" width="2.90625" style="51" customWidth="1"/>
    <col min="12806" max="12806" width="13.90625" style="51" bestFit="1" customWidth="1"/>
    <col min="12807" max="12809" width="8.7265625" style="51"/>
    <col min="12810" max="12810" width="3.08984375" style="51" customWidth="1"/>
    <col min="12811" max="13060" width="8.7265625" style="51"/>
    <col min="13061" max="13061" width="2.90625" style="51" customWidth="1"/>
    <col min="13062" max="13062" width="13.90625" style="51" bestFit="1" customWidth="1"/>
    <col min="13063" max="13065" width="8.7265625" style="51"/>
    <col min="13066" max="13066" width="3.08984375" style="51" customWidth="1"/>
    <col min="13067" max="13316" width="8.7265625" style="51"/>
    <col min="13317" max="13317" width="2.90625" style="51" customWidth="1"/>
    <col min="13318" max="13318" width="13.90625" style="51" bestFit="1" customWidth="1"/>
    <col min="13319" max="13321" width="8.7265625" style="51"/>
    <col min="13322" max="13322" width="3.08984375" style="51" customWidth="1"/>
    <col min="13323" max="13572" width="8.7265625" style="51"/>
    <col min="13573" max="13573" width="2.90625" style="51" customWidth="1"/>
    <col min="13574" max="13574" width="13.90625" style="51" bestFit="1" customWidth="1"/>
    <col min="13575" max="13577" width="8.7265625" style="51"/>
    <col min="13578" max="13578" width="3.08984375" style="51" customWidth="1"/>
    <col min="13579" max="13828" width="8.7265625" style="51"/>
    <col min="13829" max="13829" width="2.90625" style="51" customWidth="1"/>
    <col min="13830" max="13830" width="13.90625" style="51" bestFit="1" customWidth="1"/>
    <col min="13831" max="13833" width="8.7265625" style="51"/>
    <col min="13834" max="13834" width="3.08984375" style="51" customWidth="1"/>
    <col min="13835" max="14084" width="8.7265625" style="51"/>
    <col min="14085" max="14085" width="2.90625" style="51" customWidth="1"/>
    <col min="14086" max="14086" width="13.90625" style="51" bestFit="1" customWidth="1"/>
    <col min="14087" max="14089" width="8.7265625" style="51"/>
    <col min="14090" max="14090" width="3.08984375" style="51" customWidth="1"/>
    <col min="14091" max="14340" width="8.7265625" style="51"/>
    <col min="14341" max="14341" width="2.90625" style="51" customWidth="1"/>
    <col min="14342" max="14342" width="13.90625" style="51" bestFit="1" customWidth="1"/>
    <col min="14343" max="14345" width="8.7265625" style="51"/>
    <col min="14346" max="14346" width="3.08984375" style="51" customWidth="1"/>
    <col min="14347" max="14596" width="8.7265625" style="51"/>
    <col min="14597" max="14597" width="2.90625" style="51" customWidth="1"/>
    <col min="14598" max="14598" width="13.90625" style="51" bestFit="1" customWidth="1"/>
    <col min="14599" max="14601" width="8.7265625" style="51"/>
    <col min="14602" max="14602" width="3.08984375" style="51" customWidth="1"/>
    <col min="14603" max="14852" width="8.7265625" style="51"/>
    <col min="14853" max="14853" width="2.90625" style="51" customWidth="1"/>
    <col min="14854" max="14854" width="13.90625" style="51" bestFit="1" customWidth="1"/>
    <col min="14855" max="14857" width="8.7265625" style="51"/>
    <col min="14858" max="14858" width="3.08984375" style="51" customWidth="1"/>
    <col min="14859" max="15108" width="8.7265625" style="51"/>
    <col min="15109" max="15109" width="2.90625" style="51" customWidth="1"/>
    <col min="15110" max="15110" width="13.90625" style="51" bestFit="1" customWidth="1"/>
    <col min="15111" max="15113" width="8.7265625" style="51"/>
    <col min="15114" max="15114" width="3.08984375" style="51" customWidth="1"/>
    <col min="15115" max="15364" width="8.7265625" style="51"/>
    <col min="15365" max="15365" width="2.90625" style="51" customWidth="1"/>
    <col min="15366" max="15366" width="13.90625" style="51" bestFit="1" customWidth="1"/>
    <col min="15367" max="15369" width="8.7265625" style="51"/>
    <col min="15370" max="15370" width="3.08984375" style="51" customWidth="1"/>
    <col min="15371" max="15620" width="8.7265625" style="51"/>
    <col min="15621" max="15621" width="2.90625" style="51" customWidth="1"/>
    <col min="15622" max="15622" width="13.90625" style="51" bestFit="1" customWidth="1"/>
    <col min="15623" max="15625" width="8.7265625" style="51"/>
    <col min="15626" max="15626" width="3.08984375" style="51" customWidth="1"/>
    <col min="15627" max="15876" width="8.7265625" style="51"/>
    <col min="15877" max="15877" width="2.90625" style="51" customWidth="1"/>
    <col min="15878" max="15878" width="13.90625" style="51" bestFit="1" customWidth="1"/>
    <col min="15879" max="15881" width="8.7265625" style="51"/>
    <col min="15882" max="15882" width="3.08984375" style="51" customWidth="1"/>
    <col min="15883" max="16132" width="8.7265625" style="51"/>
    <col min="16133" max="16133" width="2.90625" style="51" customWidth="1"/>
    <col min="16134" max="16134" width="13.90625" style="51" bestFit="1" customWidth="1"/>
    <col min="16135" max="16137" width="8.7265625" style="51"/>
    <col min="16138" max="16138" width="3.08984375" style="51" customWidth="1"/>
    <col min="16139" max="16384" width="8.7265625" style="51"/>
  </cols>
  <sheetData>
    <row r="2" spans="2:11" x14ac:dyDescent="0.25">
      <c r="B2" s="50"/>
      <c r="C2" s="50"/>
      <c r="D2" s="50"/>
      <c r="E2" s="50"/>
      <c r="F2" s="50"/>
      <c r="G2" s="50"/>
    </row>
    <row r="3" spans="2:11" x14ac:dyDescent="0.25">
      <c r="B3" s="50"/>
      <c r="C3" s="53" t="s">
        <v>85</v>
      </c>
      <c r="D3" s="54" t="s">
        <v>86</v>
      </c>
      <c r="E3" s="54" t="s">
        <v>87</v>
      </c>
      <c r="F3" s="54" t="s">
        <v>88</v>
      </c>
      <c r="G3" s="50"/>
    </row>
    <row r="4" spans="2:11" x14ac:dyDescent="0.25">
      <c r="B4" s="50"/>
      <c r="C4" s="53" t="s">
        <v>89</v>
      </c>
      <c r="D4" s="105">
        <v>15</v>
      </c>
      <c r="E4" s="105">
        <v>10</v>
      </c>
      <c r="F4" s="105">
        <v>20</v>
      </c>
      <c r="G4" s="50"/>
      <c r="I4" s="109" t="s">
        <v>111</v>
      </c>
      <c r="J4" s="110"/>
      <c r="K4" s="111"/>
    </row>
    <row r="5" spans="2:11" x14ac:dyDescent="0.25">
      <c r="B5" s="50"/>
      <c r="C5" s="53" t="s">
        <v>90</v>
      </c>
      <c r="D5" s="105">
        <v>200</v>
      </c>
      <c r="E5" s="105">
        <v>400</v>
      </c>
      <c r="F5" s="105">
        <v>300</v>
      </c>
      <c r="G5" s="50"/>
      <c r="I5" s="105">
        <f>D7</f>
        <v>400</v>
      </c>
      <c r="J5" s="105" t="s">
        <v>112</v>
      </c>
      <c r="K5" s="105">
        <f>D6</f>
        <v>400</v>
      </c>
    </row>
    <row r="6" spans="2:11" x14ac:dyDescent="0.25">
      <c r="B6" s="50"/>
      <c r="C6" s="53" t="s">
        <v>91</v>
      </c>
      <c r="D6" s="105">
        <v>400</v>
      </c>
      <c r="E6" s="105">
        <v>500</v>
      </c>
      <c r="F6" s="105">
        <v>800</v>
      </c>
      <c r="G6" s="50"/>
      <c r="I6" s="105">
        <f>E7</f>
        <v>500</v>
      </c>
      <c r="J6" s="105" t="s">
        <v>112</v>
      </c>
      <c r="K6" s="105">
        <f>E6</f>
        <v>500</v>
      </c>
    </row>
    <row r="7" spans="2:11" x14ac:dyDescent="0.25">
      <c r="B7" s="50"/>
      <c r="C7" s="52" t="s">
        <v>92</v>
      </c>
      <c r="D7" s="105">
        <v>400</v>
      </c>
      <c r="E7" s="105">
        <v>500</v>
      </c>
      <c r="F7" s="105">
        <v>100</v>
      </c>
      <c r="G7" s="50"/>
      <c r="I7" s="105">
        <f>F7</f>
        <v>100</v>
      </c>
      <c r="J7" s="105" t="s">
        <v>112</v>
      </c>
      <c r="K7" s="105">
        <f>F6</f>
        <v>800</v>
      </c>
    </row>
    <row r="8" spans="2:11" x14ac:dyDescent="0.25">
      <c r="B8" s="50"/>
      <c r="C8" s="52" t="s">
        <v>93</v>
      </c>
      <c r="D8" s="106">
        <f>IF(D7&gt;0,1,0)</f>
        <v>1</v>
      </c>
      <c r="E8" s="106">
        <f>IF(E7&gt;0,1,0)</f>
        <v>1</v>
      </c>
      <c r="F8" s="106">
        <f t="shared" ref="F8" si="0">IF(F7&gt;0,1,0)</f>
        <v>1</v>
      </c>
      <c r="G8" s="50"/>
      <c r="I8" s="105">
        <f>D7+E7+F7</f>
        <v>1000</v>
      </c>
      <c r="J8" s="105" t="s">
        <v>113</v>
      </c>
      <c r="K8" s="105">
        <f>D10</f>
        <v>1000</v>
      </c>
    </row>
    <row r="9" spans="2:11" x14ac:dyDescent="0.25">
      <c r="B9" s="50"/>
      <c r="C9" s="52" t="s">
        <v>94</v>
      </c>
      <c r="D9" s="106">
        <f>D7+E7+F7</f>
        <v>1000</v>
      </c>
      <c r="E9" s="50"/>
      <c r="F9" s="50"/>
      <c r="G9" s="50"/>
    </row>
    <row r="10" spans="2:11" x14ac:dyDescent="0.25">
      <c r="B10" s="50"/>
      <c r="C10" s="52" t="s">
        <v>95</v>
      </c>
      <c r="D10" s="107">
        <v>1000</v>
      </c>
      <c r="E10" s="50"/>
    </row>
    <row r="11" spans="2:11" x14ac:dyDescent="0.25">
      <c r="B11" s="50"/>
      <c r="C11" s="52" t="s">
        <v>12</v>
      </c>
      <c r="D11" s="106">
        <f>(D7*D4+D5)+(E7*E4+E5)+(F7*F4+F5)</f>
        <v>13900</v>
      </c>
      <c r="E11" s="50"/>
    </row>
    <row r="12" spans="2:11" x14ac:dyDescent="0.25">
      <c r="B12" s="50"/>
      <c r="C12" s="50"/>
      <c r="D12" s="50"/>
      <c r="E12" s="50"/>
    </row>
    <row r="15" spans="2:11" x14ac:dyDescent="0.25">
      <c r="C15" s="108">
        <f>MIN($D$11)</f>
        <v>13900</v>
      </c>
      <c r="F15" s="108">
        <f>MIN($D$11)</f>
        <v>13900</v>
      </c>
    </row>
    <row r="16" spans="2:11" x14ac:dyDescent="0.25">
      <c r="C16" s="108">
        <f>COUNT($D$7:$F$7)</f>
        <v>3</v>
      </c>
      <c r="F16" s="108">
        <f>COUNT($D$7:$F$7)</f>
        <v>3</v>
      </c>
    </row>
    <row r="17" spans="3:16" x14ac:dyDescent="0.25">
      <c r="C17" s="108" t="b">
        <f t="array" ref="C17">$D$7:$F$7&lt;=$D$6:$F$6</f>
        <v>1</v>
      </c>
      <c r="F17" s="108" t="b">
        <f t="array" ref="F17">$D$7:$F$7&lt;=$D$6:$F$6</f>
        <v>1</v>
      </c>
    </row>
    <row r="18" spans="3:16" x14ac:dyDescent="0.25">
      <c r="C18" s="108" t="b">
        <f t="array" ref="C18">$D$7:$F$7=INT($D$7:$F$7)</f>
        <v>1</v>
      </c>
      <c r="F18" s="108" t="b">
        <f t="array" ref="F18">$D$7:$F$7=INT($D$7:$F$7)</f>
        <v>1</v>
      </c>
      <c r="M18" s="105" t="s">
        <v>114</v>
      </c>
      <c r="N18" s="105" t="s">
        <v>115</v>
      </c>
      <c r="O18" s="105" t="s">
        <v>116</v>
      </c>
      <c r="P18" s="105" t="s">
        <v>117</v>
      </c>
    </row>
    <row r="19" spans="3:16" x14ac:dyDescent="0.25">
      <c r="C19" s="108" t="b">
        <f t="array" ref="C19">$D$7:$F$7&gt;=0</f>
        <v>1</v>
      </c>
      <c r="F19" s="108" t="b">
        <f t="array" ref="F19">$D$7:$F$7&gt;=0</f>
        <v>1</v>
      </c>
      <c r="M19" s="105" t="s">
        <v>118</v>
      </c>
      <c r="N19" s="105">
        <v>15</v>
      </c>
      <c r="O19" s="105">
        <v>10</v>
      </c>
      <c r="P19" s="105">
        <v>20</v>
      </c>
    </row>
    <row r="20" spans="3:16" x14ac:dyDescent="0.25">
      <c r="C20" s="108" t="b">
        <f>$D$9=$D$10</f>
        <v>1</v>
      </c>
      <c r="F20" s="108" t="b">
        <f>$D$9=$D$10</f>
        <v>1</v>
      </c>
      <c r="M20" s="105" t="s">
        <v>119</v>
      </c>
      <c r="N20" s="105">
        <v>200</v>
      </c>
      <c r="O20" s="105">
        <v>400</v>
      </c>
      <c r="P20" s="105">
        <v>300</v>
      </c>
    </row>
    <row r="21" spans="3:16" x14ac:dyDescent="0.25">
      <c r="C21" s="108">
        <f>{100,32767,0.000001,0.01,FALSE,FALSE,TRUE,1,1,1,0.0001,TRUE}</f>
        <v>100</v>
      </c>
      <c r="F21" s="108">
        <f>{32767,32767,0.000001,0.01,FALSE,FALSE,TRUE,1,1,1,0.0001,TRUE}</f>
        <v>32767</v>
      </c>
      <c r="M21" s="105" t="s">
        <v>120</v>
      </c>
      <c r="N21" s="105">
        <v>400</v>
      </c>
      <c r="O21" s="105">
        <v>500</v>
      </c>
      <c r="P21" s="105">
        <v>800</v>
      </c>
    </row>
    <row r="22" spans="3:16" x14ac:dyDescent="0.25">
      <c r="C22" s="108">
        <f>{100,0,1,100,0,FALSE,TRUE,0.075,0,0,FALSE,30}</f>
        <v>100</v>
      </c>
      <c r="F22" s="108">
        <f>{0,0,1,100,0,FALSE,TRUE,0.075,0,0,FALSE,30}</f>
        <v>0</v>
      </c>
    </row>
  </sheetData>
  <mergeCells count="1">
    <mergeCell ref="I4:K4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5"/>
  <sheetViews>
    <sheetView showGridLines="0" workbookViewId="0">
      <selection activeCell="F10" sqref="F10"/>
    </sheetView>
  </sheetViews>
  <sheetFormatPr defaultRowHeight="14" x14ac:dyDescent="0.25"/>
  <cols>
    <col min="1" max="1" width="2.08984375" style="36" customWidth="1"/>
    <col min="2" max="2" width="21.36328125" style="36" bestFit="1" customWidth="1"/>
    <col min="3" max="3" width="11" style="43" bestFit="1" customWidth="1"/>
    <col min="4" max="4" width="2.08984375" style="36" customWidth="1"/>
    <col min="5" max="5" width="7.1796875" style="36" customWidth="1"/>
    <col min="6" max="6" width="10.1796875" style="36" customWidth="1"/>
    <col min="7" max="7" width="2.08984375" style="36" customWidth="1"/>
    <col min="8" max="257" width="8.7265625" style="36"/>
    <col min="258" max="258" width="19.1796875" style="36" customWidth="1"/>
    <col min="259" max="259" width="16.453125" style="36" customWidth="1"/>
    <col min="260" max="260" width="2.36328125" style="36" customWidth="1"/>
    <col min="261" max="261" width="7.1796875" style="36" customWidth="1"/>
    <col min="262" max="262" width="10.1796875" style="36" customWidth="1"/>
    <col min="263" max="263" width="3" style="36" customWidth="1"/>
    <col min="264" max="513" width="8.7265625" style="36"/>
    <col min="514" max="514" width="19.1796875" style="36" customWidth="1"/>
    <col min="515" max="515" width="16.453125" style="36" customWidth="1"/>
    <col min="516" max="516" width="2.36328125" style="36" customWidth="1"/>
    <col min="517" max="517" width="7.1796875" style="36" customWidth="1"/>
    <col min="518" max="518" width="10.1796875" style="36" customWidth="1"/>
    <col min="519" max="519" width="3" style="36" customWidth="1"/>
    <col min="520" max="769" width="8.7265625" style="36"/>
    <col min="770" max="770" width="19.1796875" style="36" customWidth="1"/>
    <col min="771" max="771" width="16.453125" style="36" customWidth="1"/>
    <col min="772" max="772" width="2.36328125" style="36" customWidth="1"/>
    <col min="773" max="773" width="7.1796875" style="36" customWidth="1"/>
    <col min="774" max="774" width="10.1796875" style="36" customWidth="1"/>
    <col min="775" max="775" width="3" style="36" customWidth="1"/>
    <col min="776" max="1025" width="8.7265625" style="36"/>
    <col min="1026" max="1026" width="19.1796875" style="36" customWidth="1"/>
    <col min="1027" max="1027" width="16.453125" style="36" customWidth="1"/>
    <col min="1028" max="1028" width="2.36328125" style="36" customWidth="1"/>
    <col min="1029" max="1029" width="7.1796875" style="36" customWidth="1"/>
    <col min="1030" max="1030" width="10.1796875" style="36" customWidth="1"/>
    <col min="1031" max="1031" width="3" style="36" customWidth="1"/>
    <col min="1032" max="1281" width="8.7265625" style="36"/>
    <col min="1282" max="1282" width="19.1796875" style="36" customWidth="1"/>
    <col min="1283" max="1283" width="16.453125" style="36" customWidth="1"/>
    <col min="1284" max="1284" width="2.36328125" style="36" customWidth="1"/>
    <col min="1285" max="1285" width="7.1796875" style="36" customWidth="1"/>
    <col min="1286" max="1286" width="10.1796875" style="36" customWidth="1"/>
    <col min="1287" max="1287" width="3" style="36" customWidth="1"/>
    <col min="1288" max="1537" width="8.7265625" style="36"/>
    <col min="1538" max="1538" width="19.1796875" style="36" customWidth="1"/>
    <col min="1539" max="1539" width="16.453125" style="36" customWidth="1"/>
    <col min="1540" max="1540" width="2.36328125" style="36" customWidth="1"/>
    <col min="1541" max="1541" width="7.1796875" style="36" customWidth="1"/>
    <col min="1542" max="1542" width="10.1796875" style="36" customWidth="1"/>
    <col min="1543" max="1543" width="3" style="36" customWidth="1"/>
    <col min="1544" max="1793" width="8.7265625" style="36"/>
    <col min="1794" max="1794" width="19.1796875" style="36" customWidth="1"/>
    <col min="1795" max="1795" width="16.453125" style="36" customWidth="1"/>
    <col min="1796" max="1796" width="2.36328125" style="36" customWidth="1"/>
    <col min="1797" max="1797" width="7.1796875" style="36" customWidth="1"/>
    <col min="1798" max="1798" width="10.1796875" style="36" customWidth="1"/>
    <col min="1799" max="1799" width="3" style="36" customWidth="1"/>
    <col min="1800" max="2049" width="8.7265625" style="36"/>
    <col min="2050" max="2050" width="19.1796875" style="36" customWidth="1"/>
    <col min="2051" max="2051" width="16.453125" style="36" customWidth="1"/>
    <col min="2052" max="2052" width="2.36328125" style="36" customWidth="1"/>
    <col min="2053" max="2053" width="7.1796875" style="36" customWidth="1"/>
    <col min="2054" max="2054" width="10.1796875" style="36" customWidth="1"/>
    <col min="2055" max="2055" width="3" style="36" customWidth="1"/>
    <col min="2056" max="2305" width="8.7265625" style="36"/>
    <col min="2306" max="2306" width="19.1796875" style="36" customWidth="1"/>
    <col min="2307" max="2307" width="16.453125" style="36" customWidth="1"/>
    <col min="2308" max="2308" width="2.36328125" style="36" customWidth="1"/>
    <col min="2309" max="2309" width="7.1796875" style="36" customWidth="1"/>
    <col min="2310" max="2310" width="10.1796875" style="36" customWidth="1"/>
    <col min="2311" max="2311" width="3" style="36" customWidth="1"/>
    <col min="2312" max="2561" width="8.7265625" style="36"/>
    <col min="2562" max="2562" width="19.1796875" style="36" customWidth="1"/>
    <col min="2563" max="2563" width="16.453125" style="36" customWidth="1"/>
    <col min="2564" max="2564" width="2.36328125" style="36" customWidth="1"/>
    <col min="2565" max="2565" width="7.1796875" style="36" customWidth="1"/>
    <col min="2566" max="2566" width="10.1796875" style="36" customWidth="1"/>
    <col min="2567" max="2567" width="3" style="36" customWidth="1"/>
    <col min="2568" max="2817" width="8.7265625" style="36"/>
    <col min="2818" max="2818" width="19.1796875" style="36" customWidth="1"/>
    <col min="2819" max="2819" width="16.453125" style="36" customWidth="1"/>
    <col min="2820" max="2820" width="2.36328125" style="36" customWidth="1"/>
    <col min="2821" max="2821" width="7.1796875" style="36" customWidth="1"/>
    <col min="2822" max="2822" width="10.1796875" style="36" customWidth="1"/>
    <col min="2823" max="2823" width="3" style="36" customWidth="1"/>
    <col min="2824" max="3073" width="8.7265625" style="36"/>
    <col min="3074" max="3074" width="19.1796875" style="36" customWidth="1"/>
    <col min="3075" max="3075" width="16.453125" style="36" customWidth="1"/>
    <col min="3076" max="3076" width="2.36328125" style="36" customWidth="1"/>
    <col min="3077" max="3077" width="7.1796875" style="36" customWidth="1"/>
    <col min="3078" max="3078" width="10.1796875" style="36" customWidth="1"/>
    <col min="3079" max="3079" width="3" style="36" customWidth="1"/>
    <col min="3080" max="3329" width="8.7265625" style="36"/>
    <col min="3330" max="3330" width="19.1796875" style="36" customWidth="1"/>
    <col min="3331" max="3331" width="16.453125" style="36" customWidth="1"/>
    <col min="3332" max="3332" width="2.36328125" style="36" customWidth="1"/>
    <col min="3333" max="3333" width="7.1796875" style="36" customWidth="1"/>
    <col min="3334" max="3334" width="10.1796875" style="36" customWidth="1"/>
    <col min="3335" max="3335" width="3" style="36" customWidth="1"/>
    <col min="3336" max="3585" width="8.7265625" style="36"/>
    <col min="3586" max="3586" width="19.1796875" style="36" customWidth="1"/>
    <col min="3587" max="3587" width="16.453125" style="36" customWidth="1"/>
    <col min="3588" max="3588" width="2.36328125" style="36" customWidth="1"/>
    <col min="3589" max="3589" width="7.1796875" style="36" customWidth="1"/>
    <col min="3590" max="3590" width="10.1796875" style="36" customWidth="1"/>
    <col min="3591" max="3591" width="3" style="36" customWidth="1"/>
    <col min="3592" max="3841" width="8.7265625" style="36"/>
    <col min="3842" max="3842" width="19.1796875" style="36" customWidth="1"/>
    <col min="3843" max="3843" width="16.453125" style="36" customWidth="1"/>
    <col min="3844" max="3844" width="2.36328125" style="36" customWidth="1"/>
    <col min="3845" max="3845" width="7.1796875" style="36" customWidth="1"/>
    <col min="3846" max="3846" width="10.1796875" style="36" customWidth="1"/>
    <col min="3847" max="3847" width="3" style="36" customWidth="1"/>
    <col min="3848" max="4097" width="8.7265625" style="36"/>
    <col min="4098" max="4098" width="19.1796875" style="36" customWidth="1"/>
    <col min="4099" max="4099" width="16.453125" style="36" customWidth="1"/>
    <col min="4100" max="4100" width="2.36328125" style="36" customWidth="1"/>
    <col min="4101" max="4101" width="7.1796875" style="36" customWidth="1"/>
    <col min="4102" max="4102" width="10.1796875" style="36" customWidth="1"/>
    <col min="4103" max="4103" width="3" style="36" customWidth="1"/>
    <col min="4104" max="4353" width="8.7265625" style="36"/>
    <col min="4354" max="4354" width="19.1796875" style="36" customWidth="1"/>
    <col min="4355" max="4355" width="16.453125" style="36" customWidth="1"/>
    <col min="4356" max="4356" width="2.36328125" style="36" customWidth="1"/>
    <col min="4357" max="4357" width="7.1796875" style="36" customWidth="1"/>
    <col min="4358" max="4358" width="10.1796875" style="36" customWidth="1"/>
    <col min="4359" max="4359" width="3" style="36" customWidth="1"/>
    <col min="4360" max="4609" width="8.7265625" style="36"/>
    <col min="4610" max="4610" width="19.1796875" style="36" customWidth="1"/>
    <col min="4611" max="4611" width="16.453125" style="36" customWidth="1"/>
    <col min="4612" max="4612" width="2.36328125" style="36" customWidth="1"/>
    <col min="4613" max="4613" width="7.1796875" style="36" customWidth="1"/>
    <col min="4614" max="4614" width="10.1796875" style="36" customWidth="1"/>
    <col min="4615" max="4615" width="3" style="36" customWidth="1"/>
    <col min="4616" max="4865" width="8.7265625" style="36"/>
    <col min="4866" max="4866" width="19.1796875" style="36" customWidth="1"/>
    <col min="4867" max="4867" width="16.453125" style="36" customWidth="1"/>
    <col min="4868" max="4868" width="2.36328125" style="36" customWidth="1"/>
    <col min="4869" max="4869" width="7.1796875" style="36" customWidth="1"/>
    <col min="4870" max="4870" width="10.1796875" style="36" customWidth="1"/>
    <col min="4871" max="4871" width="3" style="36" customWidth="1"/>
    <col min="4872" max="5121" width="8.7265625" style="36"/>
    <col min="5122" max="5122" width="19.1796875" style="36" customWidth="1"/>
    <col min="5123" max="5123" width="16.453125" style="36" customWidth="1"/>
    <col min="5124" max="5124" width="2.36328125" style="36" customWidth="1"/>
    <col min="5125" max="5125" width="7.1796875" style="36" customWidth="1"/>
    <col min="5126" max="5126" width="10.1796875" style="36" customWidth="1"/>
    <col min="5127" max="5127" width="3" style="36" customWidth="1"/>
    <col min="5128" max="5377" width="8.7265625" style="36"/>
    <col min="5378" max="5378" width="19.1796875" style="36" customWidth="1"/>
    <col min="5379" max="5379" width="16.453125" style="36" customWidth="1"/>
    <col min="5380" max="5380" width="2.36328125" style="36" customWidth="1"/>
    <col min="5381" max="5381" width="7.1796875" style="36" customWidth="1"/>
    <col min="5382" max="5382" width="10.1796875" style="36" customWidth="1"/>
    <col min="5383" max="5383" width="3" style="36" customWidth="1"/>
    <col min="5384" max="5633" width="8.7265625" style="36"/>
    <col min="5634" max="5634" width="19.1796875" style="36" customWidth="1"/>
    <col min="5635" max="5635" width="16.453125" style="36" customWidth="1"/>
    <col min="5636" max="5636" width="2.36328125" style="36" customWidth="1"/>
    <col min="5637" max="5637" width="7.1796875" style="36" customWidth="1"/>
    <col min="5638" max="5638" width="10.1796875" style="36" customWidth="1"/>
    <col min="5639" max="5639" width="3" style="36" customWidth="1"/>
    <col min="5640" max="5889" width="8.7265625" style="36"/>
    <col min="5890" max="5890" width="19.1796875" style="36" customWidth="1"/>
    <col min="5891" max="5891" width="16.453125" style="36" customWidth="1"/>
    <col min="5892" max="5892" width="2.36328125" style="36" customWidth="1"/>
    <col min="5893" max="5893" width="7.1796875" style="36" customWidth="1"/>
    <col min="5894" max="5894" width="10.1796875" style="36" customWidth="1"/>
    <col min="5895" max="5895" width="3" style="36" customWidth="1"/>
    <col min="5896" max="6145" width="8.7265625" style="36"/>
    <col min="6146" max="6146" width="19.1796875" style="36" customWidth="1"/>
    <col min="6147" max="6147" width="16.453125" style="36" customWidth="1"/>
    <col min="6148" max="6148" width="2.36328125" style="36" customWidth="1"/>
    <col min="6149" max="6149" width="7.1796875" style="36" customWidth="1"/>
    <col min="6150" max="6150" width="10.1796875" style="36" customWidth="1"/>
    <col min="6151" max="6151" width="3" style="36" customWidth="1"/>
    <col min="6152" max="6401" width="8.7265625" style="36"/>
    <col min="6402" max="6402" width="19.1796875" style="36" customWidth="1"/>
    <col min="6403" max="6403" width="16.453125" style="36" customWidth="1"/>
    <col min="6404" max="6404" width="2.36328125" style="36" customWidth="1"/>
    <col min="6405" max="6405" width="7.1796875" style="36" customWidth="1"/>
    <col min="6406" max="6406" width="10.1796875" style="36" customWidth="1"/>
    <col min="6407" max="6407" width="3" style="36" customWidth="1"/>
    <col min="6408" max="6657" width="8.7265625" style="36"/>
    <col min="6658" max="6658" width="19.1796875" style="36" customWidth="1"/>
    <col min="6659" max="6659" width="16.453125" style="36" customWidth="1"/>
    <col min="6660" max="6660" width="2.36328125" style="36" customWidth="1"/>
    <col min="6661" max="6661" width="7.1796875" style="36" customWidth="1"/>
    <col min="6662" max="6662" width="10.1796875" style="36" customWidth="1"/>
    <col min="6663" max="6663" width="3" style="36" customWidth="1"/>
    <col min="6664" max="6913" width="8.7265625" style="36"/>
    <col min="6914" max="6914" width="19.1796875" style="36" customWidth="1"/>
    <col min="6915" max="6915" width="16.453125" style="36" customWidth="1"/>
    <col min="6916" max="6916" width="2.36328125" style="36" customWidth="1"/>
    <col min="6917" max="6917" width="7.1796875" style="36" customWidth="1"/>
    <col min="6918" max="6918" width="10.1796875" style="36" customWidth="1"/>
    <col min="6919" max="6919" width="3" style="36" customWidth="1"/>
    <col min="6920" max="7169" width="8.7265625" style="36"/>
    <col min="7170" max="7170" width="19.1796875" style="36" customWidth="1"/>
    <col min="7171" max="7171" width="16.453125" style="36" customWidth="1"/>
    <col min="7172" max="7172" width="2.36328125" style="36" customWidth="1"/>
    <col min="7173" max="7173" width="7.1796875" style="36" customWidth="1"/>
    <col min="7174" max="7174" width="10.1796875" style="36" customWidth="1"/>
    <col min="7175" max="7175" width="3" style="36" customWidth="1"/>
    <col min="7176" max="7425" width="8.7265625" style="36"/>
    <col min="7426" max="7426" width="19.1796875" style="36" customWidth="1"/>
    <col min="7427" max="7427" width="16.453125" style="36" customWidth="1"/>
    <col min="7428" max="7428" width="2.36328125" style="36" customWidth="1"/>
    <col min="7429" max="7429" width="7.1796875" style="36" customWidth="1"/>
    <col min="7430" max="7430" width="10.1796875" style="36" customWidth="1"/>
    <col min="7431" max="7431" width="3" style="36" customWidth="1"/>
    <col min="7432" max="7681" width="8.7265625" style="36"/>
    <col min="7682" max="7682" width="19.1796875" style="36" customWidth="1"/>
    <col min="7683" max="7683" width="16.453125" style="36" customWidth="1"/>
    <col min="7684" max="7684" width="2.36328125" style="36" customWidth="1"/>
    <col min="7685" max="7685" width="7.1796875" style="36" customWidth="1"/>
    <col min="7686" max="7686" width="10.1796875" style="36" customWidth="1"/>
    <col min="7687" max="7687" width="3" style="36" customWidth="1"/>
    <col min="7688" max="7937" width="8.7265625" style="36"/>
    <col min="7938" max="7938" width="19.1796875" style="36" customWidth="1"/>
    <col min="7939" max="7939" width="16.453125" style="36" customWidth="1"/>
    <col min="7940" max="7940" width="2.36328125" style="36" customWidth="1"/>
    <col min="7941" max="7941" width="7.1796875" style="36" customWidth="1"/>
    <col min="7942" max="7942" width="10.1796875" style="36" customWidth="1"/>
    <col min="7943" max="7943" width="3" style="36" customWidth="1"/>
    <col min="7944" max="8193" width="8.7265625" style="36"/>
    <col min="8194" max="8194" width="19.1796875" style="36" customWidth="1"/>
    <col min="8195" max="8195" width="16.453125" style="36" customWidth="1"/>
    <col min="8196" max="8196" width="2.36328125" style="36" customWidth="1"/>
    <col min="8197" max="8197" width="7.1796875" style="36" customWidth="1"/>
    <col min="8198" max="8198" width="10.1796875" style="36" customWidth="1"/>
    <col min="8199" max="8199" width="3" style="36" customWidth="1"/>
    <col min="8200" max="8449" width="8.7265625" style="36"/>
    <col min="8450" max="8450" width="19.1796875" style="36" customWidth="1"/>
    <col min="8451" max="8451" width="16.453125" style="36" customWidth="1"/>
    <col min="8452" max="8452" width="2.36328125" style="36" customWidth="1"/>
    <col min="8453" max="8453" width="7.1796875" style="36" customWidth="1"/>
    <col min="8454" max="8454" width="10.1796875" style="36" customWidth="1"/>
    <col min="8455" max="8455" width="3" style="36" customWidth="1"/>
    <col min="8456" max="8705" width="8.7265625" style="36"/>
    <col min="8706" max="8706" width="19.1796875" style="36" customWidth="1"/>
    <col min="8707" max="8707" width="16.453125" style="36" customWidth="1"/>
    <col min="8708" max="8708" width="2.36328125" style="36" customWidth="1"/>
    <col min="8709" max="8709" width="7.1796875" style="36" customWidth="1"/>
    <col min="8710" max="8710" width="10.1796875" style="36" customWidth="1"/>
    <col min="8711" max="8711" width="3" style="36" customWidth="1"/>
    <col min="8712" max="8961" width="8.7265625" style="36"/>
    <col min="8962" max="8962" width="19.1796875" style="36" customWidth="1"/>
    <col min="8963" max="8963" width="16.453125" style="36" customWidth="1"/>
    <col min="8964" max="8964" width="2.36328125" style="36" customWidth="1"/>
    <col min="8965" max="8965" width="7.1796875" style="36" customWidth="1"/>
    <col min="8966" max="8966" width="10.1796875" style="36" customWidth="1"/>
    <col min="8967" max="8967" width="3" style="36" customWidth="1"/>
    <col min="8968" max="9217" width="8.7265625" style="36"/>
    <col min="9218" max="9218" width="19.1796875" style="36" customWidth="1"/>
    <col min="9219" max="9219" width="16.453125" style="36" customWidth="1"/>
    <col min="9220" max="9220" width="2.36328125" style="36" customWidth="1"/>
    <col min="9221" max="9221" width="7.1796875" style="36" customWidth="1"/>
    <col min="9222" max="9222" width="10.1796875" style="36" customWidth="1"/>
    <col min="9223" max="9223" width="3" style="36" customWidth="1"/>
    <col min="9224" max="9473" width="8.7265625" style="36"/>
    <col min="9474" max="9474" width="19.1796875" style="36" customWidth="1"/>
    <col min="9475" max="9475" width="16.453125" style="36" customWidth="1"/>
    <col min="9476" max="9476" width="2.36328125" style="36" customWidth="1"/>
    <col min="9477" max="9477" width="7.1796875" style="36" customWidth="1"/>
    <col min="9478" max="9478" width="10.1796875" style="36" customWidth="1"/>
    <col min="9479" max="9479" width="3" style="36" customWidth="1"/>
    <col min="9480" max="9729" width="8.7265625" style="36"/>
    <col min="9730" max="9730" width="19.1796875" style="36" customWidth="1"/>
    <col min="9731" max="9731" width="16.453125" style="36" customWidth="1"/>
    <col min="9732" max="9732" width="2.36328125" style="36" customWidth="1"/>
    <col min="9733" max="9733" width="7.1796875" style="36" customWidth="1"/>
    <col min="9734" max="9734" width="10.1796875" style="36" customWidth="1"/>
    <col min="9735" max="9735" width="3" style="36" customWidth="1"/>
    <col min="9736" max="9985" width="8.7265625" style="36"/>
    <col min="9986" max="9986" width="19.1796875" style="36" customWidth="1"/>
    <col min="9987" max="9987" width="16.453125" style="36" customWidth="1"/>
    <col min="9988" max="9988" width="2.36328125" style="36" customWidth="1"/>
    <col min="9989" max="9989" width="7.1796875" style="36" customWidth="1"/>
    <col min="9990" max="9990" width="10.1796875" style="36" customWidth="1"/>
    <col min="9991" max="9991" width="3" style="36" customWidth="1"/>
    <col min="9992" max="10241" width="8.7265625" style="36"/>
    <col min="10242" max="10242" width="19.1796875" style="36" customWidth="1"/>
    <col min="10243" max="10243" width="16.453125" style="36" customWidth="1"/>
    <col min="10244" max="10244" width="2.36328125" style="36" customWidth="1"/>
    <col min="10245" max="10245" width="7.1796875" style="36" customWidth="1"/>
    <col min="10246" max="10246" width="10.1796875" style="36" customWidth="1"/>
    <col min="10247" max="10247" width="3" style="36" customWidth="1"/>
    <col min="10248" max="10497" width="8.7265625" style="36"/>
    <col min="10498" max="10498" width="19.1796875" style="36" customWidth="1"/>
    <col min="10499" max="10499" width="16.453125" style="36" customWidth="1"/>
    <col min="10500" max="10500" width="2.36328125" style="36" customWidth="1"/>
    <col min="10501" max="10501" width="7.1796875" style="36" customWidth="1"/>
    <col min="10502" max="10502" width="10.1796875" style="36" customWidth="1"/>
    <col min="10503" max="10503" width="3" style="36" customWidth="1"/>
    <col min="10504" max="10753" width="8.7265625" style="36"/>
    <col min="10754" max="10754" width="19.1796875" style="36" customWidth="1"/>
    <col min="10755" max="10755" width="16.453125" style="36" customWidth="1"/>
    <col min="10756" max="10756" width="2.36328125" style="36" customWidth="1"/>
    <col min="10757" max="10757" width="7.1796875" style="36" customWidth="1"/>
    <col min="10758" max="10758" width="10.1796875" style="36" customWidth="1"/>
    <col min="10759" max="10759" width="3" style="36" customWidth="1"/>
    <col min="10760" max="11009" width="8.7265625" style="36"/>
    <col min="11010" max="11010" width="19.1796875" style="36" customWidth="1"/>
    <col min="11011" max="11011" width="16.453125" style="36" customWidth="1"/>
    <col min="11012" max="11012" width="2.36328125" style="36" customWidth="1"/>
    <col min="11013" max="11013" width="7.1796875" style="36" customWidth="1"/>
    <col min="11014" max="11014" width="10.1796875" style="36" customWidth="1"/>
    <col min="11015" max="11015" width="3" style="36" customWidth="1"/>
    <col min="11016" max="11265" width="8.7265625" style="36"/>
    <col min="11266" max="11266" width="19.1796875" style="36" customWidth="1"/>
    <col min="11267" max="11267" width="16.453125" style="36" customWidth="1"/>
    <col min="11268" max="11268" width="2.36328125" style="36" customWidth="1"/>
    <col min="11269" max="11269" width="7.1796875" style="36" customWidth="1"/>
    <col min="11270" max="11270" width="10.1796875" style="36" customWidth="1"/>
    <col min="11271" max="11271" width="3" style="36" customWidth="1"/>
    <col min="11272" max="11521" width="8.7265625" style="36"/>
    <col min="11522" max="11522" width="19.1796875" style="36" customWidth="1"/>
    <col min="11523" max="11523" width="16.453125" style="36" customWidth="1"/>
    <col min="11524" max="11524" width="2.36328125" style="36" customWidth="1"/>
    <col min="11525" max="11525" width="7.1796875" style="36" customWidth="1"/>
    <col min="11526" max="11526" width="10.1796875" style="36" customWidth="1"/>
    <col min="11527" max="11527" width="3" style="36" customWidth="1"/>
    <col min="11528" max="11777" width="8.7265625" style="36"/>
    <col min="11778" max="11778" width="19.1796875" style="36" customWidth="1"/>
    <col min="11779" max="11779" width="16.453125" style="36" customWidth="1"/>
    <col min="11780" max="11780" width="2.36328125" style="36" customWidth="1"/>
    <col min="11781" max="11781" width="7.1796875" style="36" customWidth="1"/>
    <col min="11782" max="11782" width="10.1796875" style="36" customWidth="1"/>
    <col min="11783" max="11783" width="3" style="36" customWidth="1"/>
    <col min="11784" max="12033" width="8.7265625" style="36"/>
    <col min="12034" max="12034" width="19.1796875" style="36" customWidth="1"/>
    <col min="12035" max="12035" width="16.453125" style="36" customWidth="1"/>
    <col min="12036" max="12036" width="2.36328125" style="36" customWidth="1"/>
    <col min="12037" max="12037" width="7.1796875" style="36" customWidth="1"/>
    <col min="12038" max="12038" width="10.1796875" style="36" customWidth="1"/>
    <col min="12039" max="12039" width="3" style="36" customWidth="1"/>
    <col min="12040" max="12289" width="8.7265625" style="36"/>
    <col min="12290" max="12290" width="19.1796875" style="36" customWidth="1"/>
    <col min="12291" max="12291" width="16.453125" style="36" customWidth="1"/>
    <col min="12292" max="12292" width="2.36328125" style="36" customWidth="1"/>
    <col min="12293" max="12293" width="7.1796875" style="36" customWidth="1"/>
    <col min="12294" max="12294" width="10.1796875" style="36" customWidth="1"/>
    <col min="12295" max="12295" width="3" style="36" customWidth="1"/>
    <col min="12296" max="12545" width="8.7265625" style="36"/>
    <col min="12546" max="12546" width="19.1796875" style="36" customWidth="1"/>
    <col min="12547" max="12547" width="16.453125" style="36" customWidth="1"/>
    <col min="12548" max="12548" width="2.36328125" style="36" customWidth="1"/>
    <col min="12549" max="12549" width="7.1796875" style="36" customWidth="1"/>
    <col min="12550" max="12550" width="10.1796875" style="36" customWidth="1"/>
    <col min="12551" max="12551" width="3" style="36" customWidth="1"/>
    <col min="12552" max="12801" width="8.7265625" style="36"/>
    <col min="12802" max="12802" width="19.1796875" style="36" customWidth="1"/>
    <col min="12803" max="12803" width="16.453125" style="36" customWidth="1"/>
    <col min="12804" max="12804" width="2.36328125" style="36" customWidth="1"/>
    <col min="12805" max="12805" width="7.1796875" style="36" customWidth="1"/>
    <col min="12806" max="12806" width="10.1796875" style="36" customWidth="1"/>
    <col min="12807" max="12807" width="3" style="36" customWidth="1"/>
    <col min="12808" max="13057" width="8.7265625" style="36"/>
    <col min="13058" max="13058" width="19.1796875" style="36" customWidth="1"/>
    <col min="13059" max="13059" width="16.453125" style="36" customWidth="1"/>
    <col min="13060" max="13060" width="2.36328125" style="36" customWidth="1"/>
    <col min="13061" max="13061" width="7.1796875" style="36" customWidth="1"/>
    <col min="13062" max="13062" width="10.1796875" style="36" customWidth="1"/>
    <col min="13063" max="13063" width="3" style="36" customWidth="1"/>
    <col min="13064" max="13313" width="8.7265625" style="36"/>
    <col min="13314" max="13314" width="19.1796875" style="36" customWidth="1"/>
    <col min="13315" max="13315" width="16.453125" style="36" customWidth="1"/>
    <col min="13316" max="13316" width="2.36328125" style="36" customWidth="1"/>
    <col min="13317" max="13317" width="7.1796875" style="36" customWidth="1"/>
    <col min="13318" max="13318" width="10.1796875" style="36" customWidth="1"/>
    <col min="13319" max="13319" width="3" style="36" customWidth="1"/>
    <col min="13320" max="13569" width="8.7265625" style="36"/>
    <col min="13570" max="13570" width="19.1796875" style="36" customWidth="1"/>
    <col min="13571" max="13571" width="16.453125" style="36" customWidth="1"/>
    <col min="13572" max="13572" width="2.36328125" style="36" customWidth="1"/>
    <col min="13573" max="13573" width="7.1796875" style="36" customWidth="1"/>
    <col min="13574" max="13574" width="10.1796875" style="36" customWidth="1"/>
    <col min="13575" max="13575" width="3" style="36" customWidth="1"/>
    <col min="13576" max="13825" width="8.7265625" style="36"/>
    <col min="13826" max="13826" width="19.1796875" style="36" customWidth="1"/>
    <col min="13827" max="13827" width="16.453125" style="36" customWidth="1"/>
    <col min="13828" max="13828" width="2.36328125" style="36" customWidth="1"/>
    <col min="13829" max="13829" width="7.1796875" style="36" customWidth="1"/>
    <col min="13830" max="13830" width="10.1796875" style="36" customWidth="1"/>
    <col min="13831" max="13831" width="3" style="36" customWidth="1"/>
    <col min="13832" max="14081" width="8.7265625" style="36"/>
    <col min="14082" max="14082" width="19.1796875" style="36" customWidth="1"/>
    <col min="14083" max="14083" width="16.453125" style="36" customWidth="1"/>
    <col min="14084" max="14084" width="2.36328125" style="36" customWidth="1"/>
    <col min="14085" max="14085" width="7.1796875" style="36" customWidth="1"/>
    <col min="14086" max="14086" width="10.1796875" style="36" customWidth="1"/>
    <col min="14087" max="14087" width="3" style="36" customWidth="1"/>
    <col min="14088" max="14337" width="8.7265625" style="36"/>
    <col min="14338" max="14338" width="19.1796875" style="36" customWidth="1"/>
    <col min="14339" max="14339" width="16.453125" style="36" customWidth="1"/>
    <col min="14340" max="14340" width="2.36328125" style="36" customWidth="1"/>
    <col min="14341" max="14341" width="7.1796875" style="36" customWidth="1"/>
    <col min="14342" max="14342" width="10.1796875" style="36" customWidth="1"/>
    <col min="14343" max="14343" width="3" style="36" customWidth="1"/>
    <col min="14344" max="14593" width="8.7265625" style="36"/>
    <col min="14594" max="14594" width="19.1796875" style="36" customWidth="1"/>
    <col min="14595" max="14595" width="16.453125" style="36" customWidth="1"/>
    <col min="14596" max="14596" width="2.36328125" style="36" customWidth="1"/>
    <col min="14597" max="14597" width="7.1796875" style="36" customWidth="1"/>
    <col min="14598" max="14598" width="10.1796875" style="36" customWidth="1"/>
    <col min="14599" max="14599" width="3" style="36" customWidth="1"/>
    <col min="14600" max="14849" width="8.7265625" style="36"/>
    <col min="14850" max="14850" width="19.1796875" style="36" customWidth="1"/>
    <col min="14851" max="14851" width="16.453125" style="36" customWidth="1"/>
    <col min="14852" max="14852" width="2.36328125" style="36" customWidth="1"/>
    <col min="14853" max="14853" width="7.1796875" style="36" customWidth="1"/>
    <col min="14854" max="14854" width="10.1796875" style="36" customWidth="1"/>
    <col min="14855" max="14855" width="3" style="36" customWidth="1"/>
    <col min="14856" max="15105" width="8.7265625" style="36"/>
    <col min="15106" max="15106" width="19.1796875" style="36" customWidth="1"/>
    <col min="15107" max="15107" width="16.453125" style="36" customWidth="1"/>
    <col min="15108" max="15108" width="2.36328125" style="36" customWidth="1"/>
    <col min="15109" max="15109" width="7.1796875" style="36" customWidth="1"/>
    <col min="15110" max="15110" width="10.1796875" style="36" customWidth="1"/>
    <col min="15111" max="15111" width="3" style="36" customWidth="1"/>
    <col min="15112" max="15361" width="8.7265625" style="36"/>
    <col min="15362" max="15362" width="19.1796875" style="36" customWidth="1"/>
    <col min="15363" max="15363" width="16.453125" style="36" customWidth="1"/>
    <col min="15364" max="15364" width="2.36328125" style="36" customWidth="1"/>
    <col min="15365" max="15365" width="7.1796875" style="36" customWidth="1"/>
    <col min="15366" max="15366" width="10.1796875" style="36" customWidth="1"/>
    <col min="15367" max="15367" width="3" style="36" customWidth="1"/>
    <col min="15368" max="15617" width="8.7265625" style="36"/>
    <col min="15618" max="15618" width="19.1796875" style="36" customWidth="1"/>
    <col min="15619" max="15619" width="16.453125" style="36" customWidth="1"/>
    <col min="15620" max="15620" width="2.36328125" style="36" customWidth="1"/>
    <col min="15621" max="15621" width="7.1796875" style="36" customWidth="1"/>
    <col min="15622" max="15622" width="10.1796875" style="36" customWidth="1"/>
    <col min="15623" max="15623" width="3" style="36" customWidth="1"/>
    <col min="15624" max="15873" width="8.7265625" style="36"/>
    <col min="15874" max="15874" width="19.1796875" style="36" customWidth="1"/>
    <col min="15875" max="15875" width="16.453125" style="36" customWidth="1"/>
    <col min="15876" max="15876" width="2.36328125" style="36" customWidth="1"/>
    <col min="15877" max="15877" width="7.1796875" style="36" customWidth="1"/>
    <col min="15878" max="15878" width="10.1796875" style="36" customWidth="1"/>
    <col min="15879" max="15879" width="3" style="36" customWidth="1"/>
    <col min="15880" max="16129" width="8.7265625" style="36"/>
    <col min="16130" max="16130" width="19.1796875" style="36" customWidth="1"/>
    <col min="16131" max="16131" width="16.453125" style="36" customWidth="1"/>
    <col min="16132" max="16132" width="2.36328125" style="36" customWidth="1"/>
    <col min="16133" max="16133" width="7.1796875" style="36" customWidth="1"/>
    <col min="16134" max="16134" width="10.1796875" style="36" customWidth="1"/>
    <col min="16135" max="16135" width="3" style="36" customWidth="1"/>
    <col min="16136" max="16384" width="8.7265625" style="36"/>
  </cols>
  <sheetData>
    <row r="1" spans="2:6" ht="28.5" customHeight="1" x14ac:dyDescent="0.25">
      <c r="B1" s="44" t="s">
        <v>80</v>
      </c>
      <c r="C1" s="44" t="s">
        <v>81</v>
      </c>
      <c r="E1" s="58" t="s">
        <v>68</v>
      </c>
      <c r="F1" s="58"/>
    </row>
    <row r="2" spans="2:6" x14ac:dyDescent="0.25">
      <c r="B2" s="45">
        <v>10000</v>
      </c>
      <c r="C2" s="45">
        <v>30</v>
      </c>
      <c r="F2" s="37">
        <f>C15</f>
        <v>15491.933384829666</v>
      </c>
    </row>
    <row r="3" spans="2:6" x14ac:dyDescent="0.25">
      <c r="B3" s="45">
        <v>15000</v>
      </c>
      <c r="C3" s="45">
        <v>25</v>
      </c>
      <c r="E3" s="45">
        <v>10000</v>
      </c>
      <c r="F3" s="38">
        <f t="dataTable" ref="F3:F7" dt2D="0" dtr="0" r1="C8"/>
        <v>13416.407864998739</v>
      </c>
    </row>
    <row r="4" spans="2:6" x14ac:dyDescent="0.25">
      <c r="B4" s="45">
        <v>20000</v>
      </c>
      <c r="C4" s="45">
        <v>20</v>
      </c>
      <c r="E4" s="45">
        <v>15000</v>
      </c>
      <c r="F4" s="39">
        <v>15000</v>
      </c>
    </row>
    <row r="5" spans="2:6" x14ac:dyDescent="0.25">
      <c r="B5" s="45">
        <v>25000</v>
      </c>
      <c r="C5" s="45">
        <v>15</v>
      </c>
      <c r="E5" s="45">
        <v>20000</v>
      </c>
      <c r="F5" s="39">
        <v>15491.933384829666</v>
      </c>
    </row>
    <row r="6" spans="2:6" x14ac:dyDescent="0.25">
      <c r="B6" s="45">
        <v>30000</v>
      </c>
      <c r="C6" s="45">
        <v>10</v>
      </c>
      <c r="E6" s="45">
        <v>25000</v>
      </c>
      <c r="F6" s="39">
        <v>15000</v>
      </c>
    </row>
    <row r="7" spans="2:6" x14ac:dyDescent="0.25">
      <c r="E7" s="45">
        <v>30000</v>
      </c>
      <c r="F7" s="40">
        <v>13416.407864998739</v>
      </c>
    </row>
    <row r="8" spans="2:6" x14ac:dyDescent="0.25">
      <c r="B8" s="41" t="s">
        <v>29</v>
      </c>
      <c r="C8" s="102">
        <v>20000</v>
      </c>
    </row>
    <row r="9" spans="2:6" x14ac:dyDescent="0.25">
      <c r="B9" s="41" t="s">
        <v>48</v>
      </c>
      <c r="C9" s="102">
        <f>INDEX(C2:C6,MATCH(C8,B2:B6,0))</f>
        <v>20</v>
      </c>
    </row>
    <row r="10" spans="2:6" x14ac:dyDescent="0.25">
      <c r="B10" s="41" t="s">
        <v>32</v>
      </c>
      <c r="C10" s="102">
        <v>300</v>
      </c>
    </row>
    <row r="11" spans="2:6" x14ac:dyDescent="0.25">
      <c r="C11" s="103"/>
    </row>
    <row r="12" spans="2:6" x14ac:dyDescent="0.25">
      <c r="B12" s="42" t="s">
        <v>82</v>
      </c>
      <c r="C12" s="104">
        <f>SQRT(2*C8*C10/C9)</f>
        <v>774.59666924148337</v>
      </c>
    </row>
    <row r="13" spans="2:6" x14ac:dyDescent="0.25">
      <c r="B13" s="42" t="s">
        <v>49</v>
      </c>
      <c r="C13" s="104">
        <f>C8/C12*C10</f>
        <v>7745.9666924148332</v>
      </c>
    </row>
    <row r="14" spans="2:6" x14ac:dyDescent="0.25">
      <c r="B14" s="42" t="s">
        <v>50</v>
      </c>
      <c r="C14" s="104">
        <f>C9*C12/2</f>
        <v>7745.9666924148332</v>
      </c>
    </row>
    <row r="15" spans="2:6" x14ac:dyDescent="0.25">
      <c r="B15" s="42" t="s">
        <v>83</v>
      </c>
      <c r="C15" s="104">
        <f>C13+C14</f>
        <v>15491.933384829666</v>
      </c>
    </row>
  </sheetData>
  <mergeCells count="1">
    <mergeCell ref="E1:F1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71"/>
  <sheetViews>
    <sheetView showGridLines="0" workbookViewId="0">
      <selection activeCell="H11" sqref="H11"/>
    </sheetView>
  </sheetViews>
  <sheetFormatPr defaultColWidth="11.54296875" defaultRowHeight="14" x14ac:dyDescent="0.25"/>
  <cols>
    <col min="1" max="1" width="7.36328125" style="94" customWidth="1"/>
    <col min="2" max="2" width="12.6328125" style="83" bestFit="1" customWidth="1"/>
    <col min="3" max="3" width="8.81640625" style="94" customWidth="1"/>
    <col min="4" max="4" width="10.90625" style="83" bestFit="1" customWidth="1"/>
    <col min="5" max="5" width="8.453125" style="83" customWidth="1"/>
    <col min="6" max="6" width="6.08984375" style="83" customWidth="1"/>
    <col min="7" max="7" width="8.7265625" style="83" customWidth="1"/>
    <col min="8" max="8" width="9.6328125" style="83" customWidth="1"/>
    <col min="9" max="9" width="9.90625" style="83" customWidth="1"/>
    <col min="10" max="10" width="1.36328125" style="83" customWidth="1"/>
    <col min="11" max="11" width="9.90625" style="83" customWidth="1"/>
    <col min="12" max="12" width="1.1796875" style="83" customWidth="1"/>
    <col min="13" max="255" width="11.54296875" style="83"/>
    <col min="256" max="256" width="6.36328125" style="83" customWidth="1"/>
    <col min="257" max="257" width="10.6328125" style="83" customWidth="1"/>
    <col min="258" max="258" width="8.81640625" style="83" customWidth="1"/>
    <col min="259" max="259" width="9.90625" style="83" customWidth="1"/>
    <col min="260" max="260" width="8.453125" style="83" customWidth="1"/>
    <col min="261" max="261" width="1.1796875" style="83" customWidth="1"/>
    <col min="262" max="262" width="8.7265625" style="83" customWidth="1"/>
    <col min="263" max="263" width="9.6328125" style="83" customWidth="1"/>
    <col min="264" max="264" width="9.90625" style="83" customWidth="1"/>
    <col min="265" max="265" width="1.36328125" style="83" customWidth="1"/>
    <col min="266" max="266" width="9.90625" style="83" customWidth="1"/>
    <col min="267" max="267" width="1.1796875" style="83" customWidth="1"/>
    <col min="268" max="511" width="11.54296875" style="83"/>
    <col min="512" max="512" width="6.36328125" style="83" customWidth="1"/>
    <col min="513" max="513" width="10.6328125" style="83" customWidth="1"/>
    <col min="514" max="514" width="8.81640625" style="83" customWidth="1"/>
    <col min="515" max="515" width="9.90625" style="83" customWidth="1"/>
    <col min="516" max="516" width="8.453125" style="83" customWidth="1"/>
    <col min="517" max="517" width="1.1796875" style="83" customWidth="1"/>
    <col min="518" max="518" width="8.7265625" style="83" customWidth="1"/>
    <col min="519" max="519" width="9.6328125" style="83" customWidth="1"/>
    <col min="520" max="520" width="9.90625" style="83" customWidth="1"/>
    <col min="521" max="521" width="1.36328125" style="83" customWidth="1"/>
    <col min="522" max="522" width="9.90625" style="83" customWidth="1"/>
    <col min="523" max="523" width="1.1796875" style="83" customWidth="1"/>
    <col min="524" max="767" width="11.54296875" style="83"/>
    <col min="768" max="768" width="6.36328125" style="83" customWidth="1"/>
    <col min="769" max="769" width="10.6328125" style="83" customWidth="1"/>
    <col min="770" max="770" width="8.81640625" style="83" customWidth="1"/>
    <col min="771" max="771" width="9.90625" style="83" customWidth="1"/>
    <col min="772" max="772" width="8.453125" style="83" customWidth="1"/>
    <col min="773" max="773" width="1.1796875" style="83" customWidth="1"/>
    <col min="774" max="774" width="8.7265625" style="83" customWidth="1"/>
    <col min="775" max="775" width="9.6328125" style="83" customWidth="1"/>
    <col min="776" max="776" width="9.90625" style="83" customWidth="1"/>
    <col min="777" max="777" width="1.36328125" style="83" customWidth="1"/>
    <col min="778" max="778" width="9.90625" style="83" customWidth="1"/>
    <col min="779" max="779" width="1.1796875" style="83" customWidth="1"/>
    <col min="780" max="1023" width="11.54296875" style="83"/>
    <col min="1024" max="1024" width="6.36328125" style="83" customWidth="1"/>
    <col min="1025" max="1025" width="10.6328125" style="83" customWidth="1"/>
    <col min="1026" max="1026" width="8.81640625" style="83" customWidth="1"/>
    <col min="1027" max="1027" width="9.90625" style="83" customWidth="1"/>
    <col min="1028" max="1028" width="8.453125" style="83" customWidth="1"/>
    <col min="1029" max="1029" width="1.1796875" style="83" customWidth="1"/>
    <col min="1030" max="1030" width="8.7265625" style="83" customWidth="1"/>
    <col min="1031" max="1031" width="9.6328125" style="83" customWidth="1"/>
    <col min="1032" max="1032" width="9.90625" style="83" customWidth="1"/>
    <col min="1033" max="1033" width="1.36328125" style="83" customWidth="1"/>
    <col min="1034" max="1034" width="9.90625" style="83" customWidth="1"/>
    <col min="1035" max="1035" width="1.1796875" style="83" customWidth="1"/>
    <col min="1036" max="1279" width="11.54296875" style="83"/>
    <col min="1280" max="1280" width="6.36328125" style="83" customWidth="1"/>
    <col min="1281" max="1281" width="10.6328125" style="83" customWidth="1"/>
    <col min="1282" max="1282" width="8.81640625" style="83" customWidth="1"/>
    <col min="1283" max="1283" width="9.90625" style="83" customWidth="1"/>
    <col min="1284" max="1284" width="8.453125" style="83" customWidth="1"/>
    <col min="1285" max="1285" width="1.1796875" style="83" customWidth="1"/>
    <col min="1286" max="1286" width="8.7265625" style="83" customWidth="1"/>
    <col min="1287" max="1287" width="9.6328125" style="83" customWidth="1"/>
    <col min="1288" max="1288" width="9.90625" style="83" customWidth="1"/>
    <col min="1289" max="1289" width="1.36328125" style="83" customWidth="1"/>
    <col min="1290" max="1290" width="9.90625" style="83" customWidth="1"/>
    <col min="1291" max="1291" width="1.1796875" style="83" customWidth="1"/>
    <col min="1292" max="1535" width="11.54296875" style="83"/>
    <col min="1536" max="1536" width="6.36328125" style="83" customWidth="1"/>
    <col min="1537" max="1537" width="10.6328125" style="83" customWidth="1"/>
    <col min="1538" max="1538" width="8.81640625" style="83" customWidth="1"/>
    <col min="1539" max="1539" width="9.90625" style="83" customWidth="1"/>
    <col min="1540" max="1540" width="8.453125" style="83" customWidth="1"/>
    <col min="1541" max="1541" width="1.1796875" style="83" customWidth="1"/>
    <col min="1542" max="1542" width="8.7265625" style="83" customWidth="1"/>
    <col min="1543" max="1543" width="9.6328125" style="83" customWidth="1"/>
    <col min="1544" max="1544" width="9.90625" style="83" customWidth="1"/>
    <col min="1545" max="1545" width="1.36328125" style="83" customWidth="1"/>
    <col min="1546" max="1546" width="9.90625" style="83" customWidth="1"/>
    <col min="1547" max="1547" width="1.1796875" style="83" customWidth="1"/>
    <col min="1548" max="1791" width="11.54296875" style="83"/>
    <col min="1792" max="1792" width="6.36328125" style="83" customWidth="1"/>
    <col min="1793" max="1793" width="10.6328125" style="83" customWidth="1"/>
    <col min="1794" max="1794" width="8.81640625" style="83" customWidth="1"/>
    <col min="1795" max="1795" width="9.90625" style="83" customWidth="1"/>
    <col min="1796" max="1796" width="8.453125" style="83" customWidth="1"/>
    <col min="1797" max="1797" width="1.1796875" style="83" customWidth="1"/>
    <col min="1798" max="1798" width="8.7265625" style="83" customWidth="1"/>
    <col min="1799" max="1799" width="9.6328125" style="83" customWidth="1"/>
    <col min="1800" max="1800" width="9.90625" style="83" customWidth="1"/>
    <col min="1801" max="1801" width="1.36328125" style="83" customWidth="1"/>
    <col min="1802" max="1802" width="9.90625" style="83" customWidth="1"/>
    <col min="1803" max="1803" width="1.1796875" style="83" customWidth="1"/>
    <col min="1804" max="2047" width="11.54296875" style="83"/>
    <col min="2048" max="2048" width="6.36328125" style="83" customWidth="1"/>
    <col min="2049" max="2049" width="10.6328125" style="83" customWidth="1"/>
    <col min="2050" max="2050" width="8.81640625" style="83" customWidth="1"/>
    <col min="2051" max="2051" width="9.90625" style="83" customWidth="1"/>
    <col min="2052" max="2052" width="8.453125" style="83" customWidth="1"/>
    <col min="2053" max="2053" width="1.1796875" style="83" customWidth="1"/>
    <col min="2054" max="2054" width="8.7265625" style="83" customWidth="1"/>
    <col min="2055" max="2055" width="9.6328125" style="83" customWidth="1"/>
    <col min="2056" max="2056" width="9.90625" style="83" customWidth="1"/>
    <col min="2057" max="2057" width="1.36328125" style="83" customWidth="1"/>
    <col min="2058" max="2058" width="9.90625" style="83" customWidth="1"/>
    <col min="2059" max="2059" width="1.1796875" style="83" customWidth="1"/>
    <col min="2060" max="2303" width="11.54296875" style="83"/>
    <col min="2304" max="2304" width="6.36328125" style="83" customWidth="1"/>
    <col min="2305" max="2305" width="10.6328125" style="83" customWidth="1"/>
    <col min="2306" max="2306" width="8.81640625" style="83" customWidth="1"/>
    <col min="2307" max="2307" width="9.90625" style="83" customWidth="1"/>
    <col min="2308" max="2308" width="8.453125" style="83" customWidth="1"/>
    <col min="2309" max="2309" width="1.1796875" style="83" customWidth="1"/>
    <col min="2310" max="2310" width="8.7265625" style="83" customWidth="1"/>
    <col min="2311" max="2311" width="9.6328125" style="83" customWidth="1"/>
    <col min="2312" max="2312" width="9.90625" style="83" customWidth="1"/>
    <col min="2313" max="2313" width="1.36328125" style="83" customWidth="1"/>
    <col min="2314" max="2314" width="9.90625" style="83" customWidth="1"/>
    <col min="2315" max="2315" width="1.1796875" style="83" customWidth="1"/>
    <col min="2316" max="2559" width="11.54296875" style="83"/>
    <col min="2560" max="2560" width="6.36328125" style="83" customWidth="1"/>
    <col min="2561" max="2561" width="10.6328125" style="83" customWidth="1"/>
    <col min="2562" max="2562" width="8.81640625" style="83" customWidth="1"/>
    <col min="2563" max="2563" width="9.90625" style="83" customWidth="1"/>
    <col min="2564" max="2564" width="8.453125" style="83" customWidth="1"/>
    <col min="2565" max="2565" width="1.1796875" style="83" customWidth="1"/>
    <col min="2566" max="2566" width="8.7265625" style="83" customWidth="1"/>
    <col min="2567" max="2567" width="9.6328125" style="83" customWidth="1"/>
    <col min="2568" max="2568" width="9.90625" style="83" customWidth="1"/>
    <col min="2569" max="2569" width="1.36328125" style="83" customWidth="1"/>
    <col min="2570" max="2570" width="9.90625" style="83" customWidth="1"/>
    <col min="2571" max="2571" width="1.1796875" style="83" customWidth="1"/>
    <col min="2572" max="2815" width="11.54296875" style="83"/>
    <col min="2816" max="2816" width="6.36328125" style="83" customWidth="1"/>
    <col min="2817" max="2817" width="10.6328125" style="83" customWidth="1"/>
    <col min="2818" max="2818" width="8.81640625" style="83" customWidth="1"/>
    <col min="2819" max="2819" width="9.90625" style="83" customWidth="1"/>
    <col min="2820" max="2820" width="8.453125" style="83" customWidth="1"/>
    <col min="2821" max="2821" width="1.1796875" style="83" customWidth="1"/>
    <col min="2822" max="2822" width="8.7265625" style="83" customWidth="1"/>
    <col min="2823" max="2823" width="9.6328125" style="83" customWidth="1"/>
    <col min="2824" max="2824" width="9.90625" style="83" customWidth="1"/>
    <col min="2825" max="2825" width="1.36328125" style="83" customWidth="1"/>
    <col min="2826" max="2826" width="9.90625" style="83" customWidth="1"/>
    <col min="2827" max="2827" width="1.1796875" style="83" customWidth="1"/>
    <col min="2828" max="3071" width="11.54296875" style="83"/>
    <col min="3072" max="3072" width="6.36328125" style="83" customWidth="1"/>
    <col min="3073" max="3073" width="10.6328125" style="83" customWidth="1"/>
    <col min="3074" max="3074" width="8.81640625" style="83" customWidth="1"/>
    <col min="3075" max="3075" width="9.90625" style="83" customWidth="1"/>
    <col min="3076" max="3076" width="8.453125" style="83" customWidth="1"/>
    <col min="3077" max="3077" width="1.1796875" style="83" customWidth="1"/>
    <col min="3078" max="3078" width="8.7265625" style="83" customWidth="1"/>
    <col min="3079" max="3079" width="9.6328125" style="83" customWidth="1"/>
    <col min="3080" max="3080" width="9.90625" style="83" customWidth="1"/>
    <col min="3081" max="3081" width="1.36328125" style="83" customWidth="1"/>
    <col min="3082" max="3082" width="9.90625" style="83" customWidth="1"/>
    <col min="3083" max="3083" width="1.1796875" style="83" customWidth="1"/>
    <col min="3084" max="3327" width="11.54296875" style="83"/>
    <col min="3328" max="3328" width="6.36328125" style="83" customWidth="1"/>
    <col min="3329" max="3329" width="10.6328125" style="83" customWidth="1"/>
    <col min="3330" max="3330" width="8.81640625" style="83" customWidth="1"/>
    <col min="3331" max="3331" width="9.90625" style="83" customWidth="1"/>
    <col min="3332" max="3332" width="8.453125" style="83" customWidth="1"/>
    <col min="3333" max="3333" width="1.1796875" style="83" customWidth="1"/>
    <col min="3334" max="3334" width="8.7265625" style="83" customWidth="1"/>
    <col min="3335" max="3335" width="9.6328125" style="83" customWidth="1"/>
    <col min="3336" max="3336" width="9.90625" style="83" customWidth="1"/>
    <col min="3337" max="3337" width="1.36328125" style="83" customWidth="1"/>
    <col min="3338" max="3338" width="9.90625" style="83" customWidth="1"/>
    <col min="3339" max="3339" width="1.1796875" style="83" customWidth="1"/>
    <col min="3340" max="3583" width="11.54296875" style="83"/>
    <col min="3584" max="3584" width="6.36328125" style="83" customWidth="1"/>
    <col min="3585" max="3585" width="10.6328125" style="83" customWidth="1"/>
    <col min="3586" max="3586" width="8.81640625" style="83" customWidth="1"/>
    <col min="3587" max="3587" width="9.90625" style="83" customWidth="1"/>
    <col min="3588" max="3588" width="8.453125" style="83" customWidth="1"/>
    <col min="3589" max="3589" width="1.1796875" style="83" customWidth="1"/>
    <col min="3590" max="3590" width="8.7265625" style="83" customWidth="1"/>
    <col min="3591" max="3591" width="9.6328125" style="83" customWidth="1"/>
    <col min="3592" max="3592" width="9.90625" style="83" customWidth="1"/>
    <col min="3593" max="3593" width="1.36328125" style="83" customWidth="1"/>
    <col min="3594" max="3594" width="9.90625" style="83" customWidth="1"/>
    <col min="3595" max="3595" width="1.1796875" style="83" customWidth="1"/>
    <col min="3596" max="3839" width="11.54296875" style="83"/>
    <col min="3840" max="3840" width="6.36328125" style="83" customWidth="1"/>
    <col min="3841" max="3841" width="10.6328125" style="83" customWidth="1"/>
    <col min="3842" max="3842" width="8.81640625" style="83" customWidth="1"/>
    <col min="3843" max="3843" width="9.90625" style="83" customWidth="1"/>
    <col min="3844" max="3844" width="8.453125" style="83" customWidth="1"/>
    <col min="3845" max="3845" width="1.1796875" style="83" customWidth="1"/>
    <col min="3846" max="3846" width="8.7265625" style="83" customWidth="1"/>
    <col min="3847" max="3847" width="9.6328125" style="83" customWidth="1"/>
    <col min="3848" max="3848" width="9.90625" style="83" customWidth="1"/>
    <col min="3849" max="3849" width="1.36328125" style="83" customWidth="1"/>
    <col min="3850" max="3850" width="9.90625" style="83" customWidth="1"/>
    <col min="3851" max="3851" width="1.1796875" style="83" customWidth="1"/>
    <col min="3852" max="4095" width="11.54296875" style="83"/>
    <col min="4096" max="4096" width="6.36328125" style="83" customWidth="1"/>
    <col min="4097" max="4097" width="10.6328125" style="83" customWidth="1"/>
    <col min="4098" max="4098" width="8.81640625" style="83" customWidth="1"/>
    <col min="4099" max="4099" width="9.90625" style="83" customWidth="1"/>
    <col min="4100" max="4100" width="8.453125" style="83" customWidth="1"/>
    <col min="4101" max="4101" width="1.1796875" style="83" customWidth="1"/>
    <col min="4102" max="4102" width="8.7265625" style="83" customWidth="1"/>
    <col min="4103" max="4103" width="9.6328125" style="83" customWidth="1"/>
    <col min="4104" max="4104" width="9.90625" style="83" customWidth="1"/>
    <col min="4105" max="4105" width="1.36328125" style="83" customWidth="1"/>
    <col min="4106" max="4106" width="9.90625" style="83" customWidth="1"/>
    <col min="4107" max="4107" width="1.1796875" style="83" customWidth="1"/>
    <col min="4108" max="4351" width="11.54296875" style="83"/>
    <col min="4352" max="4352" width="6.36328125" style="83" customWidth="1"/>
    <col min="4353" max="4353" width="10.6328125" style="83" customWidth="1"/>
    <col min="4354" max="4354" width="8.81640625" style="83" customWidth="1"/>
    <col min="4355" max="4355" width="9.90625" style="83" customWidth="1"/>
    <col min="4356" max="4356" width="8.453125" style="83" customWidth="1"/>
    <col min="4357" max="4357" width="1.1796875" style="83" customWidth="1"/>
    <col min="4358" max="4358" width="8.7265625" style="83" customWidth="1"/>
    <col min="4359" max="4359" width="9.6328125" style="83" customWidth="1"/>
    <col min="4360" max="4360" width="9.90625" style="83" customWidth="1"/>
    <col min="4361" max="4361" width="1.36328125" style="83" customWidth="1"/>
    <col min="4362" max="4362" width="9.90625" style="83" customWidth="1"/>
    <col min="4363" max="4363" width="1.1796875" style="83" customWidth="1"/>
    <col min="4364" max="4607" width="11.54296875" style="83"/>
    <col min="4608" max="4608" width="6.36328125" style="83" customWidth="1"/>
    <col min="4609" max="4609" width="10.6328125" style="83" customWidth="1"/>
    <col min="4610" max="4610" width="8.81640625" style="83" customWidth="1"/>
    <col min="4611" max="4611" width="9.90625" style="83" customWidth="1"/>
    <col min="4612" max="4612" width="8.453125" style="83" customWidth="1"/>
    <col min="4613" max="4613" width="1.1796875" style="83" customWidth="1"/>
    <col min="4614" max="4614" width="8.7265625" style="83" customWidth="1"/>
    <col min="4615" max="4615" width="9.6328125" style="83" customWidth="1"/>
    <col min="4616" max="4616" width="9.90625" style="83" customWidth="1"/>
    <col min="4617" max="4617" width="1.36328125" style="83" customWidth="1"/>
    <col min="4618" max="4618" width="9.90625" style="83" customWidth="1"/>
    <col min="4619" max="4619" width="1.1796875" style="83" customWidth="1"/>
    <col min="4620" max="4863" width="11.54296875" style="83"/>
    <col min="4864" max="4864" width="6.36328125" style="83" customWidth="1"/>
    <col min="4865" max="4865" width="10.6328125" style="83" customWidth="1"/>
    <col min="4866" max="4866" width="8.81640625" style="83" customWidth="1"/>
    <col min="4867" max="4867" width="9.90625" style="83" customWidth="1"/>
    <col min="4868" max="4868" width="8.453125" style="83" customWidth="1"/>
    <col min="4869" max="4869" width="1.1796875" style="83" customWidth="1"/>
    <col min="4870" max="4870" width="8.7265625" style="83" customWidth="1"/>
    <col min="4871" max="4871" width="9.6328125" style="83" customWidth="1"/>
    <col min="4872" max="4872" width="9.90625" style="83" customWidth="1"/>
    <col min="4873" max="4873" width="1.36328125" style="83" customWidth="1"/>
    <col min="4874" max="4874" width="9.90625" style="83" customWidth="1"/>
    <col min="4875" max="4875" width="1.1796875" style="83" customWidth="1"/>
    <col min="4876" max="5119" width="11.54296875" style="83"/>
    <col min="5120" max="5120" width="6.36328125" style="83" customWidth="1"/>
    <col min="5121" max="5121" width="10.6328125" style="83" customWidth="1"/>
    <col min="5122" max="5122" width="8.81640625" style="83" customWidth="1"/>
    <col min="5123" max="5123" width="9.90625" style="83" customWidth="1"/>
    <col min="5124" max="5124" width="8.453125" style="83" customWidth="1"/>
    <col min="5125" max="5125" width="1.1796875" style="83" customWidth="1"/>
    <col min="5126" max="5126" width="8.7265625" style="83" customWidth="1"/>
    <col min="5127" max="5127" width="9.6328125" style="83" customWidth="1"/>
    <col min="5128" max="5128" width="9.90625" style="83" customWidth="1"/>
    <col min="5129" max="5129" width="1.36328125" style="83" customWidth="1"/>
    <col min="5130" max="5130" width="9.90625" style="83" customWidth="1"/>
    <col min="5131" max="5131" width="1.1796875" style="83" customWidth="1"/>
    <col min="5132" max="5375" width="11.54296875" style="83"/>
    <col min="5376" max="5376" width="6.36328125" style="83" customWidth="1"/>
    <col min="5377" max="5377" width="10.6328125" style="83" customWidth="1"/>
    <col min="5378" max="5378" width="8.81640625" style="83" customWidth="1"/>
    <col min="5379" max="5379" width="9.90625" style="83" customWidth="1"/>
    <col min="5380" max="5380" width="8.453125" style="83" customWidth="1"/>
    <col min="5381" max="5381" width="1.1796875" style="83" customWidth="1"/>
    <col min="5382" max="5382" width="8.7265625" style="83" customWidth="1"/>
    <col min="5383" max="5383" width="9.6328125" style="83" customWidth="1"/>
    <col min="5384" max="5384" width="9.90625" style="83" customWidth="1"/>
    <col min="5385" max="5385" width="1.36328125" style="83" customWidth="1"/>
    <col min="5386" max="5386" width="9.90625" style="83" customWidth="1"/>
    <col min="5387" max="5387" width="1.1796875" style="83" customWidth="1"/>
    <col min="5388" max="5631" width="11.54296875" style="83"/>
    <col min="5632" max="5632" width="6.36328125" style="83" customWidth="1"/>
    <col min="5633" max="5633" width="10.6328125" style="83" customWidth="1"/>
    <col min="5634" max="5634" width="8.81640625" style="83" customWidth="1"/>
    <col min="5635" max="5635" width="9.90625" style="83" customWidth="1"/>
    <col min="5636" max="5636" width="8.453125" style="83" customWidth="1"/>
    <col min="5637" max="5637" width="1.1796875" style="83" customWidth="1"/>
    <col min="5638" max="5638" width="8.7265625" style="83" customWidth="1"/>
    <col min="5639" max="5639" width="9.6328125" style="83" customWidth="1"/>
    <col min="5640" max="5640" width="9.90625" style="83" customWidth="1"/>
    <col min="5641" max="5641" width="1.36328125" style="83" customWidth="1"/>
    <col min="5642" max="5642" width="9.90625" style="83" customWidth="1"/>
    <col min="5643" max="5643" width="1.1796875" style="83" customWidth="1"/>
    <col min="5644" max="5887" width="11.54296875" style="83"/>
    <col min="5888" max="5888" width="6.36328125" style="83" customWidth="1"/>
    <col min="5889" max="5889" width="10.6328125" style="83" customWidth="1"/>
    <col min="5890" max="5890" width="8.81640625" style="83" customWidth="1"/>
    <col min="5891" max="5891" width="9.90625" style="83" customWidth="1"/>
    <col min="5892" max="5892" width="8.453125" style="83" customWidth="1"/>
    <col min="5893" max="5893" width="1.1796875" style="83" customWidth="1"/>
    <col min="5894" max="5894" width="8.7265625" style="83" customWidth="1"/>
    <col min="5895" max="5895" width="9.6328125" style="83" customWidth="1"/>
    <col min="5896" max="5896" width="9.90625" style="83" customWidth="1"/>
    <col min="5897" max="5897" width="1.36328125" style="83" customWidth="1"/>
    <col min="5898" max="5898" width="9.90625" style="83" customWidth="1"/>
    <col min="5899" max="5899" width="1.1796875" style="83" customWidth="1"/>
    <col min="5900" max="6143" width="11.54296875" style="83"/>
    <col min="6144" max="6144" width="6.36328125" style="83" customWidth="1"/>
    <col min="6145" max="6145" width="10.6328125" style="83" customWidth="1"/>
    <col min="6146" max="6146" width="8.81640625" style="83" customWidth="1"/>
    <col min="6147" max="6147" width="9.90625" style="83" customWidth="1"/>
    <col min="6148" max="6148" width="8.453125" style="83" customWidth="1"/>
    <col min="6149" max="6149" width="1.1796875" style="83" customWidth="1"/>
    <col min="6150" max="6150" width="8.7265625" style="83" customWidth="1"/>
    <col min="6151" max="6151" width="9.6328125" style="83" customWidth="1"/>
    <col min="6152" max="6152" width="9.90625" style="83" customWidth="1"/>
    <col min="6153" max="6153" width="1.36328125" style="83" customWidth="1"/>
    <col min="6154" max="6154" width="9.90625" style="83" customWidth="1"/>
    <col min="6155" max="6155" width="1.1796875" style="83" customWidth="1"/>
    <col min="6156" max="6399" width="11.54296875" style="83"/>
    <col min="6400" max="6400" width="6.36328125" style="83" customWidth="1"/>
    <col min="6401" max="6401" width="10.6328125" style="83" customWidth="1"/>
    <col min="6402" max="6402" width="8.81640625" style="83" customWidth="1"/>
    <col min="6403" max="6403" width="9.90625" style="83" customWidth="1"/>
    <col min="6404" max="6404" width="8.453125" style="83" customWidth="1"/>
    <col min="6405" max="6405" width="1.1796875" style="83" customWidth="1"/>
    <col min="6406" max="6406" width="8.7265625" style="83" customWidth="1"/>
    <col min="6407" max="6407" width="9.6328125" style="83" customWidth="1"/>
    <col min="6408" max="6408" width="9.90625" style="83" customWidth="1"/>
    <col min="6409" max="6409" width="1.36328125" style="83" customWidth="1"/>
    <col min="6410" max="6410" width="9.90625" style="83" customWidth="1"/>
    <col min="6411" max="6411" width="1.1796875" style="83" customWidth="1"/>
    <col min="6412" max="6655" width="11.54296875" style="83"/>
    <col min="6656" max="6656" width="6.36328125" style="83" customWidth="1"/>
    <col min="6657" max="6657" width="10.6328125" style="83" customWidth="1"/>
    <col min="6658" max="6658" width="8.81640625" style="83" customWidth="1"/>
    <col min="6659" max="6659" width="9.90625" style="83" customWidth="1"/>
    <col min="6660" max="6660" width="8.453125" style="83" customWidth="1"/>
    <col min="6661" max="6661" width="1.1796875" style="83" customWidth="1"/>
    <col min="6662" max="6662" width="8.7265625" style="83" customWidth="1"/>
    <col min="6663" max="6663" width="9.6328125" style="83" customWidth="1"/>
    <col min="6664" max="6664" width="9.90625" style="83" customWidth="1"/>
    <col min="6665" max="6665" width="1.36328125" style="83" customWidth="1"/>
    <col min="6666" max="6666" width="9.90625" style="83" customWidth="1"/>
    <col min="6667" max="6667" width="1.1796875" style="83" customWidth="1"/>
    <col min="6668" max="6911" width="11.54296875" style="83"/>
    <col min="6912" max="6912" width="6.36328125" style="83" customWidth="1"/>
    <col min="6913" max="6913" width="10.6328125" style="83" customWidth="1"/>
    <col min="6914" max="6914" width="8.81640625" style="83" customWidth="1"/>
    <col min="6915" max="6915" width="9.90625" style="83" customWidth="1"/>
    <col min="6916" max="6916" width="8.453125" style="83" customWidth="1"/>
    <col min="6917" max="6917" width="1.1796875" style="83" customWidth="1"/>
    <col min="6918" max="6918" width="8.7265625" style="83" customWidth="1"/>
    <col min="6919" max="6919" width="9.6328125" style="83" customWidth="1"/>
    <col min="6920" max="6920" width="9.90625" style="83" customWidth="1"/>
    <col min="6921" max="6921" width="1.36328125" style="83" customWidth="1"/>
    <col min="6922" max="6922" width="9.90625" style="83" customWidth="1"/>
    <col min="6923" max="6923" width="1.1796875" style="83" customWidth="1"/>
    <col min="6924" max="7167" width="11.54296875" style="83"/>
    <col min="7168" max="7168" width="6.36328125" style="83" customWidth="1"/>
    <col min="7169" max="7169" width="10.6328125" style="83" customWidth="1"/>
    <col min="7170" max="7170" width="8.81640625" style="83" customWidth="1"/>
    <col min="7171" max="7171" width="9.90625" style="83" customWidth="1"/>
    <col min="7172" max="7172" width="8.453125" style="83" customWidth="1"/>
    <col min="7173" max="7173" width="1.1796875" style="83" customWidth="1"/>
    <col min="7174" max="7174" width="8.7265625" style="83" customWidth="1"/>
    <col min="7175" max="7175" width="9.6328125" style="83" customWidth="1"/>
    <col min="7176" max="7176" width="9.90625" style="83" customWidth="1"/>
    <col min="7177" max="7177" width="1.36328125" style="83" customWidth="1"/>
    <col min="7178" max="7178" width="9.90625" style="83" customWidth="1"/>
    <col min="7179" max="7179" width="1.1796875" style="83" customWidth="1"/>
    <col min="7180" max="7423" width="11.54296875" style="83"/>
    <col min="7424" max="7424" width="6.36328125" style="83" customWidth="1"/>
    <col min="7425" max="7425" width="10.6328125" style="83" customWidth="1"/>
    <col min="7426" max="7426" width="8.81640625" style="83" customWidth="1"/>
    <col min="7427" max="7427" width="9.90625" style="83" customWidth="1"/>
    <col min="7428" max="7428" width="8.453125" style="83" customWidth="1"/>
    <col min="7429" max="7429" width="1.1796875" style="83" customWidth="1"/>
    <col min="7430" max="7430" width="8.7265625" style="83" customWidth="1"/>
    <col min="7431" max="7431" width="9.6328125" style="83" customWidth="1"/>
    <col min="7432" max="7432" width="9.90625" style="83" customWidth="1"/>
    <col min="7433" max="7433" width="1.36328125" style="83" customWidth="1"/>
    <col min="7434" max="7434" width="9.90625" style="83" customWidth="1"/>
    <col min="7435" max="7435" width="1.1796875" style="83" customWidth="1"/>
    <col min="7436" max="7679" width="11.54296875" style="83"/>
    <col min="7680" max="7680" width="6.36328125" style="83" customWidth="1"/>
    <col min="7681" max="7681" width="10.6328125" style="83" customWidth="1"/>
    <col min="7682" max="7682" width="8.81640625" style="83" customWidth="1"/>
    <col min="7683" max="7683" width="9.90625" style="83" customWidth="1"/>
    <col min="7684" max="7684" width="8.453125" style="83" customWidth="1"/>
    <col min="7685" max="7685" width="1.1796875" style="83" customWidth="1"/>
    <col min="7686" max="7686" width="8.7265625" style="83" customWidth="1"/>
    <col min="7687" max="7687" width="9.6328125" style="83" customWidth="1"/>
    <col min="7688" max="7688" width="9.90625" style="83" customWidth="1"/>
    <col min="7689" max="7689" width="1.36328125" style="83" customWidth="1"/>
    <col min="7690" max="7690" width="9.90625" style="83" customWidth="1"/>
    <col min="7691" max="7691" width="1.1796875" style="83" customWidth="1"/>
    <col min="7692" max="7935" width="11.54296875" style="83"/>
    <col min="7936" max="7936" width="6.36328125" style="83" customWidth="1"/>
    <col min="7937" max="7937" width="10.6328125" style="83" customWidth="1"/>
    <col min="7938" max="7938" width="8.81640625" style="83" customWidth="1"/>
    <col min="7939" max="7939" width="9.90625" style="83" customWidth="1"/>
    <col min="7940" max="7940" width="8.453125" style="83" customWidth="1"/>
    <col min="7941" max="7941" width="1.1796875" style="83" customWidth="1"/>
    <col min="7942" max="7942" width="8.7265625" style="83" customWidth="1"/>
    <col min="7943" max="7943" width="9.6328125" style="83" customWidth="1"/>
    <col min="7944" max="7944" width="9.90625" style="83" customWidth="1"/>
    <col min="7945" max="7945" width="1.36328125" style="83" customWidth="1"/>
    <col min="7946" max="7946" width="9.90625" style="83" customWidth="1"/>
    <col min="7947" max="7947" width="1.1796875" style="83" customWidth="1"/>
    <col min="7948" max="8191" width="11.54296875" style="83"/>
    <col min="8192" max="8192" width="6.36328125" style="83" customWidth="1"/>
    <col min="8193" max="8193" width="10.6328125" style="83" customWidth="1"/>
    <col min="8194" max="8194" width="8.81640625" style="83" customWidth="1"/>
    <col min="8195" max="8195" width="9.90625" style="83" customWidth="1"/>
    <col min="8196" max="8196" width="8.453125" style="83" customWidth="1"/>
    <col min="8197" max="8197" width="1.1796875" style="83" customWidth="1"/>
    <col min="8198" max="8198" width="8.7265625" style="83" customWidth="1"/>
    <col min="8199" max="8199" width="9.6328125" style="83" customWidth="1"/>
    <col min="8200" max="8200" width="9.90625" style="83" customWidth="1"/>
    <col min="8201" max="8201" width="1.36328125" style="83" customWidth="1"/>
    <col min="8202" max="8202" width="9.90625" style="83" customWidth="1"/>
    <col min="8203" max="8203" width="1.1796875" style="83" customWidth="1"/>
    <col min="8204" max="8447" width="11.54296875" style="83"/>
    <col min="8448" max="8448" width="6.36328125" style="83" customWidth="1"/>
    <col min="8449" max="8449" width="10.6328125" style="83" customWidth="1"/>
    <col min="8450" max="8450" width="8.81640625" style="83" customWidth="1"/>
    <col min="8451" max="8451" width="9.90625" style="83" customWidth="1"/>
    <col min="8452" max="8452" width="8.453125" style="83" customWidth="1"/>
    <col min="8453" max="8453" width="1.1796875" style="83" customWidth="1"/>
    <col min="8454" max="8454" width="8.7265625" style="83" customWidth="1"/>
    <col min="8455" max="8455" width="9.6328125" style="83" customWidth="1"/>
    <col min="8456" max="8456" width="9.90625" style="83" customWidth="1"/>
    <col min="8457" max="8457" width="1.36328125" style="83" customWidth="1"/>
    <col min="8458" max="8458" width="9.90625" style="83" customWidth="1"/>
    <col min="8459" max="8459" width="1.1796875" style="83" customWidth="1"/>
    <col min="8460" max="8703" width="11.54296875" style="83"/>
    <col min="8704" max="8704" width="6.36328125" style="83" customWidth="1"/>
    <col min="8705" max="8705" width="10.6328125" style="83" customWidth="1"/>
    <col min="8706" max="8706" width="8.81640625" style="83" customWidth="1"/>
    <col min="8707" max="8707" width="9.90625" style="83" customWidth="1"/>
    <col min="8708" max="8708" width="8.453125" style="83" customWidth="1"/>
    <col min="8709" max="8709" width="1.1796875" style="83" customWidth="1"/>
    <col min="8710" max="8710" width="8.7265625" style="83" customWidth="1"/>
    <col min="8711" max="8711" width="9.6328125" style="83" customWidth="1"/>
    <col min="8712" max="8712" width="9.90625" style="83" customWidth="1"/>
    <col min="8713" max="8713" width="1.36328125" style="83" customWidth="1"/>
    <col min="8714" max="8714" width="9.90625" style="83" customWidth="1"/>
    <col min="8715" max="8715" width="1.1796875" style="83" customWidth="1"/>
    <col min="8716" max="8959" width="11.54296875" style="83"/>
    <col min="8960" max="8960" width="6.36328125" style="83" customWidth="1"/>
    <col min="8961" max="8961" width="10.6328125" style="83" customWidth="1"/>
    <col min="8962" max="8962" width="8.81640625" style="83" customWidth="1"/>
    <col min="8963" max="8963" width="9.90625" style="83" customWidth="1"/>
    <col min="8964" max="8964" width="8.453125" style="83" customWidth="1"/>
    <col min="8965" max="8965" width="1.1796875" style="83" customWidth="1"/>
    <col min="8966" max="8966" width="8.7265625" style="83" customWidth="1"/>
    <col min="8967" max="8967" width="9.6328125" style="83" customWidth="1"/>
    <col min="8968" max="8968" width="9.90625" style="83" customWidth="1"/>
    <col min="8969" max="8969" width="1.36328125" style="83" customWidth="1"/>
    <col min="8970" max="8970" width="9.90625" style="83" customWidth="1"/>
    <col min="8971" max="8971" width="1.1796875" style="83" customWidth="1"/>
    <col min="8972" max="9215" width="11.54296875" style="83"/>
    <col min="9216" max="9216" width="6.36328125" style="83" customWidth="1"/>
    <col min="9217" max="9217" width="10.6328125" style="83" customWidth="1"/>
    <col min="9218" max="9218" width="8.81640625" style="83" customWidth="1"/>
    <col min="9219" max="9219" width="9.90625" style="83" customWidth="1"/>
    <col min="9220" max="9220" width="8.453125" style="83" customWidth="1"/>
    <col min="9221" max="9221" width="1.1796875" style="83" customWidth="1"/>
    <col min="9222" max="9222" width="8.7265625" style="83" customWidth="1"/>
    <col min="9223" max="9223" width="9.6328125" style="83" customWidth="1"/>
    <col min="9224" max="9224" width="9.90625" style="83" customWidth="1"/>
    <col min="9225" max="9225" width="1.36328125" style="83" customWidth="1"/>
    <col min="9226" max="9226" width="9.90625" style="83" customWidth="1"/>
    <col min="9227" max="9227" width="1.1796875" style="83" customWidth="1"/>
    <col min="9228" max="9471" width="11.54296875" style="83"/>
    <col min="9472" max="9472" width="6.36328125" style="83" customWidth="1"/>
    <col min="9473" max="9473" width="10.6328125" style="83" customWidth="1"/>
    <col min="9474" max="9474" width="8.81640625" style="83" customWidth="1"/>
    <col min="9475" max="9475" width="9.90625" style="83" customWidth="1"/>
    <col min="9476" max="9476" width="8.453125" style="83" customWidth="1"/>
    <col min="9477" max="9477" width="1.1796875" style="83" customWidth="1"/>
    <col min="9478" max="9478" width="8.7265625" style="83" customWidth="1"/>
    <col min="9479" max="9479" width="9.6328125" style="83" customWidth="1"/>
    <col min="9480" max="9480" width="9.90625" style="83" customWidth="1"/>
    <col min="9481" max="9481" width="1.36328125" style="83" customWidth="1"/>
    <col min="9482" max="9482" width="9.90625" style="83" customWidth="1"/>
    <col min="9483" max="9483" width="1.1796875" style="83" customWidth="1"/>
    <col min="9484" max="9727" width="11.54296875" style="83"/>
    <col min="9728" max="9728" width="6.36328125" style="83" customWidth="1"/>
    <col min="9729" max="9729" width="10.6328125" style="83" customWidth="1"/>
    <col min="9730" max="9730" width="8.81640625" style="83" customWidth="1"/>
    <col min="9731" max="9731" width="9.90625" style="83" customWidth="1"/>
    <col min="9732" max="9732" width="8.453125" style="83" customWidth="1"/>
    <col min="9733" max="9733" width="1.1796875" style="83" customWidth="1"/>
    <col min="9734" max="9734" width="8.7265625" style="83" customWidth="1"/>
    <col min="9735" max="9735" width="9.6328125" style="83" customWidth="1"/>
    <col min="9736" max="9736" width="9.90625" style="83" customWidth="1"/>
    <col min="9737" max="9737" width="1.36328125" style="83" customWidth="1"/>
    <col min="9738" max="9738" width="9.90625" style="83" customWidth="1"/>
    <col min="9739" max="9739" width="1.1796875" style="83" customWidth="1"/>
    <col min="9740" max="9983" width="11.54296875" style="83"/>
    <col min="9984" max="9984" width="6.36328125" style="83" customWidth="1"/>
    <col min="9985" max="9985" width="10.6328125" style="83" customWidth="1"/>
    <col min="9986" max="9986" width="8.81640625" style="83" customWidth="1"/>
    <col min="9987" max="9987" width="9.90625" style="83" customWidth="1"/>
    <col min="9988" max="9988" width="8.453125" style="83" customWidth="1"/>
    <col min="9989" max="9989" width="1.1796875" style="83" customWidth="1"/>
    <col min="9990" max="9990" width="8.7265625" style="83" customWidth="1"/>
    <col min="9991" max="9991" width="9.6328125" style="83" customWidth="1"/>
    <col min="9992" max="9992" width="9.90625" style="83" customWidth="1"/>
    <col min="9993" max="9993" width="1.36328125" style="83" customWidth="1"/>
    <col min="9994" max="9994" width="9.90625" style="83" customWidth="1"/>
    <col min="9995" max="9995" width="1.1796875" style="83" customWidth="1"/>
    <col min="9996" max="10239" width="11.54296875" style="83"/>
    <col min="10240" max="10240" width="6.36328125" style="83" customWidth="1"/>
    <col min="10241" max="10241" width="10.6328125" style="83" customWidth="1"/>
    <col min="10242" max="10242" width="8.81640625" style="83" customWidth="1"/>
    <col min="10243" max="10243" width="9.90625" style="83" customWidth="1"/>
    <col min="10244" max="10244" width="8.453125" style="83" customWidth="1"/>
    <col min="10245" max="10245" width="1.1796875" style="83" customWidth="1"/>
    <col min="10246" max="10246" width="8.7265625" style="83" customWidth="1"/>
    <col min="10247" max="10247" width="9.6328125" style="83" customWidth="1"/>
    <col min="10248" max="10248" width="9.90625" style="83" customWidth="1"/>
    <col min="10249" max="10249" width="1.36328125" style="83" customWidth="1"/>
    <col min="10250" max="10250" width="9.90625" style="83" customWidth="1"/>
    <col min="10251" max="10251" width="1.1796875" style="83" customWidth="1"/>
    <col min="10252" max="10495" width="11.54296875" style="83"/>
    <col min="10496" max="10496" width="6.36328125" style="83" customWidth="1"/>
    <col min="10497" max="10497" width="10.6328125" style="83" customWidth="1"/>
    <col min="10498" max="10498" width="8.81640625" style="83" customWidth="1"/>
    <col min="10499" max="10499" width="9.90625" style="83" customWidth="1"/>
    <col min="10500" max="10500" width="8.453125" style="83" customWidth="1"/>
    <col min="10501" max="10501" width="1.1796875" style="83" customWidth="1"/>
    <col min="10502" max="10502" width="8.7265625" style="83" customWidth="1"/>
    <col min="10503" max="10503" width="9.6328125" style="83" customWidth="1"/>
    <col min="10504" max="10504" width="9.90625" style="83" customWidth="1"/>
    <col min="10505" max="10505" width="1.36328125" style="83" customWidth="1"/>
    <col min="10506" max="10506" width="9.90625" style="83" customWidth="1"/>
    <col min="10507" max="10507" width="1.1796875" style="83" customWidth="1"/>
    <col min="10508" max="10751" width="11.54296875" style="83"/>
    <col min="10752" max="10752" width="6.36328125" style="83" customWidth="1"/>
    <col min="10753" max="10753" width="10.6328125" style="83" customWidth="1"/>
    <col min="10754" max="10754" width="8.81640625" style="83" customWidth="1"/>
    <col min="10755" max="10755" width="9.90625" style="83" customWidth="1"/>
    <col min="10756" max="10756" width="8.453125" style="83" customWidth="1"/>
    <col min="10757" max="10757" width="1.1796875" style="83" customWidth="1"/>
    <col min="10758" max="10758" width="8.7265625" style="83" customWidth="1"/>
    <col min="10759" max="10759" width="9.6328125" style="83" customWidth="1"/>
    <col min="10760" max="10760" width="9.90625" style="83" customWidth="1"/>
    <col min="10761" max="10761" width="1.36328125" style="83" customWidth="1"/>
    <col min="10762" max="10762" width="9.90625" style="83" customWidth="1"/>
    <col min="10763" max="10763" width="1.1796875" style="83" customWidth="1"/>
    <col min="10764" max="11007" width="11.54296875" style="83"/>
    <col min="11008" max="11008" width="6.36328125" style="83" customWidth="1"/>
    <col min="11009" max="11009" width="10.6328125" style="83" customWidth="1"/>
    <col min="11010" max="11010" width="8.81640625" style="83" customWidth="1"/>
    <col min="11011" max="11011" width="9.90625" style="83" customWidth="1"/>
    <col min="11012" max="11012" width="8.453125" style="83" customWidth="1"/>
    <col min="11013" max="11013" width="1.1796875" style="83" customWidth="1"/>
    <col min="11014" max="11014" width="8.7265625" style="83" customWidth="1"/>
    <col min="11015" max="11015" width="9.6328125" style="83" customWidth="1"/>
    <col min="11016" max="11016" width="9.90625" style="83" customWidth="1"/>
    <col min="11017" max="11017" width="1.36328125" style="83" customWidth="1"/>
    <col min="11018" max="11018" width="9.90625" style="83" customWidth="1"/>
    <col min="11019" max="11019" width="1.1796875" style="83" customWidth="1"/>
    <col min="11020" max="11263" width="11.54296875" style="83"/>
    <col min="11264" max="11264" width="6.36328125" style="83" customWidth="1"/>
    <col min="11265" max="11265" width="10.6328125" style="83" customWidth="1"/>
    <col min="11266" max="11266" width="8.81640625" style="83" customWidth="1"/>
    <col min="11267" max="11267" width="9.90625" style="83" customWidth="1"/>
    <col min="11268" max="11268" width="8.453125" style="83" customWidth="1"/>
    <col min="11269" max="11269" width="1.1796875" style="83" customWidth="1"/>
    <col min="11270" max="11270" width="8.7265625" style="83" customWidth="1"/>
    <col min="11271" max="11271" width="9.6328125" style="83" customWidth="1"/>
    <col min="11272" max="11272" width="9.90625" style="83" customWidth="1"/>
    <col min="11273" max="11273" width="1.36328125" style="83" customWidth="1"/>
    <col min="11274" max="11274" width="9.90625" style="83" customWidth="1"/>
    <col min="11275" max="11275" width="1.1796875" style="83" customWidth="1"/>
    <col min="11276" max="11519" width="11.54296875" style="83"/>
    <col min="11520" max="11520" width="6.36328125" style="83" customWidth="1"/>
    <col min="11521" max="11521" width="10.6328125" style="83" customWidth="1"/>
    <col min="11522" max="11522" width="8.81640625" style="83" customWidth="1"/>
    <col min="11523" max="11523" width="9.90625" style="83" customWidth="1"/>
    <col min="11524" max="11524" width="8.453125" style="83" customWidth="1"/>
    <col min="11525" max="11525" width="1.1796875" style="83" customWidth="1"/>
    <col min="11526" max="11526" width="8.7265625" style="83" customWidth="1"/>
    <col min="11527" max="11527" width="9.6328125" style="83" customWidth="1"/>
    <col min="11528" max="11528" width="9.90625" style="83" customWidth="1"/>
    <col min="11529" max="11529" width="1.36328125" style="83" customWidth="1"/>
    <col min="11530" max="11530" width="9.90625" style="83" customWidth="1"/>
    <col min="11531" max="11531" width="1.1796875" style="83" customWidth="1"/>
    <col min="11532" max="11775" width="11.54296875" style="83"/>
    <col min="11776" max="11776" width="6.36328125" style="83" customWidth="1"/>
    <col min="11777" max="11777" width="10.6328125" style="83" customWidth="1"/>
    <col min="11778" max="11778" width="8.81640625" style="83" customWidth="1"/>
    <col min="11779" max="11779" width="9.90625" style="83" customWidth="1"/>
    <col min="11780" max="11780" width="8.453125" style="83" customWidth="1"/>
    <col min="11781" max="11781" width="1.1796875" style="83" customWidth="1"/>
    <col min="11782" max="11782" width="8.7265625" style="83" customWidth="1"/>
    <col min="11783" max="11783" width="9.6328125" style="83" customWidth="1"/>
    <col min="11784" max="11784" width="9.90625" style="83" customWidth="1"/>
    <col min="11785" max="11785" width="1.36328125" style="83" customWidth="1"/>
    <col min="11786" max="11786" width="9.90625" style="83" customWidth="1"/>
    <col min="11787" max="11787" width="1.1796875" style="83" customWidth="1"/>
    <col min="11788" max="12031" width="11.54296875" style="83"/>
    <col min="12032" max="12032" width="6.36328125" style="83" customWidth="1"/>
    <col min="12033" max="12033" width="10.6328125" style="83" customWidth="1"/>
    <col min="12034" max="12034" width="8.81640625" style="83" customWidth="1"/>
    <col min="12035" max="12035" width="9.90625" style="83" customWidth="1"/>
    <col min="12036" max="12036" width="8.453125" style="83" customWidth="1"/>
    <col min="12037" max="12037" width="1.1796875" style="83" customWidth="1"/>
    <col min="12038" max="12038" width="8.7265625" style="83" customWidth="1"/>
    <col min="12039" max="12039" width="9.6328125" style="83" customWidth="1"/>
    <col min="12040" max="12040" width="9.90625" style="83" customWidth="1"/>
    <col min="12041" max="12041" width="1.36328125" style="83" customWidth="1"/>
    <col min="12042" max="12042" width="9.90625" style="83" customWidth="1"/>
    <col min="12043" max="12043" width="1.1796875" style="83" customWidth="1"/>
    <col min="12044" max="12287" width="11.54296875" style="83"/>
    <col min="12288" max="12288" width="6.36328125" style="83" customWidth="1"/>
    <col min="12289" max="12289" width="10.6328125" style="83" customWidth="1"/>
    <col min="12290" max="12290" width="8.81640625" style="83" customWidth="1"/>
    <col min="12291" max="12291" width="9.90625" style="83" customWidth="1"/>
    <col min="12292" max="12292" width="8.453125" style="83" customWidth="1"/>
    <col min="12293" max="12293" width="1.1796875" style="83" customWidth="1"/>
    <col min="12294" max="12294" width="8.7265625" style="83" customWidth="1"/>
    <col min="12295" max="12295" width="9.6328125" style="83" customWidth="1"/>
    <col min="12296" max="12296" width="9.90625" style="83" customWidth="1"/>
    <col min="12297" max="12297" width="1.36328125" style="83" customWidth="1"/>
    <col min="12298" max="12298" width="9.90625" style="83" customWidth="1"/>
    <col min="12299" max="12299" width="1.1796875" style="83" customWidth="1"/>
    <col min="12300" max="12543" width="11.54296875" style="83"/>
    <col min="12544" max="12544" width="6.36328125" style="83" customWidth="1"/>
    <col min="12545" max="12545" width="10.6328125" style="83" customWidth="1"/>
    <col min="12546" max="12546" width="8.81640625" style="83" customWidth="1"/>
    <col min="12547" max="12547" width="9.90625" style="83" customWidth="1"/>
    <col min="12548" max="12548" width="8.453125" style="83" customWidth="1"/>
    <col min="12549" max="12549" width="1.1796875" style="83" customWidth="1"/>
    <col min="12550" max="12550" width="8.7265625" style="83" customWidth="1"/>
    <col min="12551" max="12551" width="9.6328125" style="83" customWidth="1"/>
    <col min="12552" max="12552" width="9.90625" style="83" customWidth="1"/>
    <col min="12553" max="12553" width="1.36328125" style="83" customWidth="1"/>
    <col min="12554" max="12554" width="9.90625" style="83" customWidth="1"/>
    <col min="12555" max="12555" width="1.1796875" style="83" customWidth="1"/>
    <col min="12556" max="12799" width="11.54296875" style="83"/>
    <col min="12800" max="12800" width="6.36328125" style="83" customWidth="1"/>
    <col min="12801" max="12801" width="10.6328125" style="83" customWidth="1"/>
    <col min="12802" max="12802" width="8.81640625" style="83" customWidth="1"/>
    <col min="12803" max="12803" width="9.90625" style="83" customWidth="1"/>
    <col min="12804" max="12804" width="8.453125" style="83" customWidth="1"/>
    <col min="12805" max="12805" width="1.1796875" style="83" customWidth="1"/>
    <col min="12806" max="12806" width="8.7265625" style="83" customWidth="1"/>
    <col min="12807" max="12807" width="9.6328125" style="83" customWidth="1"/>
    <col min="12808" max="12808" width="9.90625" style="83" customWidth="1"/>
    <col min="12809" max="12809" width="1.36328125" style="83" customWidth="1"/>
    <col min="12810" max="12810" width="9.90625" style="83" customWidth="1"/>
    <col min="12811" max="12811" width="1.1796875" style="83" customWidth="1"/>
    <col min="12812" max="13055" width="11.54296875" style="83"/>
    <col min="13056" max="13056" width="6.36328125" style="83" customWidth="1"/>
    <col min="13057" max="13057" width="10.6328125" style="83" customWidth="1"/>
    <col min="13058" max="13058" width="8.81640625" style="83" customWidth="1"/>
    <col min="13059" max="13059" width="9.90625" style="83" customWidth="1"/>
    <col min="13060" max="13060" width="8.453125" style="83" customWidth="1"/>
    <col min="13061" max="13061" width="1.1796875" style="83" customWidth="1"/>
    <col min="13062" max="13062" width="8.7265625" style="83" customWidth="1"/>
    <col min="13063" max="13063" width="9.6328125" style="83" customWidth="1"/>
    <col min="13064" max="13064" width="9.90625" style="83" customWidth="1"/>
    <col min="13065" max="13065" width="1.36328125" style="83" customWidth="1"/>
    <col min="13066" max="13066" width="9.90625" style="83" customWidth="1"/>
    <col min="13067" max="13067" width="1.1796875" style="83" customWidth="1"/>
    <col min="13068" max="13311" width="11.54296875" style="83"/>
    <col min="13312" max="13312" width="6.36328125" style="83" customWidth="1"/>
    <col min="13313" max="13313" width="10.6328125" style="83" customWidth="1"/>
    <col min="13314" max="13314" width="8.81640625" style="83" customWidth="1"/>
    <col min="13315" max="13315" width="9.90625" style="83" customWidth="1"/>
    <col min="13316" max="13316" width="8.453125" style="83" customWidth="1"/>
    <col min="13317" max="13317" width="1.1796875" style="83" customWidth="1"/>
    <col min="13318" max="13318" width="8.7265625" style="83" customWidth="1"/>
    <col min="13319" max="13319" width="9.6328125" style="83" customWidth="1"/>
    <col min="13320" max="13320" width="9.90625" style="83" customWidth="1"/>
    <col min="13321" max="13321" width="1.36328125" style="83" customWidth="1"/>
    <col min="13322" max="13322" width="9.90625" style="83" customWidth="1"/>
    <col min="13323" max="13323" width="1.1796875" style="83" customWidth="1"/>
    <col min="13324" max="13567" width="11.54296875" style="83"/>
    <col min="13568" max="13568" width="6.36328125" style="83" customWidth="1"/>
    <col min="13569" max="13569" width="10.6328125" style="83" customWidth="1"/>
    <col min="13570" max="13570" width="8.81640625" style="83" customWidth="1"/>
    <col min="13571" max="13571" width="9.90625" style="83" customWidth="1"/>
    <col min="13572" max="13572" width="8.453125" style="83" customWidth="1"/>
    <col min="13573" max="13573" width="1.1796875" style="83" customWidth="1"/>
    <col min="13574" max="13574" width="8.7265625" style="83" customWidth="1"/>
    <col min="13575" max="13575" width="9.6328125" style="83" customWidth="1"/>
    <col min="13576" max="13576" width="9.90625" style="83" customWidth="1"/>
    <col min="13577" max="13577" width="1.36328125" style="83" customWidth="1"/>
    <col min="13578" max="13578" width="9.90625" style="83" customWidth="1"/>
    <col min="13579" max="13579" width="1.1796875" style="83" customWidth="1"/>
    <col min="13580" max="13823" width="11.54296875" style="83"/>
    <col min="13824" max="13824" width="6.36328125" style="83" customWidth="1"/>
    <col min="13825" max="13825" width="10.6328125" style="83" customWidth="1"/>
    <col min="13826" max="13826" width="8.81640625" style="83" customWidth="1"/>
    <col min="13827" max="13827" width="9.90625" style="83" customWidth="1"/>
    <col min="13828" max="13828" width="8.453125" style="83" customWidth="1"/>
    <col min="13829" max="13829" width="1.1796875" style="83" customWidth="1"/>
    <col min="13830" max="13830" width="8.7265625" style="83" customWidth="1"/>
    <col min="13831" max="13831" width="9.6328125" style="83" customWidth="1"/>
    <col min="13832" max="13832" width="9.90625" style="83" customWidth="1"/>
    <col min="13833" max="13833" width="1.36328125" style="83" customWidth="1"/>
    <col min="13834" max="13834" width="9.90625" style="83" customWidth="1"/>
    <col min="13835" max="13835" width="1.1796875" style="83" customWidth="1"/>
    <col min="13836" max="14079" width="11.54296875" style="83"/>
    <col min="14080" max="14080" width="6.36328125" style="83" customWidth="1"/>
    <col min="14081" max="14081" width="10.6328125" style="83" customWidth="1"/>
    <col min="14082" max="14082" width="8.81640625" style="83" customWidth="1"/>
    <col min="14083" max="14083" width="9.90625" style="83" customWidth="1"/>
    <col min="14084" max="14084" width="8.453125" style="83" customWidth="1"/>
    <col min="14085" max="14085" width="1.1796875" style="83" customWidth="1"/>
    <col min="14086" max="14086" width="8.7265625" style="83" customWidth="1"/>
    <col min="14087" max="14087" width="9.6328125" style="83" customWidth="1"/>
    <col min="14088" max="14088" width="9.90625" style="83" customWidth="1"/>
    <col min="14089" max="14089" width="1.36328125" style="83" customWidth="1"/>
    <col min="14090" max="14090" width="9.90625" style="83" customWidth="1"/>
    <col min="14091" max="14091" width="1.1796875" style="83" customWidth="1"/>
    <col min="14092" max="14335" width="11.54296875" style="83"/>
    <col min="14336" max="14336" width="6.36328125" style="83" customWidth="1"/>
    <col min="14337" max="14337" width="10.6328125" style="83" customWidth="1"/>
    <col min="14338" max="14338" width="8.81640625" style="83" customWidth="1"/>
    <col min="14339" max="14339" width="9.90625" style="83" customWidth="1"/>
    <col min="14340" max="14340" width="8.453125" style="83" customWidth="1"/>
    <col min="14341" max="14341" width="1.1796875" style="83" customWidth="1"/>
    <col min="14342" max="14342" width="8.7265625" style="83" customWidth="1"/>
    <col min="14343" max="14343" width="9.6328125" style="83" customWidth="1"/>
    <col min="14344" max="14344" width="9.90625" style="83" customWidth="1"/>
    <col min="14345" max="14345" width="1.36328125" style="83" customWidth="1"/>
    <col min="14346" max="14346" width="9.90625" style="83" customWidth="1"/>
    <col min="14347" max="14347" width="1.1796875" style="83" customWidth="1"/>
    <col min="14348" max="14591" width="11.54296875" style="83"/>
    <col min="14592" max="14592" width="6.36328125" style="83" customWidth="1"/>
    <col min="14593" max="14593" width="10.6328125" style="83" customWidth="1"/>
    <col min="14594" max="14594" width="8.81640625" style="83" customWidth="1"/>
    <col min="14595" max="14595" width="9.90625" style="83" customWidth="1"/>
    <col min="14596" max="14596" width="8.453125" style="83" customWidth="1"/>
    <col min="14597" max="14597" width="1.1796875" style="83" customWidth="1"/>
    <col min="14598" max="14598" width="8.7265625" style="83" customWidth="1"/>
    <col min="14599" max="14599" width="9.6328125" style="83" customWidth="1"/>
    <col min="14600" max="14600" width="9.90625" style="83" customWidth="1"/>
    <col min="14601" max="14601" width="1.36328125" style="83" customWidth="1"/>
    <col min="14602" max="14602" width="9.90625" style="83" customWidth="1"/>
    <col min="14603" max="14603" width="1.1796875" style="83" customWidth="1"/>
    <col min="14604" max="14847" width="11.54296875" style="83"/>
    <col min="14848" max="14848" width="6.36328125" style="83" customWidth="1"/>
    <col min="14849" max="14849" width="10.6328125" style="83" customWidth="1"/>
    <col min="14850" max="14850" width="8.81640625" style="83" customWidth="1"/>
    <col min="14851" max="14851" width="9.90625" style="83" customWidth="1"/>
    <col min="14852" max="14852" width="8.453125" style="83" customWidth="1"/>
    <col min="14853" max="14853" width="1.1796875" style="83" customWidth="1"/>
    <col min="14854" max="14854" width="8.7265625" style="83" customWidth="1"/>
    <col min="14855" max="14855" width="9.6328125" style="83" customWidth="1"/>
    <col min="14856" max="14856" width="9.90625" style="83" customWidth="1"/>
    <col min="14857" max="14857" width="1.36328125" style="83" customWidth="1"/>
    <col min="14858" max="14858" width="9.90625" style="83" customWidth="1"/>
    <col min="14859" max="14859" width="1.1796875" style="83" customWidth="1"/>
    <col min="14860" max="15103" width="11.54296875" style="83"/>
    <col min="15104" max="15104" width="6.36328125" style="83" customWidth="1"/>
    <col min="15105" max="15105" width="10.6328125" style="83" customWidth="1"/>
    <col min="15106" max="15106" width="8.81640625" style="83" customWidth="1"/>
    <col min="15107" max="15107" width="9.90625" style="83" customWidth="1"/>
    <col min="15108" max="15108" width="8.453125" style="83" customWidth="1"/>
    <col min="15109" max="15109" width="1.1796875" style="83" customWidth="1"/>
    <col min="15110" max="15110" width="8.7265625" style="83" customWidth="1"/>
    <col min="15111" max="15111" width="9.6328125" style="83" customWidth="1"/>
    <col min="15112" max="15112" width="9.90625" style="83" customWidth="1"/>
    <col min="15113" max="15113" width="1.36328125" style="83" customWidth="1"/>
    <col min="15114" max="15114" width="9.90625" style="83" customWidth="1"/>
    <col min="15115" max="15115" width="1.1796875" style="83" customWidth="1"/>
    <col min="15116" max="15359" width="11.54296875" style="83"/>
    <col min="15360" max="15360" width="6.36328125" style="83" customWidth="1"/>
    <col min="15361" max="15361" width="10.6328125" style="83" customWidth="1"/>
    <col min="15362" max="15362" width="8.81640625" style="83" customWidth="1"/>
    <col min="15363" max="15363" width="9.90625" style="83" customWidth="1"/>
    <col min="15364" max="15364" width="8.453125" style="83" customWidth="1"/>
    <col min="15365" max="15365" width="1.1796875" style="83" customWidth="1"/>
    <col min="15366" max="15366" width="8.7265625" style="83" customWidth="1"/>
    <col min="15367" max="15367" width="9.6328125" style="83" customWidth="1"/>
    <col min="15368" max="15368" width="9.90625" style="83" customWidth="1"/>
    <col min="15369" max="15369" width="1.36328125" style="83" customWidth="1"/>
    <col min="15370" max="15370" width="9.90625" style="83" customWidth="1"/>
    <col min="15371" max="15371" width="1.1796875" style="83" customWidth="1"/>
    <col min="15372" max="15615" width="11.54296875" style="83"/>
    <col min="15616" max="15616" width="6.36328125" style="83" customWidth="1"/>
    <col min="15617" max="15617" width="10.6328125" style="83" customWidth="1"/>
    <col min="15618" max="15618" width="8.81640625" style="83" customWidth="1"/>
    <col min="15619" max="15619" width="9.90625" style="83" customWidth="1"/>
    <col min="15620" max="15620" width="8.453125" style="83" customWidth="1"/>
    <col min="15621" max="15621" width="1.1796875" style="83" customWidth="1"/>
    <col min="15622" max="15622" width="8.7265625" style="83" customWidth="1"/>
    <col min="15623" max="15623" width="9.6328125" style="83" customWidth="1"/>
    <col min="15624" max="15624" width="9.90625" style="83" customWidth="1"/>
    <col min="15625" max="15625" width="1.36328125" style="83" customWidth="1"/>
    <col min="15626" max="15626" width="9.90625" style="83" customWidth="1"/>
    <col min="15627" max="15627" width="1.1796875" style="83" customWidth="1"/>
    <col min="15628" max="15871" width="11.54296875" style="83"/>
    <col min="15872" max="15872" width="6.36328125" style="83" customWidth="1"/>
    <col min="15873" max="15873" width="10.6328125" style="83" customWidth="1"/>
    <col min="15874" max="15874" width="8.81640625" style="83" customWidth="1"/>
    <col min="15875" max="15875" width="9.90625" style="83" customWidth="1"/>
    <col min="15876" max="15876" width="8.453125" style="83" customWidth="1"/>
    <col min="15877" max="15877" width="1.1796875" style="83" customWidth="1"/>
    <col min="15878" max="15878" width="8.7265625" style="83" customWidth="1"/>
    <col min="15879" max="15879" width="9.6328125" style="83" customWidth="1"/>
    <col min="15880" max="15880" width="9.90625" style="83" customWidth="1"/>
    <col min="15881" max="15881" width="1.36328125" style="83" customWidth="1"/>
    <col min="15882" max="15882" width="9.90625" style="83" customWidth="1"/>
    <col min="15883" max="15883" width="1.1796875" style="83" customWidth="1"/>
    <col min="15884" max="16127" width="11.54296875" style="83"/>
    <col min="16128" max="16128" width="6.36328125" style="83" customWidth="1"/>
    <col min="16129" max="16129" width="10.6328125" style="83" customWidth="1"/>
    <col min="16130" max="16130" width="8.81640625" style="83" customWidth="1"/>
    <col min="16131" max="16131" width="9.90625" style="83" customWidth="1"/>
    <col min="16132" max="16132" width="8.453125" style="83" customWidth="1"/>
    <col min="16133" max="16133" width="1.1796875" style="83" customWidth="1"/>
    <col min="16134" max="16134" width="8.7265625" style="83" customWidth="1"/>
    <col min="16135" max="16135" width="9.6328125" style="83" customWidth="1"/>
    <col min="16136" max="16136" width="9.90625" style="83" customWidth="1"/>
    <col min="16137" max="16137" width="1.36328125" style="83" customWidth="1"/>
    <col min="16138" max="16138" width="9.90625" style="83" customWidth="1"/>
    <col min="16139" max="16139" width="1.1796875" style="83" customWidth="1"/>
    <col min="16140" max="16384" width="11.54296875" style="83"/>
  </cols>
  <sheetData>
    <row r="1" spans="1:11" x14ac:dyDescent="0.25">
      <c r="A1" s="80" t="s">
        <v>17</v>
      </c>
      <c r="B1" s="80" t="s">
        <v>0</v>
      </c>
      <c r="C1" s="80" t="s">
        <v>18</v>
      </c>
      <c r="D1" s="80" t="s">
        <v>1</v>
      </c>
      <c r="E1" s="80" t="s">
        <v>19</v>
      </c>
      <c r="F1" s="81"/>
      <c r="G1" s="82" t="s">
        <v>69</v>
      </c>
    </row>
    <row r="2" spans="1:11" x14ac:dyDescent="0.25">
      <c r="A2" s="84">
        <f t="shared" ref="A2:A65" si="0">YEAR(B2)</f>
        <v>2013</v>
      </c>
      <c r="B2" s="85">
        <v>41508</v>
      </c>
      <c r="C2" s="86" t="s">
        <v>25</v>
      </c>
      <c r="D2" s="87" t="s">
        <v>27</v>
      </c>
      <c r="E2" s="88">
        <v>163.19999939203262</v>
      </c>
      <c r="F2" s="89"/>
      <c r="G2" s="18" t="s">
        <v>96</v>
      </c>
      <c r="H2" s="18" t="s">
        <v>97</v>
      </c>
      <c r="I2" s="18" t="s">
        <v>98</v>
      </c>
      <c r="K2" s="82" t="s">
        <v>72</v>
      </c>
    </row>
    <row r="3" spans="1:11" x14ac:dyDescent="0.25">
      <c r="A3" s="90">
        <f t="shared" si="0"/>
        <v>2013</v>
      </c>
      <c r="B3" s="85">
        <v>41508</v>
      </c>
      <c r="C3" s="81" t="s">
        <v>25</v>
      </c>
      <c r="D3" s="91" t="s">
        <v>21</v>
      </c>
      <c r="E3" s="92">
        <v>360</v>
      </c>
      <c r="F3" s="89"/>
      <c r="G3" s="80">
        <v>2013</v>
      </c>
      <c r="H3" s="80" t="s">
        <v>99</v>
      </c>
      <c r="I3" s="80"/>
      <c r="K3" s="93"/>
    </row>
    <row r="4" spans="1:11" x14ac:dyDescent="0.25">
      <c r="A4" s="90">
        <f t="shared" si="0"/>
        <v>2013</v>
      </c>
      <c r="B4" s="85">
        <v>41508</v>
      </c>
      <c r="C4" s="81" t="s">
        <v>25</v>
      </c>
      <c r="D4" s="91" t="s">
        <v>23</v>
      </c>
      <c r="E4" s="92">
        <v>60.8</v>
      </c>
      <c r="F4" s="89"/>
      <c r="G4" s="94"/>
      <c r="H4" s="94"/>
      <c r="I4" s="94"/>
      <c r="K4" s="19" t="s">
        <v>100</v>
      </c>
    </row>
    <row r="5" spans="1:11" x14ac:dyDescent="0.25">
      <c r="A5" s="90">
        <f t="shared" si="0"/>
        <v>2013</v>
      </c>
      <c r="B5" s="85">
        <v>41517</v>
      </c>
      <c r="C5" s="81" t="s">
        <v>25</v>
      </c>
      <c r="D5" s="91" t="s">
        <v>26</v>
      </c>
      <c r="E5" s="92">
        <v>113.99999991059303</v>
      </c>
      <c r="F5" s="89"/>
      <c r="G5" s="82" t="s">
        <v>70</v>
      </c>
      <c r="K5" s="20" t="s">
        <v>101</v>
      </c>
    </row>
    <row r="6" spans="1:11" x14ac:dyDescent="0.25">
      <c r="A6" s="90">
        <f t="shared" si="0"/>
        <v>2013</v>
      </c>
      <c r="B6" s="85">
        <v>41517</v>
      </c>
      <c r="C6" s="81" t="s">
        <v>25</v>
      </c>
      <c r="D6" s="91" t="s">
        <v>26</v>
      </c>
      <c r="E6" s="92">
        <v>528.19999958574772</v>
      </c>
      <c r="F6" s="89"/>
      <c r="G6" s="17" t="s">
        <v>102</v>
      </c>
      <c r="H6" s="95">
        <v>33416.9</v>
      </c>
      <c r="K6" s="20" t="s">
        <v>103</v>
      </c>
    </row>
    <row r="7" spans="1:11" x14ac:dyDescent="0.25">
      <c r="A7" s="90">
        <f t="shared" si="0"/>
        <v>2013</v>
      </c>
      <c r="B7" s="85">
        <v>41518</v>
      </c>
      <c r="C7" s="81" t="s">
        <v>25</v>
      </c>
      <c r="D7" s="91" t="s">
        <v>26</v>
      </c>
      <c r="E7" s="92">
        <v>48</v>
      </c>
      <c r="F7" s="89"/>
      <c r="K7" s="20" t="s">
        <v>104</v>
      </c>
    </row>
    <row r="8" spans="1:11" x14ac:dyDescent="0.25">
      <c r="A8" s="90">
        <f t="shared" si="0"/>
        <v>2013</v>
      </c>
      <c r="B8" s="85">
        <v>41519</v>
      </c>
      <c r="C8" s="81" t="s">
        <v>25</v>
      </c>
      <c r="D8" s="91" t="s">
        <v>24</v>
      </c>
      <c r="E8" s="92">
        <v>388.8</v>
      </c>
      <c r="F8" s="89"/>
      <c r="G8" s="82" t="s">
        <v>71</v>
      </c>
      <c r="K8" s="20" t="s">
        <v>105</v>
      </c>
    </row>
    <row r="9" spans="1:11" x14ac:dyDescent="0.25">
      <c r="A9" s="90">
        <f t="shared" si="0"/>
        <v>2013</v>
      </c>
      <c r="B9" s="85">
        <v>41519</v>
      </c>
      <c r="C9" s="81" t="s">
        <v>25</v>
      </c>
      <c r="D9" s="91" t="s">
        <v>26</v>
      </c>
      <c r="E9" s="92">
        <v>400</v>
      </c>
      <c r="F9" s="89"/>
      <c r="G9" s="96">
        <v>33416.9</v>
      </c>
      <c r="H9" s="18" t="s">
        <v>99</v>
      </c>
      <c r="I9" s="18" t="s">
        <v>106</v>
      </c>
      <c r="K9" s="20" t="s">
        <v>107</v>
      </c>
    </row>
    <row r="10" spans="1:11" ht="13.5" customHeight="1" x14ac:dyDescent="0.25">
      <c r="A10" s="90">
        <f t="shared" si="0"/>
        <v>2013</v>
      </c>
      <c r="B10" s="85">
        <v>41519</v>
      </c>
      <c r="C10" s="81" t="s">
        <v>25</v>
      </c>
      <c r="D10" s="91" t="s">
        <v>26</v>
      </c>
      <c r="E10" s="92">
        <v>667.2</v>
      </c>
      <c r="F10" s="89"/>
      <c r="G10" s="18">
        <v>2013</v>
      </c>
      <c r="H10" s="95">
        <v>33416.9</v>
      </c>
      <c r="I10" s="95">
        <v>29181.5</v>
      </c>
      <c r="K10" s="20" t="s">
        <v>108</v>
      </c>
    </row>
    <row r="11" spans="1:11" ht="13.5" customHeight="1" x14ac:dyDescent="0.25">
      <c r="A11" s="90">
        <f t="shared" si="0"/>
        <v>2013</v>
      </c>
      <c r="B11" s="85">
        <v>41547</v>
      </c>
      <c r="C11" s="81" t="s">
        <v>25</v>
      </c>
      <c r="D11" s="91" t="s">
        <v>3</v>
      </c>
      <c r="E11" s="92">
        <v>259.2</v>
      </c>
      <c r="F11" s="89"/>
      <c r="G11" s="18">
        <v>2014</v>
      </c>
      <c r="H11" s="95">
        <v>103989.3</v>
      </c>
      <c r="I11" s="95">
        <v>120259.4</v>
      </c>
      <c r="K11" s="20" t="s">
        <v>109</v>
      </c>
    </row>
    <row r="12" spans="1:11" ht="13.5" customHeight="1" x14ac:dyDescent="0.25">
      <c r="A12" s="90">
        <f t="shared" si="0"/>
        <v>2013</v>
      </c>
      <c r="B12" s="85">
        <v>41547</v>
      </c>
      <c r="C12" s="81" t="s">
        <v>25</v>
      </c>
      <c r="D12" s="91" t="s">
        <v>2</v>
      </c>
      <c r="E12" s="92">
        <v>468</v>
      </c>
      <c r="F12" s="89"/>
      <c r="G12" s="18">
        <v>2015</v>
      </c>
      <c r="H12" s="95">
        <v>89076.6</v>
      </c>
      <c r="I12" s="95">
        <v>96143.7</v>
      </c>
      <c r="K12" s="21" t="s">
        <v>110</v>
      </c>
    </row>
    <row r="13" spans="1:11" ht="13.5" customHeight="1" x14ac:dyDescent="0.25">
      <c r="A13" s="90">
        <f t="shared" si="0"/>
        <v>2013</v>
      </c>
      <c r="B13" s="85">
        <v>41547</v>
      </c>
      <c r="C13" s="81" t="s">
        <v>25</v>
      </c>
      <c r="D13" s="91" t="s">
        <v>3</v>
      </c>
      <c r="E13" s="92">
        <v>552</v>
      </c>
      <c r="F13" s="89"/>
    </row>
    <row r="14" spans="1:11" ht="13.5" customHeight="1" x14ac:dyDescent="0.25">
      <c r="A14" s="90">
        <f t="shared" si="0"/>
        <v>2013</v>
      </c>
      <c r="B14" s="85">
        <v>41547</v>
      </c>
      <c r="C14" s="81" t="s">
        <v>25</v>
      </c>
      <c r="D14" s="91" t="s">
        <v>26</v>
      </c>
      <c r="E14" s="92">
        <v>571.20000000000005</v>
      </c>
      <c r="F14" s="89"/>
    </row>
    <row r="15" spans="1:11" ht="13.5" customHeight="1" x14ac:dyDescent="0.25">
      <c r="A15" s="90">
        <f t="shared" si="0"/>
        <v>2013</v>
      </c>
      <c r="B15" s="85">
        <v>41547</v>
      </c>
      <c r="C15" s="81" t="s">
        <v>25</v>
      </c>
      <c r="D15" s="91" t="s">
        <v>3</v>
      </c>
      <c r="E15" s="92">
        <v>37.200000000000003</v>
      </c>
      <c r="F15" s="89"/>
    </row>
    <row r="16" spans="1:11" ht="13.5" customHeight="1" x14ac:dyDescent="0.25">
      <c r="A16" s="90">
        <f t="shared" si="0"/>
        <v>2013</v>
      </c>
      <c r="B16" s="85">
        <v>41561</v>
      </c>
      <c r="C16" s="81" t="s">
        <v>25</v>
      </c>
      <c r="D16" s="91" t="s">
        <v>22</v>
      </c>
      <c r="E16" s="92">
        <v>1124.9999981373549</v>
      </c>
      <c r="F16" s="89"/>
    </row>
    <row r="17" spans="1:6" ht="13.5" customHeight="1" x14ac:dyDescent="0.25">
      <c r="A17" s="90">
        <f t="shared" si="0"/>
        <v>2013</v>
      </c>
      <c r="B17" s="85">
        <v>41561</v>
      </c>
      <c r="C17" s="81" t="s">
        <v>25</v>
      </c>
      <c r="D17" s="91" t="s">
        <v>2</v>
      </c>
      <c r="E17" s="92">
        <v>2227.4999963119626</v>
      </c>
      <c r="F17" s="89"/>
    </row>
    <row r="18" spans="1:6" ht="13.5" customHeight="1" x14ac:dyDescent="0.25">
      <c r="A18" s="90">
        <f t="shared" si="0"/>
        <v>2013</v>
      </c>
      <c r="B18" s="85">
        <v>41561</v>
      </c>
      <c r="C18" s="81" t="s">
        <v>25</v>
      </c>
      <c r="D18" s="91" t="s">
        <v>3</v>
      </c>
      <c r="E18" s="92">
        <v>388.79999935626984</v>
      </c>
      <c r="F18" s="89"/>
    </row>
    <row r="19" spans="1:6" ht="13.5" customHeight="1" x14ac:dyDescent="0.25">
      <c r="A19" s="90">
        <f t="shared" si="0"/>
        <v>2013</v>
      </c>
      <c r="B19" s="85">
        <v>41565</v>
      </c>
      <c r="C19" s="81" t="s">
        <v>25</v>
      </c>
      <c r="D19" s="91" t="s">
        <v>24</v>
      </c>
      <c r="E19" s="92">
        <v>394</v>
      </c>
      <c r="F19" s="89"/>
    </row>
    <row r="20" spans="1:6" ht="13.5" customHeight="1" x14ac:dyDescent="0.25">
      <c r="A20" s="90">
        <f t="shared" si="0"/>
        <v>2013</v>
      </c>
      <c r="B20" s="85">
        <v>41565</v>
      </c>
      <c r="C20" s="81" t="s">
        <v>25</v>
      </c>
      <c r="D20" s="91" t="s">
        <v>24</v>
      </c>
      <c r="E20" s="92">
        <v>30</v>
      </c>
      <c r="F20" s="89"/>
    </row>
    <row r="21" spans="1:6" ht="13.5" customHeight="1" x14ac:dyDescent="0.25">
      <c r="A21" s="90">
        <f t="shared" si="0"/>
        <v>2013</v>
      </c>
      <c r="B21" s="85">
        <v>41568</v>
      </c>
      <c r="C21" s="81" t="s">
        <v>25</v>
      </c>
      <c r="D21" s="91" t="s">
        <v>24</v>
      </c>
      <c r="E21" s="92">
        <v>139</v>
      </c>
      <c r="F21" s="89"/>
    </row>
    <row r="22" spans="1:6" ht="13.5" customHeight="1" x14ac:dyDescent="0.25">
      <c r="A22" s="90">
        <f t="shared" si="0"/>
        <v>2013</v>
      </c>
      <c r="B22" s="85">
        <v>41568</v>
      </c>
      <c r="C22" s="81" t="s">
        <v>25</v>
      </c>
      <c r="D22" s="91" t="s">
        <v>24</v>
      </c>
      <c r="E22" s="92">
        <v>197</v>
      </c>
      <c r="F22" s="89"/>
    </row>
    <row r="23" spans="1:6" ht="13.5" customHeight="1" x14ac:dyDescent="0.25">
      <c r="A23" s="90">
        <f t="shared" si="0"/>
        <v>2013</v>
      </c>
      <c r="B23" s="85">
        <v>41573</v>
      </c>
      <c r="C23" s="81" t="s">
        <v>25</v>
      </c>
      <c r="D23" s="91" t="s">
        <v>26</v>
      </c>
      <c r="E23" s="92">
        <v>921.59999847412109</v>
      </c>
      <c r="F23" s="89"/>
    </row>
    <row r="24" spans="1:6" ht="13.5" customHeight="1" x14ac:dyDescent="0.25">
      <c r="A24" s="90">
        <f t="shared" si="0"/>
        <v>2013</v>
      </c>
      <c r="B24" s="85">
        <v>41573</v>
      </c>
      <c r="C24" s="81" t="s">
        <v>25</v>
      </c>
      <c r="D24" s="91" t="s">
        <v>22</v>
      </c>
      <c r="E24" s="92">
        <v>286.19999952614307</v>
      </c>
      <c r="F24" s="89"/>
    </row>
    <row r="25" spans="1:6" ht="13.5" customHeight="1" x14ac:dyDescent="0.25">
      <c r="A25" s="90">
        <f t="shared" si="0"/>
        <v>2013</v>
      </c>
      <c r="B25" s="85">
        <v>41573</v>
      </c>
      <c r="C25" s="81" t="s">
        <v>25</v>
      </c>
      <c r="D25" s="91" t="s">
        <v>24</v>
      </c>
      <c r="E25" s="92">
        <v>886.49999853223562</v>
      </c>
      <c r="F25" s="89"/>
    </row>
    <row r="26" spans="1:6" ht="13.5" customHeight="1" x14ac:dyDescent="0.25">
      <c r="A26" s="90">
        <f t="shared" si="0"/>
        <v>2013</v>
      </c>
      <c r="B26" s="85">
        <v>41575</v>
      </c>
      <c r="C26" s="81" t="s">
        <v>25</v>
      </c>
      <c r="D26" s="91" t="s">
        <v>22</v>
      </c>
      <c r="E26" s="92">
        <v>77</v>
      </c>
      <c r="F26" s="89"/>
    </row>
    <row r="27" spans="1:6" ht="13.5" customHeight="1" x14ac:dyDescent="0.25">
      <c r="A27" s="90">
        <f t="shared" si="0"/>
        <v>2013</v>
      </c>
      <c r="B27" s="85">
        <v>41575</v>
      </c>
      <c r="C27" s="81" t="s">
        <v>25</v>
      </c>
      <c r="D27" s="91" t="s">
        <v>24</v>
      </c>
      <c r="E27" s="92">
        <v>2758</v>
      </c>
      <c r="F27" s="89"/>
    </row>
    <row r="28" spans="1:6" ht="13.5" customHeight="1" x14ac:dyDescent="0.25">
      <c r="A28" s="90">
        <f t="shared" si="0"/>
        <v>2013</v>
      </c>
      <c r="B28" s="85">
        <v>41578</v>
      </c>
      <c r="C28" s="81" t="s">
        <v>25</v>
      </c>
      <c r="D28" s="91" t="s">
        <v>3</v>
      </c>
      <c r="E28" s="92">
        <v>288</v>
      </c>
      <c r="F28" s="89"/>
    </row>
    <row r="29" spans="1:6" ht="13.5" customHeight="1" x14ac:dyDescent="0.25">
      <c r="A29" s="90">
        <f t="shared" si="0"/>
        <v>2013</v>
      </c>
      <c r="B29" s="85">
        <v>41586</v>
      </c>
      <c r="C29" s="81" t="s">
        <v>25</v>
      </c>
      <c r="D29" s="91" t="s">
        <v>24</v>
      </c>
      <c r="E29" s="92">
        <v>248.1149982601404</v>
      </c>
      <c r="F29" s="89"/>
    </row>
    <row r="30" spans="1:6" ht="13.5" customHeight="1" x14ac:dyDescent="0.25">
      <c r="A30" s="90">
        <f t="shared" si="0"/>
        <v>2013</v>
      </c>
      <c r="B30" s="85">
        <v>41586</v>
      </c>
      <c r="C30" s="81" t="s">
        <v>25</v>
      </c>
      <c r="D30" s="91" t="s">
        <v>3</v>
      </c>
      <c r="E30" s="92">
        <v>856.79999399185181</v>
      </c>
      <c r="F30" s="89"/>
    </row>
    <row r="31" spans="1:6" ht="13.5" customHeight="1" x14ac:dyDescent="0.25">
      <c r="A31" s="90">
        <f t="shared" si="0"/>
        <v>2013</v>
      </c>
      <c r="B31" s="85">
        <v>41586</v>
      </c>
      <c r="C31" s="81" t="s">
        <v>25</v>
      </c>
      <c r="D31" s="91" t="s">
        <v>22</v>
      </c>
      <c r="E31" s="92">
        <v>288</v>
      </c>
      <c r="F31" s="89"/>
    </row>
    <row r="32" spans="1:6" ht="13.5" customHeight="1" x14ac:dyDescent="0.25">
      <c r="A32" s="90">
        <f t="shared" si="0"/>
        <v>2013</v>
      </c>
      <c r="B32" s="85">
        <v>41586</v>
      </c>
      <c r="C32" s="81" t="s">
        <v>25</v>
      </c>
      <c r="D32" s="91" t="s">
        <v>26</v>
      </c>
      <c r="E32" s="92">
        <v>1495.9999895095825</v>
      </c>
      <c r="F32" s="89"/>
    </row>
    <row r="33" spans="1:6" ht="13.5" customHeight="1" x14ac:dyDescent="0.25">
      <c r="A33" s="90">
        <f t="shared" si="0"/>
        <v>2013</v>
      </c>
      <c r="B33" s="85">
        <v>41586</v>
      </c>
      <c r="C33" s="81" t="s">
        <v>25</v>
      </c>
      <c r="D33" s="91" t="s">
        <v>27</v>
      </c>
      <c r="E33" s="92">
        <v>2386.7999832630157</v>
      </c>
      <c r="F33" s="89"/>
    </row>
    <row r="34" spans="1:6" ht="13.5" customHeight="1" x14ac:dyDescent="0.25">
      <c r="A34" s="90">
        <f t="shared" si="0"/>
        <v>2013</v>
      </c>
      <c r="B34" s="85">
        <v>41593</v>
      </c>
      <c r="C34" s="81" t="s">
        <v>25</v>
      </c>
      <c r="D34" s="91" t="s">
        <v>24</v>
      </c>
      <c r="E34" s="92">
        <v>69.349999945610762</v>
      </c>
      <c r="F34" s="89"/>
    </row>
    <row r="35" spans="1:6" ht="13.5" customHeight="1" x14ac:dyDescent="0.25">
      <c r="A35" s="90">
        <f t="shared" si="0"/>
        <v>2013</v>
      </c>
      <c r="B35" s="85">
        <v>41593</v>
      </c>
      <c r="C35" s="81" t="s">
        <v>25</v>
      </c>
      <c r="D35" s="91" t="s">
        <v>22</v>
      </c>
      <c r="E35" s="92">
        <v>157.31999987661837</v>
      </c>
      <c r="F35" s="89"/>
    </row>
    <row r="36" spans="1:6" ht="13.5" customHeight="1" x14ac:dyDescent="0.25">
      <c r="A36" s="90">
        <f t="shared" si="0"/>
        <v>2013</v>
      </c>
      <c r="B36" s="85">
        <v>41593</v>
      </c>
      <c r="C36" s="81" t="s">
        <v>25</v>
      </c>
      <c r="D36" s="91" t="s">
        <v>3</v>
      </c>
      <c r="E36" s="92">
        <v>4005.1999968588352</v>
      </c>
      <c r="F36" s="89"/>
    </row>
    <row r="37" spans="1:6" ht="13.5" customHeight="1" x14ac:dyDescent="0.25">
      <c r="A37" s="90">
        <f t="shared" si="0"/>
        <v>2013</v>
      </c>
      <c r="B37" s="85">
        <v>41593</v>
      </c>
      <c r="C37" s="81" t="s">
        <v>25</v>
      </c>
      <c r="D37" s="91" t="s">
        <v>23</v>
      </c>
      <c r="E37" s="92">
        <v>346.55999972820285</v>
      </c>
      <c r="F37" s="89"/>
    </row>
    <row r="38" spans="1:6" ht="13.5" customHeight="1" x14ac:dyDescent="0.25">
      <c r="A38" s="90">
        <f t="shared" si="0"/>
        <v>2013</v>
      </c>
      <c r="B38" s="85">
        <v>41603</v>
      </c>
      <c r="C38" s="81" t="s">
        <v>25</v>
      </c>
      <c r="D38" s="91" t="s">
        <v>2</v>
      </c>
      <c r="E38" s="92">
        <v>624</v>
      </c>
      <c r="F38" s="89"/>
    </row>
    <row r="39" spans="1:6" ht="13.5" customHeight="1" x14ac:dyDescent="0.25">
      <c r="A39" s="90">
        <f t="shared" si="0"/>
        <v>2013</v>
      </c>
      <c r="B39" s="85">
        <v>41603</v>
      </c>
      <c r="C39" s="81" t="s">
        <v>25</v>
      </c>
      <c r="D39" s="91" t="s">
        <v>22</v>
      </c>
      <c r="E39" s="92">
        <v>310.5</v>
      </c>
      <c r="F39" s="89"/>
    </row>
    <row r="40" spans="1:6" ht="13.5" customHeight="1" x14ac:dyDescent="0.25">
      <c r="A40" s="90">
        <f t="shared" si="0"/>
        <v>2013</v>
      </c>
      <c r="B40" s="85">
        <v>41610</v>
      </c>
      <c r="C40" s="81" t="s">
        <v>25</v>
      </c>
      <c r="D40" s="91" t="s">
        <v>27</v>
      </c>
      <c r="E40" s="92">
        <v>616</v>
      </c>
      <c r="F40" s="89"/>
    </row>
    <row r="41" spans="1:6" ht="13.5" customHeight="1" x14ac:dyDescent="0.25">
      <c r="A41" s="90">
        <f t="shared" si="0"/>
        <v>2013</v>
      </c>
      <c r="B41" s="85">
        <v>41610</v>
      </c>
      <c r="C41" s="81" t="s">
        <v>25</v>
      </c>
      <c r="D41" s="91" t="s">
        <v>27</v>
      </c>
      <c r="E41" s="92">
        <v>1680</v>
      </c>
      <c r="F41" s="89"/>
    </row>
    <row r="42" spans="1:6" ht="13.5" customHeight="1" x14ac:dyDescent="0.25">
      <c r="A42" s="90">
        <f t="shared" si="0"/>
        <v>2013</v>
      </c>
      <c r="B42" s="85">
        <v>41614</v>
      </c>
      <c r="C42" s="81" t="s">
        <v>25</v>
      </c>
      <c r="D42" s="91" t="s">
        <v>2</v>
      </c>
      <c r="E42" s="92">
        <v>1010.8799983263016</v>
      </c>
      <c r="F42" s="89"/>
    </row>
    <row r="43" spans="1:6" ht="13.5" customHeight="1" x14ac:dyDescent="0.25">
      <c r="A43" s="90">
        <f t="shared" si="0"/>
        <v>2013</v>
      </c>
      <c r="B43" s="85">
        <v>41614</v>
      </c>
      <c r="C43" s="81" t="s">
        <v>25</v>
      </c>
      <c r="D43" s="91" t="s">
        <v>23</v>
      </c>
      <c r="E43" s="92">
        <v>608</v>
      </c>
      <c r="F43" s="89"/>
    </row>
    <row r="44" spans="1:6" ht="13.5" customHeight="1" x14ac:dyDescent="0.25">
      <c r="A44" s="90">
        <f t="shared" si="0"/>
        <v>2013</v>
      </c>
      <c r="B44" s="85">
        <v>41617</v>
      </c>
      <c r="C44" s="81" t="s">
        <v>25</v>
      </c>
      <c r="D44" s="91" t="s">
        <v>2</v>
      </c>
      <c r="E44" s="92">
        <v>141.6</v>
      </c>
      <c r="F44" s="89"/>
    </row>
    <row r="45" spans="1:6" ht="13.5" customHeight="1" x14ac:dyDescent="0.25">
      <c r="A45" s="90">
        <f t="shared" si="0"/>
        <v>2014</v>
      </c>
      <c r="B45" s="85">
        <v>41641</v>
      </c>
      <c r="C45" s="81" t="s">
        <v>25</v>
      </c>
      <c r="D45" s="91" t="s">
        <v>2</v>
      </c>
      <c r="E45" s="92">
        <v>1980</v>
      </c>
      <c r="F45" s="89"/>
    </row>
    <row r="46" spans="1:6" ht="13.5" customHeight="1" x14ac:dyDescent="0.25">
      <c r="A46" s="90">
        <f t="shared" si="0"/>
        <v>2014</v>
      </c>
      <c r="B46" s="85">
        <v>41641</v>
      </c>
      <c r="C46" s="81" t="s">
        <v>25</v>
      </c>
      <c r="D46" s="91" t="s">
        <v>23</v>
      </c>
      <c r="E46" s="92">
        <v>410.4</v>
      </c>
      <c r="F46" s="89"/>
    </row>
    <row r="47" spans="1:6" ht="13.5" customHeight="1" x14ac:dyDescent="0.25">
      <c r="A47" s="90">
        <f t="shared" si="0"/>
        <v>2014</v>
      </c>
      <c r="B47" s="85">
        <v>41645</v>
      </c>
      <c r="C47" s="81" t="s">
        <v>25</v>
      </c>
      <c r="D47" s="91" t="s">
        <v>21</v>
      </c>
      <c r="E47" s="92">
        <v>279</v>
      </c>
      <c r="F47" s="89"/>
    </row>
    <row r="48" spans="1:6" ht="13.5" customHeight="1" x14ac:dyDescent="0.25">
      <c r="A48" s="90">
        <f t="shared" si="0"/>
        <v>2014</v>
      </c>
      <c r="B48" s="85">
        <v>41645</v>
      </c>
      <c r="C48" s="81" t="s">
        <v>25</v>
      </c>
      <c r="D48" s="91" t="s">
        <v>2</v>
      </c>
      <c r="E48" s="92">
        <v>59</v>
      </c>
      <c r="F48" s="89"/>
    </row>
    <row r="49" spans="1:6" ht="13.5" customHeight="1" x14ac:dyDescent="0.25">
      <c r="A49" s="90">
        <f t="shared" si="0"/>
        <v>2014</v>
      </c>
      <c r="B49" s="85">
        <v>41656</v>
      </c>
      <c r="C49" s="81" t="s">
        <v>25</v>
      </c>
      <c r="D49" s="91" t="s">
        <v>21</v>
      </c>
      <c r="E49" s="92">
        <v>191.99999928474426</v>
      </c>
      <c r="F49" s="89"/>
    </row>
    <row r="50" spans="1:6" ht="13.5" customHeight="1" x14ac:dyDescent="0.25">
      <c r="A50" s="90">
        <f t="shared" si="0"/>
        <v>2014</v>
      </c>
      <c r="B50" s="85">
        <v>41656</v>
      </c>
      <c r="C50" s="81" t="s">
        <v>25</v>
      </c>
      <c r="D50" s="91" t="s">
        <v>26</v>
      </c>
      <c r="E50" s="92">
        <v>435.19999837875366</v>
      </c>
      <c r="F50" s="89"/>
    </row>
    <row r="51" spans="1:6" ht="13.5" customHeight="1" x14ac:dyDescent="0.25">
      <c r="A51" s="90">
        <f t="shared" si="0"/>
        <v>2014</v>
      </c>
      <c r="B51" s="85">
        <v>41656</v>
      </c>
      <c r="C51" s="81" t="s">
        <v>25</v>
      </c>
      <c r="D51" s="91" t="s">
        <v>24</v>
      </c>
      <c r="E51" s="92">
        <v>63.999999761581421</v>
      </c>
      <c r="F51" s="89"/>
    </row>
    <row r="52" spans="1:6" ht="13.5" customHeight="1" x14ac:dyDescent="0.25">
      <c r="A52" s="90">
        <f t="shared" si="0"/>
        <v>2014</v>
      </c>
      <c r="B52" s="85">
        <v>41664</v>
      </c>
      <c r="C52" s="81" t="s">
        <v>25</v>
      </c>
      <c r="D52" s="91" t="s">
        <v>3</v>
      </c>
      <c r="E52" s="92">
        <v>285</v>
      </c>
      <c r="F52" s="89"/>
    </row>
    <row r="53" spans="1:6" ht="13.5" customHeight="1" x14ac:dyDescent="0.25">
      <c r="A53" s="90">
        <f t="shared" si="0"/>
        <v>2014</v>
      </c>
      <c r="B53" s="85">
        <v>41664</v>
      </c>
      <c r="C53" s="81" t="s">
        <v>25</v>
      </c>
      <c r="D53" s="91" t="s">
        <v>21</v>
      </c>
      <c r="E53" s="92">
        <v>585.9</v>
      </c>
      <c r="F53" s="89"/>
    </row>
    <row r="54" spans="1:6" ht="13.5" customHeight="1" x14ac:dyDescent="0.25">
      <c r="A54" s="90">
        <f t="shared" si="0"/>
        <v>2014</v>
      </c>
      <c r="B54" s="85">
        <v>41664</v>
      </c>
      <c r="C54" s="81" t="s">
        <v>25</v>
      </c>
      <c r="D54" s="91" t="s">
        <v>24</v>
      </c>
      <c r="E54" s="92">
        <v>58.8</v>
      </c>
      <c r="F54" s="89"/>
    </row>
    <row r="55" spans="1:6" ht="13.5" customHeight="1" x14ac:dyDescent="0.25">
      <c r="A55" s="90">
        <f t="shared" si="0"/>
        <v>2014</v>
      </c>
      <c r="B55" s="85">
        <v>41664</v>
      </c>
      <c r="C55" s="81" t="s">
        <v>25</v>
      </c>
      <c r="D55" s="91" t="s">
        <v>24</v>
      </c>
      <c r="E55" s="92">
        <v>1307.25</v>
      </c>
      <c r="F55" s="89"/>
    </row>
    <row r="56" spans="1:6" ht="13.5" customHeight="1" x14ac:dyDescent="0.25">
      <c r="A56" s="90">
        <f t="shared" si="0"/>
        <v>2014</v>
      </c>
      <c r="B56" s="85">
        <v>41664</v>
      </c>
      <c r="C56" s="81" t="s">
        <v>25</v>
      </c>
      <c r="D56" s="91" t="s">
        <v>26</v>
      </c>
      <c r="E56" s="92">
        <v>320</v>
      </c>
      <c r="F56" s="89"/>
    </row>
    <row r="57" spans="1:6" ht="13.5" customHeight="1" x14ac:dyDescent="0.25">
      <c r="A57" s="90">
        <f t="shared" si="0"/>
        <v>2014</v>
      </c>
      <c r="B57" s="85">
        <v>41664</v>
      </c>
      <c r="C57" s="81" t="s">
        <v>25</v>
      </c>
      <c r="D57" s="91" t="s">
        <v>22</v>
      </c>
      <c r="E57" s="92">
        <v>48</v>
      </c>
      <c r="F57" s="89"/>
    </row>
    <row r="58" spans="1:6" ht="13.5" customHeight="1" x14ac:dyDescent="0.25">
      <c r="A58" s="90">
        <f t="shared" si="0"/>
        <v>2014</v>
      </c>
      <c r="B58" s="85">
        <v>41664</v>
      </c>
      <c r="C58" s="81" t="s">
        <v>25</v>
      </c>
      <c r="D58" s="91" t="s">
        <v>24</v>
      </c>
      <c r="E58" s="92">
        <v>394</v>
      </c>
      <c r="F58" s="89"/>
    </row>
    <row r="59" spans="1:6" ht="13.5" customHeight="1" x14ac:dyDescent="0.25">
      <c r="A59" s="90">
        <f t="shared" si="0"/>
        <v>2014</v>
      </c>
      <c r="B59" s="85">
        <v>41669</v>
      </c>
      <c r="C59" s="81" t="s">
        <v>25</v>
      </c>
      <c r="D59" s="91" t="s">
        <v>3</v>
      </c>
      <c r="E59" s="92">
        <v>432</v>
      </c>
      <c r="F59" s="89"/>
    </row>
    <row r="60" spans="1:6" ht="13.5" customHeight="1" x14ac:dyDescent="0.25">
      <c r="A60" s="90">
        <f t="shared" si="0"/>
        <v>2014</v>
      </c>
      <c r="B60" s="85">
        <v>41669</v>
      </c>
      <c r="C60" s="81" t="s">
        <v>25</v>
      </c>
      <c r="D60" s="91" t="s">
        <v>2</v>
      </c>
      <c r="E60" s="92">
        <v>2073.5999965667725</v>
      </c>
      <c r="F60" s="89"/>
    </row>
    <row r="61" spans="1:6" ht="13.5" customHeight="1" x14ac:dyDescent="0.25">
      <c r="A61" s="90">
        <f t="shared" si="0"/>
        <v>2014</v>
      </c>
      <c r="B61" s="85">
        <v>41671</v>
      </c>
      <c r="C61" s="81" t="s">
        <v>25</v>
      </c>
      <c r="D61" s="91" t="s">
        <v>22</v>
      </c>
      <c r="E61" s="92">
        <v>372.6</v>
      </c>
      <c r="F61" s="89"/>
    </row>
    <row r="62" spans="1:6" ht="13.5" customHeight="1" x14ac:dyDescent="0.25">
      <c r="A62" s="90">
        <f t="shared" si="0"/>
        <v>2014</v>
      </c>
      <c r="B62" s="85">
        <v>41671</v>
      </c>
      <c r="C62" s="81" t="s">
        <v>25</v>
      </c>
      <c r="D62" s="91" t="s">
        <v>23</v>
      </c>
      <c r="E62" s="92">
        <v>2128</v>
      </c>
      <c r="F62" s="89"/>
    </row>
    <row r="63" spans="1:6" ht="13.5" customHeight="1" x14ac:dyDescent="0.25">
      <c r="A63" s="90">
        <f t="shared" si="0"/>
        <v>2014</v>
      </c>
      <c r="B63" s="85">
        <v>41671</v>
      </c>
      <c r="C63" s="81" t="s">
        <v>25</v>
      </c>
      <c r="D63" s="91" t="s">
        <v>27</v>
      </c>
      <c r="E63" s="92">
        <v>336</v>
      </c>
      <c r="F63" s="89"/>
    </row>
    <row r="64" spans="1:6" ht="13.5" customHeight="1" x14ac:dyDescent="0.25">
      <c r="A64" s="90">
        <f t="shared" si="0"/>
        <v>2014</v>
      </c>
      <c r="B64" s="85">
        <v>41671</v>
      </c>
      <c r="C64" s="81" t="s">
        <v>25</v>
      </c>
      <c r="D64" s="91" t="s">
        <v>26</v>
      </c>
      <c r="E64" s="92">
        <v>1032</v>
      </c>
      <c r="F64" s="89"/>
    </row>
    <row r="65" spans="1:6" ht="13.5" customHeight="1" x14ac:dyDescent="0.25">
      <c r="A65" s="90">
        <f t="shared" si="0"/>
        <v>2014</v>
      </c>
      <c r="B65" s="85">
        <v>41685</v>
      </c>
      <c r="C65" s="81" t="s">
        <v>25</v>
      </c>
      <c r="D65" s="91" t="s">
        <v>2</v>
      </c>
      <c r="E65" s="92">
        <v>62.4</v>
      </c>
      <c r="F65" s="89"/>
    </row>
    <row r="66" spans="1:6" ht="13.5" customHeight="1" x14ac:dyDescent="0.25">
      <c r="A66" s="90">
        <f t="shared" ref="A66:A129" si="1">YEAR(B66)</f>
        <v>2014</v>
      </c>
      <c r="B66" s="85">
        <v>41685</v>
      </c>
      <c r="C66" s="81" t="s">
        <v>25</v>
      </c>
      <c r="D66" s="91" t="s">
        <v>26</v>
      </c>
      <c r="E66" s="92">
        <v>40</v>
      </c>
      <c r="F66" s="89"/>
    </row>
    <row r="67" spans="1:6" ht="13.5" customHeight="1" x14ac:dyDescent="0.25">
      <c r="A67" s="90">
        <f t="shared" si="1"/>
        <v>2014</v>
      </c>
      <c r="B67" s="85">
        <v>41701</v>
      </c>
      <c r="C67" s="81" t="s">
        <v>25</v>
      </c>
      <c r="D67" s="91" t="s">
        <v>24</v>
      </c>
      <c r="E67" s="92">
        <v>249</v>
      </c>
      <c r="F67" s="89"/>
    </row>
    <row r="68" spans="1:6" ht="13.5" customHeight="1" x14ac:dyDescent="0.25">
      <c r="A68" s="90">
        <f t="shared" si="1"/>
        <v>2014</v>
      </c>
      <c r="B68" s="85">
        <v>41701</v>
      </c>
      <c r="C68" s="81" t="s">
        <v>25</v>
      </c>
      <c r="D68" s="91" t="s">
        <v>2</v>
      </c>
      <c r="E68" s="92">
        <v>236</v>
      </c>
      <c r="F68" s="89"/>
    </row>
    <row r="69" spans="1:6" ht="13.5" customHeight="1" x14ac:dyDescent="0.25">
      <c r="A69" s="90">
        <f t="shared" si="1"/>
        <v>2014</v>
      </c>
      <c r="B69" s="85">
        <v>41711</v>
      </c>
      <c r="C69" s="81" t="s">
        <v>25</v>
      </c>
      <c r="D69" s="91" t="s">
        <v>3</v>
      </c>
      <c r="E69" s="92">
        <v>581.3999959230423</v>
      </c>
      <c r="F69" s="89"/>
    </row>
    <row r="70" spans="1:6" ht="13.5" customHeight="1" x14ac:dyDescent="0.25">
      <c r="A70" s="90">
        <f t="shared" si="1"/>
        <v>2014</v>
      </c>
      <c r="B70" s="85">
        <v>41711</v>
      </c>
      <c r="C70" s="81" t="s">
        <v>25</v>
      </c>
      <c r="D70" s="91" t="s">
        <v>24</v>
      </c>
      <c r="E70" s="92">
        <v>578.93499594032767</v>
      </c>
      <c r="F70" s="89"/>
    </row>
    <row r="71" spans="1:6" ht="13.5" customHeight="1" x14ac:dyDescent="0.25">
      <c r="A71" s="90">
        <f t="shared" si="1"/>
        <v>2014</v>
      </c>
      <c r="B71" s="85">
        <v>41711</v>
      </c>
      <c r="C71" s="81" t="s">
        <v>25</v>
      </c>
      <c r="D71" s="91" t="s">
        <v>2</v>
      </c>
      <c r="E71" s="92">
        <v>2019.5999858379364</v>
      </c>
      <c r="F71" s="89"/>
    </row>
    <row r="72" spans="1:6" ht="13.5" customHeight="1" x14ac:dyDescent="0.25">
      <c r="A72" s="90">
        <f t="shared" si="1"/>
        <v>2014</v>
      </c>
      <c r="B72" s="85">
        <v>41711</v>
      </c>
      <c r="C72" s="81" t="s">
        <v>25</v>
      </c>
      <c r="D72" s="91" t="s">
        <v>27</v>
      </c>
      <c r="E72" s="92">
        <v>1744.1999877691269</v>
      </c>
      <c r="F72" s="89"/>
    </row>
    <row r="73" spans="1:6" ht="13.5" customHeight="1" x14ac:dyDescent="0.25">
      <c r="A73" s="90">
        <f t="shared" si="1"/>
        <v>2014</v>
      </c>
      <c r="B73" s="85">
        <v>41711</v>
      </c>
      <c r="C73" s="81" t="s">
        <v>25</v>
      </c>
      <c r="D73" s="91" t="s">
        <v>24</v>
      </c>
      <c r="E73" s="92">
        <v>1755</v>
      </c>
      <c r="F73" s="89"/>
    </row>
    <row r="74" spans="1:6" ht="13.5" customHeight="1" x14ac:dyDescent="0.25">
      <c r="A74" s="90">
        <f t="shared" si="1"/>
        <v>2014</v>
      </c>
      <c r="B74" s="85">
        <v>41721</v>
      </c>
      <c r="C74" s="81" t="s">
        <v>25</v>
      </c>
      <c r="D74" s="91" t="s">
        <v>21</v>
      </c>
      <c r="E74" s="92">
        <v>546</v>
      </c>
      <c r="F74" s="89"/>
    </row>
    <row r="75" spans="1:6" ht="13.5" customHeight="1" x14ac:dyDescent="0.25">
      <c r="A75" s="90">
        <f t="shared" si="1"/>
        <v>2014</v>
      </c>
      <c r="B75" s="85">
        <v>41721</v>
      </c>
      <c r="C75" s="81" t="s">
        <v>25</v>
      </c>
      <c r="D75" s="91" t="s">
        <v>27</v>
      </c>
      <c r="E75" s="92">
        <v>1472.49999884516</v>
      </c>
      <c r="F75" s="89"/>
    </row>
    <row r="76" spans="1:6" ht="13.5" customHeight="1" x14ac:dyDescent="0.25">
      <c r="A76" s="90">
        <f t="shared" si="1"/>
        <v>2014</v>
      </c>
      <c r="B76" s="85">
        <v>41739</v>
      </c>
      <c r="C76" s="81" t="s">
        <v>25</v>
      </c>
      <c r="D76" s="91" t="s">
        <v>3</v>
      </c>
      <c r="E76" s="92">
        <v>516.7999963760376</v>
      </c>
      <c r="F76" s="89"/>
    </row>
    <row r="77" spans="1:6" ht="13.5" customHeight="1" x14ac:dyDescent="0.25">
      <c r="A77" s="90">
        <f t="shared" si="1"/>
        <v>2014</v>
      </c>
      <c r="B77" s="85">
        <v>41739</v>
      </c>
      <c r="C77" s="81" t="s">
        <v>25</v>
      </c>
      <c r="D77" s="91" t="s">
        <v>24</v>
      </c>
      <c r="E77" s="92">
        <v>413.52499710023403</v>
      </c>
      <c r="F77" s="89"/>
    </row>
    <row r="78" spans="1:6" ht="13.5" customHeight="1" x14ac:dyDescent="0.25">
      <c r="A78" s="90">
        <f t="shared" si="1"/>
        <v>2014</v>
      </c>
      <c r="B78" s="85">
        <v>41739</v>
      </c>
      <c r="C78" s="81" t="s">
        <v>25</v>
      </c>
      <c r="D78" s="91" t="s">
        <v>27</v>
      </c>
      <c r="E78" s="92">
        <v>26.349999815225601</v>
      </c>
      <c r="F78" s="89"/>
    </row>
    <row r="79" spans="1:6" ht="13.5" customHeight="1" x14ac:dyDescent="0.25">
      <c r="A79" s="90">
        <f t="shared" si="1"/>
        <v>2014</v>
      </c>
      <c r="B79" s="85">
        <v>41748</v>
      </c>
      <c r="C79" s="81" t="s">
        <v>25</v>
      </c>
      <c r="D79" s="91" t="s">
        <v>3</v>
      </c>
      <c r="E79" s="92">
        <v>6324</v>
      </c>
      <c r="F79" s="89"/>
    </row>
    <row r="80" spans="1:6" ht="13.5" customHeight="1" x14ac:dyDescent="0.25">
      <c r="A80" s="90">
        <f t="shared" si="1"/>
        <v>2014</v>
      </c>
      <c r="B80" s="85">
        <v>41748</v>
      </c>
      <c r="C80" s="81" t="s">
        <v>25</v>
      </c>
      <c r="D80" s="91" t="s">
        <v>2</v>
      </c>
      <c r="E80" s="92">
        <v>733.6</v>
      </c>
      <c r="F80" s="89"/>
    </row>
    <row r="81" spans="1:6" ht="13.5" customHeight="1" x14ac:dyDescent="0.25">
      <c r="A81" s="90">
        <f t="shared" si="1"/>
        <v>2014</v>
      </c>
      <c r="B81" s="85">
        <v>41748</v>
      </c>
      <c r="C81" s="81" t="s">
        <v>25</v>
      </c>
      <c r="D81" s="91" t="s">
        <v>26</v>
      </c>
      <c r="E81" s="92">
        <v>2640</v>
      </c>
      <c r="F81" s="89"/>
    </row>
    <row r="82" spans="1:6" ht="13.5" customHeight="1" x14ac:dyDescent="0.25">
      <c r="A82" s="90">
        <f t="shared" si="1"/>
        <v>2014</v>
      </c>
      <c r="B82" s="85">
        <v>41748</v>
      </c>
      <c r="C82" s="81" t="s">
        <v>25</v>
      </c>
      <c r="D82" s="91" t="s">
        <v>23</v>
      </c>
      <c r="E82" s="92">
        <v>798</v>
      </c>
      <c r="F82" s="89"/>
    </row>
    <row r="83" spans="1:6" ht="13.5" customHeight="1" x14ac:dyDescent="0.25">
      <c r="A83" s="90">
        <f t="shared" si="1"/>
        <v>2014</v>
      </c>
      <c r="B83" s="85">
        <v>41750</v>
      </c>
      <c r="C83" s="81" t="s">
        <v>25</v>
      </c>
      <c r="D83" s="91" t="s">
        <v>22</v>
      </c>
      <c r="E83" s="92">
        <v>147</v>
      </c>
      <c r="F83" s="89"/>
    </row>
    <row r="84" spans="1:6" ht="13.5" customHeight="1" x14ac:dyDescent="0.25">
      <c r="A84" s="90">
        <f t="shared" si="1"/>
        <v>2014</v>
      </c>
      <c r="B84" s="85">
        <v>41753</v>
      </c>
      <c r="C84" s="81" t="s">
        <v>25</v>
      </c>
      <c r="D84" s="91" t="s">
        <v>3</v>
      </c>
      <c r="E84" s="92">
        <v>372.39999970793724</v>
      </c>
      <c r="F84" s="89"/>
    </row>
    <row r="85" spans="1:6" ht="13.5" customHeight="1" x14ac:dyDescent="0.25">
      <c r="A85" s="90">
        <f t="shared" si="1"/>
        <v>2014</v>
      </c>
      <c r="B85" s="85">
        <v>41753</v>
      </c>
      <c r="C85" s="81" t="s">
        <v>25</v>
      </c>
      <c r="D85" s="91" t="s">
        <v>27</v>
      </c>
      <c r="E85" s="92">
        <v>296.39999976754189</v>
      </c>
      <c r="F85" s="89"/>
    </row>
    <row r="86" spans="1:6" ht="13.5" customHeight="1" x14ac:dyDescent="0.25">
      <c r="A86" s="90">
        <f t="shared" si="1"/>
        <v>2014</v>
      </c>
      <c r="B86" s="85">
        <v>41771</v>
      </c>
      <c r="C86" s="81" t="s">
        <v>25</v>
      </c>
      <c r="D86" s="91" t="s">
        <v>3</v>
      </c>
      <c r="E86" s="92">
        <v>228</v>
      </c>
      <c r="F86" s="89"/>
    </row>
    <row r="87" spans="1:6" ht="13.5" customHeight="1" x14ac:dyDescent="0.25">
      <c r="A87" s="90">
        <f t="shared" si="1"/>
        <v>2014</v>
      </c>
      <c r="B87" s="85">
        <v>41771</v>
      </c>
      <c r="C87" s="81" t="s">
        <v>25</v>
      </c>
      <c r="D87" s="91" t="s">
        <v>24</v>
      </c>
      <c r="E87" s="92">
        <v>120</v>
      </c>
      <c r="F87" s="89"/>
    </row>
    <row r="88" spans="1:6" ht="13.5" customHeight="1" x14ac:dyDescent="0.25">
      <c r="A88" s="90">
        <f t="shared" si="1"/>
        <v>2014</v>
      </c>
      <c r="B88" s="85">
        <v>41771</v>
      </c>
      <c r="C88" s="81" t="s">
        <v>25</v>
      </c>
      <c r="D88" s="91" t="s">
        <v>2</v>
      </c>
      <c r="E88" s="92">
        <v>328</v>
      </c>
      <c r="F88" s="89"/>
    </row>
    <row r="89" spans="1:6" ht="13.5" customHeight="1" x14ac:dyDescent="0.25">
      <c r="A89" s="90">
        <f t="shared" si="1"/>
        <v>2014</v>
      </c>
      <c r="B89" s="85">
        <v>41771</v>
      </c>
      <c r="C89" s="81" t="s">
        <v>25</v>
      </c>
      <c r="D89" s="91" t="s">
        <v>27</v>
      </c>
      <c r="E89" s="92">
        <v>712.5</v>
      </c>
      <c r="F89" s="89"/>
    </row>
    <row r="90" spans="1:6" ht="13.5" customHeight="1" x14ac:dyDescent="0.25">
      <c r="A90" s="90">
        <f t="shared" si="1"/>
        <v>2014</v>
      </c>
      <c r="B90" s="85">
        <v>41778</v>
      </c>
      <c r="C90" s="81" t="s">
        <v>25</v>
      </c>
      <c r="D90" s="91" t="s">
        <v>2</v>
      </c>
      <c r="E90" s="92">
        <v>4456.4399999999996</v>
      </c>
      <c r="F90" s="89"/>
    </row>
    <row r="91" spans="1:6" ht="13.5" customHeight="1" x14ac:dyDescent="0.25">
      <c r="A91" s="90">
        <f t="shared" si="1"/>
        <v>2014</v>
      </c>
      <c r="B91" s="85">
        <v>41778</v>
      </c>
      <c r="C91" s="81" t="s">
        <v>25</v>
      </c>
      <c r="D91" s="91" t="s">
        <v>3</v>
      </c>
      <c r="E91" s="92">
        <v>251.0999995842576</v>
      </c>
      <c r="F91" s="89"/>
    </row>
    <row r="92" spans="1:6" ht="13.5" customHeight="1" x14ac:dyDescent="0.25">
      <c r="A92" s="90">
        <f t="shared" si="1"/>
        <v>2014</v>
      </c>
      <c r="B92" s="85">
        <v>41796</v>
      </c>
      <c r="C92" s="81" t="s">
        <v>25</v>
      </c>
      <c r="D92" s="91" t="s">
        <v>26</v>
      </c>
      <c r="E92" s="92">
        <v>63</v>
      </c>
      <c r="F92" s="89"/>
    </row>
    <row r="93" spans="1:6" ht="13.5" customHeight="1" x14ac:dyDescent="0.25">
      <c r="A93" s="90">
        <f t="shared" si="1"/>
        <v>2014</v>
      </c>
      <c r="B93" s="85">
        <v>41796</v>
      </c>
      <c r="C93" s="81" t="s">
        <v>25</v>
      </c>
      <c r="D93" s="91" t="s">
        <v>26</v>
      </c>
      <c r="E93" s="92">
        <v>15.999999940395355</v>
      </c>
      <c r="F93" s="89"/>
    </row>
    <row r="94" spans="1:6" ht="13.5" customHeight="1" x14ac:dyDescent="0.25">
      <c r="A94" s="90">
        <f t="shared" si="1"/>
        <v>2014</v>
      </c>
      <c r="B94" s="85">
        <v>41796</v>
      </c>
      <c r="C94" s="81" t="s">
        <v>25</v>
      </c>
      <c r="D94" s="91" t="s">
        <v>26</v>
      </c>
      <c r="E94" s="92">
        <v>313.2</v>
      </c>
      <c r="F94" s="89"/>
    </row>
    <row r="95" spans="1:6" ht="13.5" customHeight="1" x14ac:dyDescent="0.25">
      <c r="A95" s="90">
        <f t="shared" si="1"/>
        <v>2014</v>
      </c>
      <c r="B95" s="85">
        <v>41811</v>
      </c>
      <c r="C95" s="81" t="s">
        <v>25</v>
      </c>
      <c r="D95" s="91" t="s">
        <v>21</v>
      </c>
      <c r="E95" s="92">
        <v>319.2</v>
      </c>
      <c r="F95" s="89"/>
    </row>
    <row r="96" spans="1:6" ht="13.5" customHeight="1" x14ac:dyDescent="0.25">
      <c r="A96" s="90">
        <f t="shared" si="1"/>
        <v>2014</v>
      </c>
      <c r="B96" s="85">
        <v>41811</v>
      </c>
      <c r="C96" s="81" t="s">
        <v>25</v>
      </c>
      <c r="D96" s="91" t="s">
        <v>3</v>
      </c>
      <c r="E96" s="92">
        <v>98</v>
      </c>
      <c r="F96" s="89"/>
    </row>
    <row r="97" spans="1:6" ht="13.5" customHeight="1" x14ac:dyDescent="0.25">
      <c r="A97" s="90">
        <f t="shared" si="1"/>
        <v>2014</v>
      </c>
      <c r="B97" s="85">
        <v>41812</v>
      </c>
      <c r="C97" s="81" t="s">
        <v>25</v>
      </c>
      <c r="D97" s="91" t="s">
        <v>26</v>
      </c>
      <c r="E97" s="92">
        <v>210</v>
      </c>
      <c r="F97" s="89"/>
    </row>
    <row r="98" spans="1:6" ht="13.5" customHeight="1" x14ac:dyDescent="0.25">
      <c r="A98" s="90">
        <f t="shared" si="1"/>
        <v>2014</v>
      </c>
      <c r="B98" s="85">
        <v>41823</v>
      </c>
      <c r="C98" s="81" t="s">
        <v>25</v>
      </c>
      <c r="D98" s="91" t="s">
        <v>21</v>
      </c>
      <c r="E98" s="92">
        <v>557.99999792128801</v>
      </c>
      <c r="F98" s="89"/>
    </row>
    <row r="99" spans="1:6" ht="13.5" customHeight="1" x14ac:dyDescent="0.25">
      <c r="A99" s="90">
        <f t="shared" si="1"/>
        <v>2014</v>
      </c>
      <c r="B99" s="85">
        <v>41823</v>
      </c>
      <c r="C99" s="81" t="s">
        <v>25</v>
      </c>
      <c r="D99" s="91" t="s">
        <v>24</v>
      </c>
      <c r="E99" s="92">
        <v>257.59999904036522</v>
      </c>
      <c r="F99" s="89"/>
    </row>
    <row r="100" spans="1:6" ht="13.5" customHeight="1" x14ac:dyDescent="0.25">
      <c r="A100" s="90">
        <f t="shared" si="1"/>
        <v>2014</v>
      </c>
      <c r="B100" s="85">
        <v>41823</v>
      </c>
      <c r="C100" s="81" t="s">
        <v>25</v>
      </c>
      <c r="D100" s="91" t="s">
        <v>3</v>
      </c>
      <c r="E100" s="92">
        <v>64.799999758601189</v>
      </c>
      <c r="F100" s="89"/>
    </row>
    <row r="101" spans="1:6" ht="13.5" customHeight="1" x14ac:dyDescent="0.25">
      <c r="A101" s="90">
        <f t="shared" si="1"/>
        <v>2014</v>
      </c>
      <c r="B101" s="85">
        <v>41823</v>
      </c>
      <c r="C101" s="81" t="s">
        <v>25</v>
      </c>
      <c r="D101" s="91" t="s">
        <v>21</v>
      </c>
      <c r="E101" s="92">
        <v>847.99999684095383</v>
      </c>
      <c r="F101" s="89"/>
    </row>
    <row r="102" spans="1:6" ht="13.5" customHeight="1" x14ac:dyDescent="0.25">
      <c r="A102" s="90">
        <f t="shared" si="1"/>
        <v>2014</v>
      </c>
      <c r="B102" s="85">
        <v>41823</v>
      </c>
      <c r="C102" s="81" t="s">
        <v>25</v>
      </c>
      <c r="D102" s="91" t="s">
        <v>23</v>
      </c>
      <c r="E102" s="92">
        <v>1215.999995470047</v>
      </c>
      <c r="F102" s="89"/>
    </row>
    <row r="103" spans="1:6" ht="13.5" customHeight="1" x14ac:dyDescent="0.25">
      <c r="A103" s="90">
        <f t="shared" si="1"/>
        <v>2014</v>
      </c>
      <c r="B103" s="85">
        <v>41831</v>
      </c>
      <c r="C103" s="81" t="s">
        <v>25</v>
      </c>
      <c r="D103" s="91" t="s">
        <v>2</v>
      </c>
      <c r="E103" s="92">
        <v>592.79999953508377</v>
      </c>
      <c r="F103" s="89"/>
    </row>
    <row r="104" spans="1:6" ht="13.5" customHeight="1" x14ac:dyDescent="0.25">
      <c r="A104" s="90">
        <f t="shared" si="1"/>
        <v>2014</v>
      </c>
      <c r="B104" s="85">
        <v>41831</v>
      </c>
      <c r="C104" s="81" t="s">
        <v>25</v>
      </c>
      <c r="D104" s="91" t="s">
        <v>26</v>
      </c>
      <c r="E104" s="92">
        <v>71.249999944120646</v>
      </c>
      <c r="F104" s="89"/>
    </row>
    <row r="105" spans="1:6" ht="13.5" customHeight="1" x14ac:dyDescent="0.25">
      <c r="A105" s="90">
        <f t="shared" si="1"/>
        <v>2014</v>
      </c>
      <c r="B105" s="85">
        <v>41831</v>
      </c>
      <c r="C105" s="81" t="s">
        <v>25</v>
      </c>
      <c r="D105" s="91" t="s">
        <v>2</v>
      </c>
      <c r="E105" s="92">
        <v>569.99999955296516</v>
      </c>
      <c r="F105" s="89"/>
    </row>
    <row r="106" spans="1:6" ht="13.5" customHeight="1" x14ac:dyDescent="0.25">
      <c r="A106" s="90">
        <f t="shared" si="1"/>
        <v>2014</v>
      </c>
      <c r="B106" s="85">
        <v>41837</v>
      </c>
      <c r="C106" s="81" t="s">
        <v>25</v>
      </c>
      <c r="D106" s="91" t="s">
        <v>26</v>
      </c>
      <c r="E106" s="92">
        <v>349.9999986961484</v>
      </c>
      <c r="F106" s="89"/>
    </row>
    <row r="107" spans="1:6" ht="13.5" customHeight="1" x14ac:dyDescent="0.25">
      <c r="A107" s="90">
        <f t="shared" si="1"/>
        <v>2014</v>
      </c>
      <c r="B107" s="85">
        <v>41837</v>
      </c>
      <c r="C107" s="81" t="s">
        <v>25</v>
      </c>
      <c r="D107" s="91" t="s">
        <v>3</v>
      </c>
      <c r="E107" s="92">
        <v>540</v>
      </c>
      <c r="F107" s="89"/>
    </row>
    <row r="108" spans="1:6" ht="13.5" customHeight="1" x14ac:dyDescent="0.25">
      <c r="A108" s="90">
        <f t="shared" si="1"/>
        <v>2014</v>
      </c>
      <c r="B108" s="85">
        <v>41840</v>
      </c>
      <c r="C108" s="81" t="s">
        <v>25</v>
      </c>
      <c r="D108" s="91" t="s">
        <v>26</v>
      </c>
      <c r="E108" s="92">
        <v>35</v>
      </c>
      <c r="F108" s="89"/>
    </row>
    <row r="109" spans="1:6" ht="13.5" customHeight="1" x14ac:dyDescent="0.25">
      <c r="A109" s="90">
        <f t="shared" si="1"/>
        <v>2014</v>
      </c>
      <c r="B109" s="85">
        <v>41840</v>
      </c>
      <c r="C109" s="81" t="s">
        <v>25</v>
      </c>
      <c r="D109" s="91" t="s">
        <v>22</v>
      </c>
      <c r="E109" s="92">
        <v>36.799999999999997</v>
      </c>
      <c r="F109" s="89"/>
    </row>
    <row r="110" spans="1:6" ht="13.5" customHeight="1" x14ac:dyDescent="0.25">
      <c r="A110" s="90">
        <f t="shared" si="1"/>
        <v>2014</v>
      </c>
      <c r="B110" s="85">
        <v>41840</v>
      </c>
      <c r="C110" s="81" t="s">
        <v>25</v>
      </c>
      <c r="D110" s="91" t="s">
        <v>24</v>
      </c>
      <c r="E110" s="92">
        <v>493</v>
      </c>
      <c r="F110" s="89"/>
    </row>
    <row r="111" spans="1:6" ht="13.5" customHeight="1" x14ac:dyDescent="0.25">
      <c r="A111" s="90">
        <f t="shared" si="1"/>
        <v>2014</v>
      </c>
      <c r="B111" s="85">
        <v>41840</v>
      </c>
      <c r="C111" s="81" t="s">
        <v>25</v>
      </c>
      <c r="D111" s="91" t="s">
        <v>23</v>
      </c>
      <c r="E111" s="92">
        <v>199.5</v>
      </c>
      <c r="F111" s="89"/>
    </row>
    <row r="112" spans="1:6" ht="13.5" customHeight="1" x14ac:dyDescent="0.25">
      <c r="A112" s="90">
        <f t="shared" si="1"/>
        <v>2014</v>
      </c>
      <c r="B112" s="85">
        <v>41844</v>
      </c>
      <c r="C112" s="81" t="s">
        <v>25</v>
      </c>
      <c r="D112" s="91" t="s">
        <v>3</v>
      </c>
      <c r="E112" s="92">
        <v>180</v>
      </c>
      <c r="F112" s="89"/>
    </row>
    <row r="113" spans="1:6" ht="13.5" customHeight="1" x14ac:dyDescent="0.25">
      <c r="A113" s="90">
        <f t="shared" si="1"/>
        <v>2014</v>
      </c>
      <c r="B113" s="85">
        <v>41844</v>
      </c>
      <c r="C113" s="81" t="s">
        <v>25</v>
      </c>
      <c r="D113" s="91" t="s">
        <v>3</v>
      </c>
      <c r="E113" s="92">
        <v>155</v>
      </c>
      <c r="F113" s="89"/>
    </row>
    <row r="114" spans="1:6" ht="13.5" customHeight="1" x14ac:dyDescent="0.25">
      <c r="A114" s="90">
        <f t="shared" si="1"/>
        <v>2014</v>
      </c>
      <c r="B114" s="85">
        <v>41844</v>
      </c>
      <c r="C114" s="81" t="s">
        <v>25</v>
      </c>
      <c r="D114" s="91" t="s">
        <v>27</v>
      </c>
      <c r="E114" s="92">
        <v>234</v>
      </c>
      <c r="F114" s="89"/>
    </row>
    <row r="115" spans="1:6" ht="13.5" customHeight="1" x14ac:dyDescent="0.25">
      <c r="A115" s="90">
        <f t="shared" si="1"/>
        <v>2014</v>
      </c>
      <c r="B115" s="85">
        <v>41846</v>
      </c>
      <c r="C115" s="81" t="s">
        <v>25</v>
      </c>
      <c r="D115" s="91" t="s">
        <v>27</v>
      </c>
      <c r="E115" s="92">
        <v>155</v>
      </c>
      <c r="F115" s="89"/>
    </row>
    <row r="116" spans="1:6" ht="13.5" customHeight="1" x14ac:dyDescent="0.25">
      <c r="A116" s="90">
        <f t="shared" si="1"/>
        <v>2014</v>
      </c>
      <c r="B116" s="85">
        <v>41846</v>
      </c>
      <c r="C116" s="81" t="s">
        <v>25</v>
      </c>
      <c r="D116" s="91" t="s">
        <v>3</v>
      </c>
      <c r="E116" s="92">
        <v>162.75</v>
      </c>
      <c r="F116" s="89"/>
    </row>
    <row r="117" spans="1:6" ht="13.5" customHeight="1" x14ac:dyDescent="0.25">
      <c r="A117" s="90">
        <f t="shared" si="1"/>
        <v>2014</v>
      </c>
      <c r="B117" s="85">
        <v>41855</v>
      </c>
      <c r="C117" s="81" t="s">
        <v>25</v>
      </c>
      <c r="D117" s="91" t="s">
        <v>3</v>
      </c>
      <c r="E117" s="92">
        <v>72</v>
      </c>
      <c r="F117" s="89"/>
    </row>
    <row r="118" spans="1:6" ht="13.5" customHeight="1" x14ac:dyDescent="0.25">
      <c r="A118" s="90">
        <f t="shared" si="1"/>
        <v>2014</v>
      </c>
      <c r="B118" s="85">
        <v>41860</v>
      </c>
      <c r="C118" s="81" t="s">
        <v>25</v>
      </c>
      <c r="D118" s="91" t="s">
        <v>23</v>
      </c>
      <c r="E118" s="92">
        <v>168</v>
      </c>
      <c r="F118" s="89"/>
    </row>
    <row r="119" spans="1:6" ht="13.5" customHeight="1" x14ac:dyDescent="0.25">
      <c r="A119" s="90">
        <f t="shared" si="1"/>
        <v>2014</v>
      </c>
      <c r="B119" s="85">
        <v>41860</v>
      </c>
      <c r="C119" s="81" t="s">
        <v>25</v>
      </c>
      <c r="D119" s="91" t="s">
        <v>22</v>
      </c>
      <c r="E119" s="92">
        <v>397.5</v>
      </c>
      <c r="F119" s="89"/>
    </row>
    <row r="120" spans="1:6" ht="13.5" customHeight="1" x14ac:dyDescent="0.25">
      <c r="A120" s="90">
        <f t="shared" si="1"/>
        <v>2014</v>
      </c>
      <c r="B120" s="85">
        <v>41862</v>
      </c>
      <c r="C120" s="81" t="s">
        <v>25</v>
      </c>
      <c r="D120" s="91" t="s">
        <v>23</v>
      </c>
      <c r="E120" s="92">
        <v>151.99999943375587</v>
      </c>
      <c r="F120" s="89"/>
    </row>
    <row r="121" spans="1:6" ht="13.5" customHeight="1" x14ac:dyDescent="0.25">
      <c r="A121" s="90">
        <f t="shared" si="1"/>
        <v>2014</v>
      </c>
      <c r="B121" s="85">
        <v>41862</v>
      </c>
      <c r="C121" s="81" t="s">
        <v>25</v>
      </c>
      <c r="D121" s="91" t="s">
        <v>27</v>
      </c>
      <c r="E121" s="92">
        <v>842.87999686002729</v>
      </c>
      <c r="F121" s="89"/>
    </row>
    <row r="122" spans="1:6" ht="13.5" customHeight="1" x14ac:dyDescent="0.25">
      <c r="A122" s="90">
        <f t="shared" si="1"/>
        <v>2014</v>
      </c>
      <c r="B122" s="85">
        <v>41862</v>
      </c>
      <c r="C122" s="81" t="s">
        <v>25</v>
      </c>
      <c r="D122" s="91" t="s">
        <v>3</v>
      </c>
      <c r="E122" s="92">
        <v>185.999999307096</v>
      </c>
      <c r="F122" s="89"/>
    </row>
    <row r="123" spans="1:6" ht="13.5" customHeight="1" x14ac:dyDescent="0.25">
      <c r="A123" s="90">
        <f t="shared" si="1"/>
        <v>2014</v>
      </c>
      <c r="B123" s="85">
        <v>41865</v>
      </c>
      <c r="C123" s="81" t="s">
        <v>25</v>
      </c>
      <c r="D123" s="91" t="s">
        <v>24</v>
      </c>
      <c r="E123" s="92">
        <v>2195</v>
      </c>
      <c r="F123" s="89"/>
    </row>
    <row r="124" spans="1:6" ht="13.5" customHeight="1" x14ac:dyDescent="0.25">
      <c r="A124" s="90">
        <f t="shared" si="1"/>
        <v>2014</v>
      </c>
      <c r="B124" s="85">
        <v>41865</v>
      </c>
      <c r="C124" s="81" t="s">
        <v>25</v>
      </c>
      <c r="D124" s="91" t="s">
        <v>26</v>
      </c>
      <c r="E124" s="92">
        <v>193.5</v>
      </c>
      <c r="F124" s="89"/>
    </row>
    <row r="125" spans="1:6" ht="13.5" customHeight="1" x14ac:dyDescent="0.25">
      <c r="A125" s="90">
        <f t="shared" si="1"/>
        <v>2014</v>
      </c>
      <c r="B125" s="85">
        <v>41867</v>
      </c>
      <c r="C125" s="81" t="s">
        <v>25</v>
      </c>
      <c r="D125" s="91" t="s">
        <v>2</v>
      </c>
      <c r="E125" s="92">
        <v>29.8</v>
      </c>
      <c r="F125" s="89"/>
    </row>
    <row r="126" spans="1:6" ht="13.5" customHeight="1" x14ac:dyDescent="0.25">
      <c r="A126" s="90">
        <f t="shared" si="1"/>
        <v>2014</v>
      </c>
      <c r="B126" s="85">
        <v>41867</v>
      </c>
      <c r="C126" s="81" t="s">
        <v>25</v>
      </c>
      <c r="D126" s="91" t="s">
        <v>22</v>
      </c>
      <c r="E126" s="92">
        <v>450</v>
      </c>
      <c r="F126" s="89"/>
    </row>
    <row r="127" spans="1:6" ht="13.5" customHeight="1" x14ac:dyDescent="0.25">
      <c r="A127" s="90">
        <f t="shared" si="1"/>
        <v>2014</v>
      </c>
      <c r="B127" s="85">
        <v>41869</v>
      </c>
      <c r="C127" s="81" t="s">
        <v>25</v>
      </c>
      <c r="D127" s="91" t="s">
        <v>23</v>
      </c>
      <c r="E127" s="92">
        <v>1008</v>
      </c>
      <c r="F127" s="89"/>
    </row>
    <row r="128" spans="1:6" ht="13.5" customHeight="1" x14ac:dyDescent="0.25">
      <c r="A128" s="90">
        <f t="shared" si="1"/>
        <v>2014</v>
      </c>
      <c r="B128" s="85">
        <v>41869</v>
      </c>
      <c r="C128" s="81" t="s">
        <v>25</v>
      </c>
      <c r="D128" s="91" t="s">
        <v>24</v>
      </c>
      <c r="E128" s="92">
        <v>474.99999962747097</v>
      </c>
      <c r="F128" s="89"/>
    </row>
    <row r="129" spans="1:6" ht="13.5" customHeight="1" x14ac:dyDescent="0.25">
      <c r="A129" s="90">
        <f t="shared" si="1"/>
        <v>2014</v>
      </c>
      <c r="B129" s="85">
        <v>41873</v>
      </c>
      <c r="C129" s="81" t="s">
        <v>25</v>
      </c>
      <c r="D129" s="91" t="s">
        <v>21</v>
      </c>
      <c r="E129" s="92">
        <v>1350</v>
      </c>
      <c r="F129" s="89"/>
    </row>
    <row r="130" spans="1:6" ht="13.5" customHeight="1" x14ac:dyDescent="0.25">
      <c r="A130" s="90">
        <f t="shared" ref="A130:A193" si="2">YEAR(B130)</f>
        <v>2014</v>
      </c>
      <c r="B130" s="85">
        <v>41873</v>
      </c>
      <c r="C130" s="81" t="s">
        <v>25</v>
      </c>
      <c r="D130" s="91" t="s">
        <v>2</v>
      </c>
      <c r="E130" s="92">
        <v>3900</v>
      </c>
      <c r="F130" s="89"/>
    </row>
    <row r="131" spans="1:6" ht="13.5" customHeight="1" x14ac:dyDescent="0.25">
      <c r="A131" s="90">
        <f t="shared" si="2"/>
        <v>2014</v>
      </c>
      <c r="B131" s="85">
        <v>41873</v>
      </c>
      <c r="C131" s="81" t="s">
        <v>25</v>
      </c>
      <c r="D131" s="91" t="s">
        <v>26</v>
      </c>
      <c r="E131" s="92">
        <v>35</v>
      </c>
      <c r="F131" s="89"/>
    </row>
    <row r="132" spans="1:6" ht="13.5" customHeight="1" x14ac:dyDescent="0.25">
      <c r="A132" s="90">
        <f t="shared" si="2"/>
        <v>2014</v>
      </c>
      <c r="B132" s="85">
        <v>41873</v>
      </c>
      <c r="C132" s="81" t="s">
        <v>25</v>
      </c>
      <c r="D132" s="91" t="s">
        <v>22</v>
      </c>
      <c r="E132" s="92">
        <v>772.8</v>
      </c>
      <c r="F132" s="89"/>
    </row>
    <row r="133" spans="1:6" ht="13.5" customHeight="1" x14ac:dyDescent="0.25">
      <c r="A133" s="90">
        <f t="shared" si="2"/>
        <v>2014</v>
      </c>
      <c r="B133" s="85">
        <v>41873</v>
      </c>
      <c r="C133" s="81" t="s">
        <v>25</v>
      </c>
      <c r="D133" s="91" t="s">
        <v>26</v>
      </c>
      <c r="E133" s="92">
        <v>417.6</v>
      </c>
      <c r="F133" s="89"/>
    </row>
    <row r="134" spans="1:6" ht="13.5" customHeight="1" x14ac:dyDescent="0.25">
      <c r="A134" s="90">
        <f t="shared" si="2"/>
        <v>2014</v>
      </c>
      <c r="B134" s="85">
        <v>41879</v>
      </c>
      <c r="C134" s="81" t="s">
        <v>25</v>
      </c>
      <c r="D134" s="91" t="s">
        <v>22</v>
      </c>
      <c r="E134" s="92">
        <v>2170</v>
      </c>
      <c r="F134" s="89"/>
    </row>
    <row r="135" spans="1:6" ht="13.5" customHeight="1" x14ac:dyDescent="0.25">
      <c r="A135" s="90">
        <f t="shared" si="2"/>
        <v>2014</v>
      </c>
      <c r="B135" s="85">
        <v>41879</v>
      </c>
      <c r="C135" s="81" t="s">
        <v>25</v>
      </c>
      <c r="D135" s="91" t="s">
        <v>22</v>
      </c>
      <c r="E135" s="92">
        <v>1045</v>
      </c>
      <c r="F135" s="89"/>
    </row>
    <row r="136" spans="1:6" ht="13.5" customHeight="1" x14ac:dyDescent="0.25">
      <c r="A136" s="90">
        <f t="shared" si="2"/>
        <v>2014</v>
      </c>
      <c r="B136" s="85">
        <v>41879</v>
      </c>
      <c r="C136" s="81" t="s">
        <v>25</v>
      </c>
      <c r="D136" s="91" t="s">
        <v>24</v>
      </c>
      <c r="E136" s="92">
        <v>360</v>
      </c>
      <c r="F136" s="89"/>
    </row>
    <row r="137" spans="1:6" ht="13.5" customHeight="1" x14ac:dyDescent="0.25">
      <c r="A137" s="90">
        <f t="shared" si="2"/>
        <v>2014</v>
      </c>
      <c r="B137" s="85">
        <v>41879</v>
      </c>
      <c r="C137" s="81" t="s">
        <v>25</v>
      </c>
      <c r="D137" s="91" t="s">
        <v>26</v>
      </c>
      <c r="E137" s="92">
        <v>1360</v>
      </c>
      <c r="F137" s="89"/>
    </row>
    <row r="138" spans="1:6" ht="13.5" customHeight="1" x14ac:dyDescent="0.25">
      <c r="A138" s="90">
        <f t="shared" si="2"/>
        <v>2014</v>
      </c>
      <c r="B138" s="85">
        <v>41879</v>
      </c>
      <c r="C138" s="81" t="s">
        <v>25</v>
      </c>
      <c r="D138" s="91" t="s">
        <v>3</v>
      </c>
      <c r="E138" s="92">
        <v>1440</v>
      </c>
      <c r="F138" s="89"/>
    </row>
    <row r="139" spans="1:6" ht="13.5" customHeight="1" x14ac:dyDescent="0.25">
      <c r="A139" s="90">
        <f t="shared" si="2"/>
        <v>2014</v>
      </c>
      <c r="B139" s="85">
        <v>41882</v>
      </c>
      <c r="C139" s="81" t="s">
        <v>25</v>
      </c>
      <c r="D139" s="91" t="s">
        <v>3</v>
      </c>
      <c r="E139" s="92">
        <v>3754.874997055158</v>
      </c>
      <c r="F139" s="89"/>
    </row>
    <row r="140" spans="1:6" ht="13.5" customHeight="1" x14ac:dyDescent="0.25">
      <c r="A140" s="90">
        <f t="shared" si="2"/>
        <v>2014</v>
      </c>
      <c r="B140" s="85">
        <v>41882</v>
      </c>
      <c r="C140" s="81" t="s">
        <v>25</v>
      </c>
      <c r="D140" s="91" t="s">
        <v>23</v>
      </c>
      <c r="E140" s="92">
        <v>532</v>
      </c>
      <c r="F140" s="89"/>
    </row>
    <row r="141" spans="1:6" ht="13.5" customHeight="1" x14ac:dyDescent="0.25">
      <c r="A141" s="90">
        <f t="shared" si="2"/>
        <v>2014</v>
      </c>
      <c r="B141" s="85">
        <v>41882</v>
      </c>
      <c r="C141" s="81" t="s">
        <v>25</v>
      </c>
      <c r="D141" s="91" t="s">
        <v>3</v>
      </c>
      <c r="E141" s="92">
        <v>213.74999983236194</v>
      </c>
      <c r="F141" s="89"/>
    </row>
    <row r="142" spans="1:6" ht="13.5" customHeight="1" x14ac:dyDescent="0.25">
      <c r="A142" s="90">
        <f t="shared" si="2"/>
        <v>2014</v>
      </c>
      <c r="B142" s="85">
        <v>41882</v>
      </c>
      <c r="C142" s="81" t="s">
        <v>25</v>
      </c>
      <c r="D142" s="91" t="s">
        <v>26</v>
      </c>
      <c r="E142" s="92">
        <v>306.37499975971878</v>
      </c>
      <c r="F142" s="89"/>
    </row>
    <row r="143" spans="1:6" ht="13.5" customHeight="1" x14ac:dyDescent="0.25">
      <c r="A143" s="90">
        <f t="shared" si="2"/>
        <v>2014</v>
      </c>
      <c r="B143" s="85">
        <v>41882</v>
      </c>
      <c r="C143" s="81" t="s">
        <v>25</v>
      </c>
      <c r="D143" s="91" t="s">
        <v>26</v>
      </c>
      <c r="E143" s="92">
        <v>1402.4999901652336</v>
      </c>
      <c r="F143" s="89"/>
    </row>
    <row r="144" spans="1:6" ht="13.5" customHeight="1" x14ac:dyDescent="0.25">
      <c r="A144" s="90">
        <f t="shared" si="2"/>
        <v>2014</v>
      </c>
      <c r="B144" s="85">
        <v>41889</v>
      </c>
      <c r="C144" s="81" t="s">
        <v>25</v>
      </c>
      <c r="D144" s="91" t="s">
        <v>21</v>
      </c>
      <c r="E144" s="92">
        <v>456</v>
      </c>
      <c r="F144" s="89"/>
    </row>
    <row r="145" spans="1:6" ht="13.5" customHeight="1" x14ac:dyDescent="0.25">
      <c r="A145" s="90">
        <f t="shared" si="2"/>
        <v>2014</v>
      </c>
      <c r="B145" s="85">
        <v>41889</v>
      </c>
      <c r="C145" s="81" t="s">
        <v>25</v>
      </c>
      <c r="D145" s="91" t="s">
        <v>2</v>
      </c>
      <c r="E145" s="92">
        <v>742.74</v>
      </c>
      <c r="F145" s="89"/>
    </row>
    <row r="146" spans="1:6" ht="13.5" customHeight="1" x14ac:dyDescent="0.25">
      <c r="A146" s="90">
        <f t="shared" si="2"/>
        <v>2014</v>
      </c>
      <c r="B146" s="85">
        <v>41889</v>
      </c>
      <c r="C146" s="81" t="s">
        <v>25</v>
      </c>
      <c r="D146" s="91" t="s">
        <v>27</v>
      </c>
      <c r="E146" s="92">
        <v>194.5</v>
      </c>
      <c r="F146" s="89"/>
    </row>
    <row r="147" spans="1:6" ht="13.5" customHeight="1" x14ac:dyDescent="0.25">
      <c r="A147" s="90">
        <f t="shared" si="2"/>
        <v>2014</v>
      </c>
      <c r="B147" s="85">
        <v>41893</v>
      </c>
      <c r="C147" s="81" t="s">
        <v>25</v>
      </c>
      <c r="D147" s="91" t="s">
        <v>24</v>
      </c>
      <c r="E147" s="92">
        <v>739.5</v>
      </c>
      <c r="F147" s="89"/>
    </row>
    <row r="148" spans="1:6" ht="13.5" customHeight="1" x14ac:dyDescent="0.25">
      <c r="A148" s="90">
        <f t="shared" si="2"/>
        <v>2014</v>
      </c>
      <c r="B148" s="85">
        <v>41893</v>
      </c>
      <c r="C148" s="81" t="s">
        <v>25</v>
      </c>
      <c r="D148" s="91" t="s">
        <v>22</v>
      </c>
      <c r="E148" s="92">
        <v>446.24999687075615</v>
      </c>
      <c r="F148" s="89"/>
    </row>
    <row r="149" spans="1:6" ht="13.5" customHeight="1" x14ac:dyDescent="0.25">
      <c r="A149" s="90">
        <f t="shared" si="2"/>
        <v>2014</v>
      </c>
      <c r="B149" s="85">
        <v>41917</v>
      </c>
      <c r="C149" s="81" t="s">
        <v>25</v>
      </c>
      <c r="D149" s="91" t="s">
        <v>21</v>
      </c>
      <c r="E149" s="92">
        <v>62.774999896064401</v>
      </c>
      <c r="F149" s="89"/>
    </row>
    <row r="150" spans="1:6" ht="13.5" customHeight="1" x14ac:dyDescent="0.25">
      <c r="A150" s="90">
        <f t="shared" si="2"/>
        <v>2014</v>
      </c>
      <c r="B150" s="85">
        <v>41917</v>
      </c>
      <c r="C150" s="81" t="s">
        <v>25</v>
      </c>
      <c r="D150" s="91" t="s">
        <v>27</v>
      </c>
      <c r="E150" s="92">
        <v>490.13999918848276</v>
      </c>
      <c r="F150" s="89"/>
    </row>
    <row r="151" spans="1:6" ht="13.5" customHeight="1" x14ac:dyDescent="0.25">
      <c r="A151" s="90">
        <f t="shared" si="2"/>
        <v>2014</v>
      </c>
      <c r="B151" s="85">
        <v>41917</v>
      </c>
      <c r="C151" s="81" t="s">
        <v>25</v>
      </c>
      <c r="D151" s="91" t="s">
        <v>24</v>
      </c>
      <c r="E151" s="92">
        <v>51.299999915063381</v>
      </c>
      <c r="F151" s="89"/>
    </row>
    <row r="152" spans="1:6" ht="13.5" customHeight="1" x14ac:dyDescent="0.25">
      <c r="A152" s="90">
        <f t="shared" si="2"/>
        <v>2014</v>
      </c>
      <c r="B152" s="85">
        <v>41917</v>
      </c>
      <c r="C152" s="81" t="s">
        <v>25</v>
      </c>
      <c r="D152" s="91" t="s">
        <v>27</v>
      </c>
      <c r="E152" s="92">
        <v>775</v>
      </c>
      <c r="F152" s="89"/>
    </row>
    <row r="153" spans="1:6" ht="13.5" customHeight="1" x14ac:dyDescent="0.25">
      <c r="A153" s="90">
        <f t="shared" si="2"/>
        <v>2014</v>
      </c>
      <c r="B153" s="85">
        <v>41917</v>
      </c>
      <c r="C153" s="81" t="s">
        <v>25</v>
      </c>
      <c r="D153" s="91" t="s">
        <v>22</v>
      </c>
      <c r="E153" s="92">
        <v>231.6</v>
      </c>
      <c r="F153" s="89"/>
    </row>
    <row r="154" spans="1:6" ht="13.5" customHeight="1" x14ac:dyDescent="0.25">
      <c r="A154" s="90">
        <f t="shared" si="2"/>
        <v>2014</v>
      </c>
      <c r="B154" s="85">
        <v>41917</v>
      </c>
      <c r="C154" s="81" t="s">
        <v>25</v>
      </c>
      <c r="D154" s="91" t="s">
        <v>22</v>
      </c>
      <c r="E154" s="92">
        <v>540</v>
      </c>
      <c r="F154" s="89"/>
    </row>
    <row r="155" spans="1:6" ht="13.5" customHeight="1" x14ac:dyDescent="0.25">
      <c r="A155" s="90">
        <f t="shared" si="2"/>
        <v>2014</v>
      </c>
      <c r="B155" s="85">
        <v>41917</v>
      </c>
      <c r="C155" s="81" t="s">
        <v>25</v>
      </c>
      <c r="D155" s="91" t="s">
        <v>24</v>
      </c>
      <c r="E155" s="92">
        <v>95</v>
      </c>
      <c r="F155" s="89"/>
    </row>
    <row r="156" spans="1:6" ht="13.5" customHeight="1" x14ac:dyDescent="0.25">
      <c r="A156" s="90">
        <f t="shared" si="2"/>
        <v>2014</v>
      </c>
      <c r="B156" s="85">
        <v>41917</v>
      </c>
      <c r="C156" s="81" t="s">
        <v>25</v>
      </c>
      <c r="D156" s="91" t="s">
        <v>23</v>
      </c>
      <c r="E156" s="92">
        <v>1710</v>
      </c>
      <c r="F156" s="89"/>
    </row>
    <row r="157" spans="1:6" ht="13.5" customHeight="1" x14ac:dyDescent="0.25">
      <c r="A157" s="90">
        <f t="shared" si="2"/>
        <v>2014</v>
      </c>
      <c r="B157" s="85">
        <v>41917</v>
      </c>
      <c r="C157" s="81" t="s">
        <v>25</v>
      </c>
      <c r="D157" s="91" t="s">
        <v>26</v>
      </c>
      <c r="E157" s="92">
        <v>1020</v>
      </c>
      <c r="F157" s="89"/>
    </row>
    <row r="158" spans="1:6" ht="13.5" customHeight="1" x14ac:dyDescent="0.25">
      <c r="A158" s="90">
        <f t="shared" si="2"/>
        <v>2014</v>
      </c>
      <c r="B158" s="85">
        <v>41921</v>
      </c>
      <c r="C158" s="81" t="s">
        <v>25</v>
      </c>
      <c r="D158" s="91" t="s">
        <v>24</v>
      </c>
      <c r="E158" s="92">
        <v>1701</v>
      </c>
      <c r="F158" s="89"/>
    </row>
    <row r="159" spans="1:6" ht="13.5" customHeight="1" x14ac:dyDescent="0.25">
      <c r="A159" s="90">
        <f t="shared" si="2"/>
        <v>2014</v>
      </c>
      <c r="B159" s="85">
        <v>41922</v>
      </c>
      <c r="C159" s="81" t="s">
        <v>25</v>
      </c>
      <c r="D159" s="91" t="s">
        <v>24</v>
      </c>
      <c r="E159" s="92">
        <v>125</v>
      </c>
      <c r="F159" s="89"/>
    </row>
    <row r="160" spans="1:6" ht="13.5" customHeight="1" x14ac:dyDescent="0.25">
      <c r="A160" s="90">
        <f t="shared" si="2"/>
        <v>2014</v>
      </c>
      <c r="B160" s="85">
        <v>41924</v>
      </c>
      <c r="C160" s="81" t="s">
        <v>25</v>
      </c>
      <c r="D160" s="91" t="s">
        <v>21</v>
      </c>
      <c r="E160" s="92">
        <v>1060</v>
      </c>
      <c r="F160" s="89"/>
    </row>
    <row r="161" spans="1:6" ht="13.5" customHeight="1" x14ac:dyDescent="0.25">
      <c r="A161" s="90">
        <f t="shared" si="2"/>
        <v>2014</v>
      </c>
      <c r="B161" s="85">
        <v>41924</v>
      </c>
      <c r="C161" s="81" t="s">
        <v>25</v>
      </c>
      <c r="D161" s="91" t="s">
        <v>26</v>
      </c>
      <c r="E161" s="92">
        <v>55</v>
      </c>
      <c r="F161" s="89"/>
    </row>
    <row r="162" spans="1:6" ht="13.5" customHeight="1" x14ac:dyDescent="0.25">
      <c r="A162" s="90">
        <f t="shared" si="2"/>
        <v>2014</v>
      </c>
      <c r="B162" s="85">
        <v>41924</v>
      </c>
      <c r="C162" s="81" t="s">
        <v>25</v>
      </c>
      <c r="D162" s="91" t="s">
        <v>3</v>
      </c>
      <c r="E162" s="92">
        <v>180</v>
      </c>
      <c r="F162" s="89"/>
    </row>
    <row r="163" spans="1:6" ht="13.5" customHeight="1" x14ac:dyDescent="0.25">
      <c r="A163" s="90">
        <f t="shared" si="2"/>
        <v>2014</v>
      </c>
      <c r="B163" s="85">
        <v>41936</v>
      </c>
      <c r="C163" s="81" t="s">
        <v>25</v>
      </c>
      <c r="D163" s="91" t="s">
        <v>26</v>
      </c>
      <c r="E163" s="92">
        <v>3800</v>
      </c>
      <c r="F163" s="89"/>
    </row>
    <row r="164" spans="1:6" ht="13.5" customHeight="1" x14ac:dyDescent="0.25">
      <c r="A164" s="90">
        <f t="shared" si="2"/>
        <v>2014</v>
      </c>
      <c r="B164" s="85">
        <v>41936</v>
      </c>
      <c r="C164" s="81" t="s">
        <v>25</v>
      </c>
      <c r="D164" s="91" t="s">
        <v>26</v>
      </c>
      <c r="E164" s="92">
        <v>75</v>
      </c>
      <c r="F164" s="89"/>
    </row>
    <row r="165" spans="1:6" ht="13.5" customHeight="1" x14ac:dyDescent="0.25">
      <c r="A165" s="90">
        <f t="shared" si="2"/>
        <v>2014</v>
      </c>
      <c r="B165" s="85">
        <v>41936</v>
      </c>
      <c r="C165" s="81" t="s">
        <v>25</v>
      </c>
      <c r="D165" s="91" t="s">
        <v>22</v>
      </c>
      <c r="E165" s="92">
        <v>1158</v>
      </c>
      <c r="F165" s="89"/>
    </row>
    <row r="166" spans="1:6" ht="13.5" customHeight="1" x14ac:dyDescent="0.25">
      <c r="A166" s="90">
        <f t="shared" si="2"/>
        <v>2014</v>
      </c>
      <c r="B166" s="85">
        <v>41936</v>
      </c>
      <c r="C166" s="81" t="s">
        <v>25</v>
      </c>
      <c r="D166" s="91" t="s">
        <v>2</v>
      </c>
      <c r="E166" s="92">
        <v>223.5</v>
      </c>
      <c r="F166" s="89"/>
    </row>
    <row r="167" spans="1:6" ht="13.5" customHeight="1" x14ac:dyDescent="0.25">
      <c r="A167" s="90">
        <f t="shared" si="2"/>
        <v>2014</v>
      </c>
      <c r="B167" s="85">
        <v>41937</v>
      </c>
      <c r="C167" s="81" t="s">
        <v>25</v>
      </c>
      <c r="D167" s="91" t="s">
        <v>24</v>
      </c>
      <c r="E167" s="92">
        <v>654.375</v>
      </c>
      <c r="F167" s="89"/>
    </row>
    <row r="168" spans="1:6" ht="13.5" customHeight="1" x14ac:dyDescent="0.25">
      <c r="A168" s="90">
        <f t="shared" si="2"/>
        <v>2014</v>
      </c>
      <c r="B168" s="85">
        <v>41937</v>
      </c>
      <c r="C168" s="81" t="s">
        <v>25</v>
      </c>
      <c r="D168" s="91" t="s">
        <v>26</v>
      </c>
      <c r="E168" s="92">
        <v>187.5</v>
      </c>
      <c r="F168" s="89"/>
    </row>
    <row r="169" spans="1:6" ht="13.5" customHeight="1" x14ac:dyDescent="0.25">
      <c r="A169" s="90">
        <f t="shared" si="2"/>
        <v>2014</v>
      </c>
      <c r="B169" s="85">
        <v>41937</v>
      </c>
      <c r="C169" s="81" t="s">
        <v>25</v>
      </c>
      <c r="D169" s="91" t="s">
        <v>23</v>
      </c>
      <c r="E169" s="92">
        <v>420</v>
      </c>
      <c r="F169" s="89"/>
    </row>
    <row r="170" spans="1:6" ht="13.5" customHeight="1" x14ac:dyDescent="0.25">
      <c r="A170" s="90">
        <f t="shared" si="2"/>
        <v>2014</v>
      </c>
      <c r="B170" s="85">
        <v>41938</v>
      </c>
      <c r="C170" s="81" t="s">
        <v>25</v>
      </c>
      <c r="D170" s="91" t="s">
        <v>24</v>
      </c>
      <c r="E170" s="92">
        <v>248.39999958872795</v>
      </c>
      <c r="F170" s="89"/>
    </row>
    <row r="171" spans="1:6" ht="13.5" customHeight="1" x14ac:dyDescent="0.25">
      <c r="A171" s="90">
        <f t="shared" si="2"/>
        <v>2014</v>
      </c>
      <c r="B171" s="85">
        <v>41938</v>
      </c>
      <c r="C171" s="81" t="s">
        <v>25</v>
      </c>
      <c r="D171" s="91" t="s">
        <v>24</v>
      </c>
      <c r="E171" s="92">
        <v>107.99999982118607</v>
      </c>
      <c r="F171" s="89"/>
    </row>
    <row r="172" spans="1:6" ht="13.5" customHeight="1" x14ac:dyDescent="0.25">
      <c r="A172" s="90">
        <f t="shared" si="2"/>
        <v>2014</v>
      </c>
      <c r="B172" s="85">
        <v>41938</v>
      </c>
      <c r="C172" s="81" t="s">
        <v>25</v>
      </c>
      <c r="D172" s="91" t="s">
        <v>23</v>
      </c>
      <c r="E172" s="92">
        <v>931</v>
      </c>
      <c r="F172" s="89"/>
    </row>
    <row r="173" spans="1:6" ht="13.5" customHeight="1" x14ac:dyDescent="0.25">
      <c r="A173" s="90">
        <f t="shared" si="2"/>
        <v>2014</v>
      </c>
      <c r="B173" s="85">
        <v>41949</v>
      </c>
      <c r="C173" s="81" t="s">
        <v>25</v>
      </c>
      <c r="D173" s="91" t="s">
        <v>2</v>
      </c>
      <c r="E173" s="92">
        <v>582</v>
      </c>
      <c r="F173" s="89"/>
    </row>
    <row r="174" spans="1:6" ht="13.5" customHeight="1" x14ac:dyDescent="0.25">
      <c r="A174" s="90">
        <f t="shared" si="2"/>
        <v>2014</v>
      </c>
      <c r="B174" s="85">
        <v>41949</v>
      </c>
      <c r="C174" s="81" t="s">
        <v>25</v>
      </c>
      <c r="D174" s="91" t="s">
        <v>2</v>
      </c>
      <c r="E174" s="92">
        <v>379.94999733567238</v>
      </c>
      <c r="F174" s="89"/>
    </row>
    <row r="175" spans="1:6" ht="13.5" customHeight="1" x14ac:dyDescent="0.25">
      <c r="A175" s="90">
        <f t="shared" si="2"/>
        <v>2014</v>
      </c>
      <c r="B175" s="85">
        <v>41949</v>
      </c>
      <c r="C175" s="81" t="s">
        <v>25</v>
      </c>
      <c r="D175" s="91" t="s">
        <v>26</v>
      </c>
      <c r="E175" s="92">
        <v>917.99999356269836</v>
      </c>
      <c r="F175" s="89"/>
    </row>
    <row r="176" spans="1:6" ht="13.5" customHeight="1" x14ac:dyDescent="0.25">
      <c r="A176" s="90">
        <f t="shared" si="2"/>
        <v>2014</v>
      </c>
      <c r="B176" s="85">
        <v>41949</v>
      </c>
      <c r="C176" s="81" t="s">
        <v>25</v>
      </c>
      <c r="D176" s="91" t="s">
        <v>22</v>
      </c>
      <c r="E176" s="92">
        <v>191.24999865889549</v>
      </c>
      <c r="F176" s="89"/>
    </row>
    <row r="177" spans="1:6" ht="13.5" customHeight="1" x14ac:dyDescent="0.25">
      <c r="A177" s="90">
        <f t="shared" si="2"/>
        <v>2014</v>
      </c>
      <c r="B177" s="85">
        <v>41951</v>
      </c>
      <c r="C177" s="81" t="s">
        <v>25</v>
      </c>
      <c r="D177" s="91" t="s">
        <v>2</v>
      </c>
      <c r="E177" s="92">
        <v>780</v>
      </c>
      <c r="F177" s="89"/>
    </row>
    <row r="178" spans="1:6" ht="13.5" customHeight="1" x14ac:dyDescent="0.25">
      <c r="A178" s="90">
        <f t="shared" si="2"/>
        <v>2014</v>
      </c>
      <c r="B178" s="85">
        <v>41951</v>
      </c>
      <c r="C178" s="81" t="s">
        <v>25</v>
      </c>
      <c r="D178" s="91" t="s">
        <v>22</v>
      </c>
      <c r="E178" s="92">
        <v>216</v>
      </c>
      <c r="F178" s="89"/>
    </row>
    <row r="179" spans="1:6" ht="13.5" customHeight="1" x14ac:dyDescent="0.25">
      <c r="A179" s="90">
        <f t="shared" si="2"/>
        <v>2014</v>
      </c>
      <c r="B179" s="85">
        <v>41953</v>
      </c>
      <c r="C179" s="81" t="s">
        <v>25</v>
      </c>
      <c r="D179" s="91" t="s">
        <v>3</v>
      </c>
      <c r="E179" s="92">
        <v>71.999999731779099</v>
      </c>
      <c r="F179" s="89"/>
    </row>
    <row r="180" spans="1:6" ht="13.5" customHeight="1" x14ac:dyDescent="0.25">
      <c r="A180" s="90">
        <f t="shared" si="2"/>
        <v>2014</v>
      </c>
      <c r="B180" s="85">
        <v>41953</v>
      </c>
      <c r="C180" s="81" t="s">
        <v>25</v>
      </c>
      <c r="D180" s="91" t="s">
        <v>3</v>
      </c>
      <c r="E180" s="92">
        <v>134.39999949932098</v>
      </c>
      <c r="F180" s="89"/>
    </row>
    <row r="181" spans="1:6" ht="13.5" customHeight="1" x14ac:dyDescent="0.25">
      <c r="A181" s="90">
        <f t="shared" si="2"/>
        <v>2014</v>
      </c>
      <c r="B181" s="85">
        <v>41953</v>
      </c>
      <c r="C181" s="81" t="s">
        <v>25</v>
      </c>
      <c r="D181" s="91" t="s">
        <v>24</v>
      </c>
      <c r="E181" s="92">
        <v>399.99999850988388</v>
      </c>
      <c r="F181" s="89"/>
    </row>
    <row r="182" spans="1:6" ht="13.5" customHeight="1" x14ac:dyDescent="0.25">
      <c r="A182" s="90">
        <f t="shared" si="2"/>
        <v>2014</v>
      </c>
      <c r="B182" s="85">
        <v>41953</v>
      </c>
      <c r="C182" s="81" t="s">
        <v>25</v>
      </c>
      <c r="D182" s="91" t="s">
        <v>26</v>
      </c>
      <c r="E182" s="92">
        <v>1031.9999961555004</v>
      </c>
      <c r="F182" s="89"/>
    </row>
    <row r="183" spans="1:6" ht="13.5" customHeight="1" x14ac:dyDescent="0.25">
      <c r="A183" s="90">
        <f t="shared" si="2"/>
        <v>2014</v>
      </c>
      <c r="B183" s="85">
        <v>41959</v>
      </c>
      <c r="C183" s="81" t="s">
        <v>25</v>
      </c>
      <c r="D183" s="91" t="s">
        <v>24</v>
      </c>
      <c r="E183" s="92">
        <v>349</v>
      </c>
      <c r="F183" s="89"/>
    </row>
    <row r="184" spans="1:6" ht="13.5" customHeight="1" x14ac:dyDescent="0.25">
      <c r="A184" s="90">
        <f t="shared" si="2"/>
        <v>2014</v>
      </c>
      <c r="B184" s="85">
        <v>41959</v>
      </c>
      <c r="C184" s="81" t="s">
        <v>25</v>
      </c>
      <c r="D184" s="91" t="s">
        <v>3</v>
      </c>
      <c r="E184" s="92">
        <v>1104</v>
      </c>
      <c r="F184" s="89"/>
    </row>
    <row r="185" spans="1:6" ht="13.5" customHeight="1" x14ac:dyDescent="0.25">
      <c r="A185" s="90">
        <f t="shared" si="2"/>
        <v>2014</v>
      </c>
      <c r="B185" s="85">
        <v>41959</v>
      </c>
      <c r="C185" s="81" t="s">
        <v>25</v>
      </c>
      <c r="D185" s="91" t="s">
        <v>26</v>
      </c>
      <c r="E185" s="92">
        <v>440</v>
      </c>
      <c r="F185" s="89"/>
    </row>
    <row r="186" spans="1:6" ht="13.5" customHeight="1" x14ac:dyDescent="0.25">
      <c r="A186" s="90">
        <f t="shared" si="2"/>
        <v>2014</v>
      </c>
      <c r="B186" s="85">
        <v>41960</v>
      </c>
      <c r="C186" s="81" t="s">
        <v>25</v>
      </c>
      <c r="D186" s="91" t="s">
        <v>27</v>
      </c>
      <c r="E186" s="92">
        <v>85.4</v>
      </c>
      <c r="F186" s="89"/>
    </row>
    <row r="187" spans="1:6" ht="13.5" customHeight="1" x14ac:dyDescent="0.25">
      <c r="A187" s="90">
        <f t="shared" si="2"/>
        <v>2014</v>
      </c>
      <c r="B187" s="85">
        <v>41960</v>
      </c>
      <c r="C187" s="81" t="s">
        <v>25</v>
      </c>
      <c r="D187" s="91" t="s">
        <v>22</v>
      </c>
      <c r="E187" s="92">
        <v>95</v>
      </c>
      <c r="F187" s="89"/>
    </row>
    <row r="188" spans="1:6" ht="13.5" customHeight="1" x14ac:dyDescent="0.25">
      <c r="A188" s="90">
        <f t="shared" si="2"/>
        <v>2014</v>
      </c>
      <c r="B188" s="85">
        <v>41964</v>
      </c>
      <c r="C188" s="81" t="s">
        <v>25</v>
      </c>
      <c r="D188" s="91" t="s">
        <v>24</v>
      </c>
      <c r="E188" s="92">
        <v>110.4</v>
      </c>
      <c r="F188" s="89"/>
    </row>
    <row r="189" spans="1:6" ht="13.5" customHeight="1" x14ac:dyDescent="0.25">
      <c r="A189" s="90">
        <f t="shared" si="2"/>
        <v>2014</v>
      </c>
      <c r="B189" s="85">
        <v>41964</v>
      </c>
      <c r="C189" s="81" t="s">
        <v>25</v>
      </c>
      <c r="D189" s="91" t="s">
        <v>22</v>
      </c>
      <c r="E189" s="92">
        <v>405.3</v>
      </c>
      <c r="F189" s="89"/>
    </row>
    <row r="190" spans="1:6" ht="13.5" customHeight="1" x14ac:dyDescent="0.25">
      <c r="A190" s="90">
        <f t="shared" si="2"/>
        <v>2014</v>
      </c>
      <c r="B190" s="85">
        <v>41964</v>
      </c>
      <c r="C190" s="81" t="s">
        <v>25</v>
      </c>
      <c r="D190" s="91" t="s">
        <v>2</v>
      </c>
      <c r="E190" s="92">
        <v>3936</v>
      </c>
      <c r="F190" s="89"/>
    </row>
    <row r="191" spans="1:6" ht="13.5" customHeight="1" x14ac:dyDescent="0.25">
      <c r="A191" s="90">
        <f t="shared" si="2"/>
        <v>2014</v>
      </c>
      <c r="B191" s="85">
        <v>41965</v>
      </c>
      <c r="C191" s="81" t="s">
        <v>25</v>
      </c>
      <c r="D191" s="91" t="s">
        <v>22</v>
      </c>
      <c r="E191" s="92">
        <v>558</v>
      </c>
      <c r="F191" s="89"/>
    </row>
    <row r="192" spans="1:6" ht="13.5" customHeight="1" x14ac:dyDescent="0.25">
      <c r="A192" s="90">
        <f t="shared" si="2"/>
        <v>2014</v>
      </c>
      <c r="B192" s="85">
        <v>41965</v>
      </c>
      <c r="C192" s="81" t="s">
        <v>25</v>
      </c>
      <c r="D192" s="91" t="s">
        <v>24</v>
      </c>
      <c r="E192" s="92">
        <v>936.9</v>
      </c>
      <c r="F192" s="89"/>
    </row>
    <row r="193" spans="1:6" ht="13.5" customHeight="1" x14ac:dyDescent="0.25">
      <c r="A193" s="90">
        <f t="shared" si="2"/>
        <v>2014</v>
      </c>
      <c r="B193" s="85">
        <v>41965</v>
      </c>
      <c r="C193" s="81" t="s">
        <v>25</v>
      </c>
      <c r="D193" s="91" t="s">
        <v>22</v>
      </c>
      <c r="E193" s="92">
        <v>1045</v>
      </c>
      <c r="F193" s="89"/>
    </row>
    <row r="194" spans="1:6" ht="13.5" customHeight="1" x14ac:dyDescent="0.25">
      <c r="A194" s="90">
        <f t="shared" ref="A194:A257" si="3">YEAR(B194)</f>
        <v>2014</v>
      </c>
      <c r="B194" s="85">
        <v>41965</v>
      </c>
      <c r="C194" s="81" t="s">
        <v>25</v>
      </c>
      <c r="D194" s="91" t="s">
        <v>22</v>
      </c>
      <c r="E194" s="92">
        <v>288</v>
      </c>
      <c r="F194" s="89"/>
    </row>
    <row r="195" spans="1:6" ht="13.5" customHeight="1" x14ac:dyDescent="0.25">
      <c r="A195" s="90">
        <f t="shared" si="3"/>
        <v>2014</v>
      </c>
      <c r="B195" s="85">
        <v>41965</v>
      </c>
      <c r="C195" s="81" t="s">
        <v>25</v>
      </c>
      <c r="D195" s="91" t="s">
        <v>3</v>
      </c>
      <c r="E195" s="92">
        <v>427.5</v>
      </c>
      <c r="F195" s="89"/>
    </row>
    <row r="196" spans="1:6" ht="13.5" customHeight="1" x14ac:dyDescent="0.25">
      <c r="A196" s="90">
        <f t="shared" si="3"/>
        <v>2014</v>
      </c>
      <c r="B196" s="85">
        <v>41965</v>
      </c>
      <c r="C196" s="81" t="s">
        <v>25</v>
      </c>
      <c r="D196" s="91" t="s">
        <v>2</v>
      </c>
      <c r="E196" s="92">
        <v>789.75</v>
      </c>
      <c r="F196" s="89"/>
    </row>
    <row r="197" spans="1:6" ht="13.5" customHeight="1" x14ac:dyDescent="0.25">
      <c r="A197" s="90">
        <f t="shared" si="3"/>
        <v>2014</v>
      </c>
      <c r="B197" s="85">
        <v>41965</v>
      </c>
      <c r="C197" s="81" t="s">
        <v>25</v>
      </c>
      <c r="D197" s="91" t="s">
        <v>24</v>
      </c>
      <c r="E197" s="92">
        <v>356.25</v>
      </c>
      <c r="F197" s="89"/>
    </row>
    <row r="198" spans="1:6" ht="13.5" customHeight="1" x14ac:dyDescent="0.25">
      <c r="A198" s="90">
        <f t="shared" si="3"/>
        <v>2014</v>
      </c>
      <c r="B198" s="85">
        <v>41965</v>
      </c>
      <c r="C198" s="81" t="s">
        <v>25</v>
      </c>
      <c r="D198" s="91" t="s">
        <v>23</v>
      </c>
      <c r="E198" s="92">
        <v>513</v>
      </c>
      <c r="F198" s="89"/>
    </row>
    <row r="199" spans="1:6" ht="13.5" customHeight="1" x14ac:dyDescent="0.25">
      <c r="A199" s="90">
        <f t="shared" si="3"/>
        <v>2014</v>
      </c>
      <c r="B199" s="85">
        <v>41965</v>
      </c>
      <c r="C199" s="81" t="s">
        <v>25</v>
      </c>
      <c r="D199" s="91" t="s">
        <v>22</v>
      </c>
      <c r="E199" s="92">
        <v>119.25</v>
      </c>
      <c r="F199" s="89"/>
    </row>
    <row r="200" spans="1:6" ht="13.5" customHeight="1" x14ac:dyDescent="0.25">
      <c r="A200" s="90">
        <f t="shared" si="3"/>
        <v>2014</v>
      </c>
      <c r="B200" s="85">
        <v>41970</v>
      </c>
      <c r="C200" s="81" t="s">
        <v>25</v>
      </c>
      <c r="D200" s="91" t="s">
        <v>22</v>
      </c>
      <c r="E200" s="92">
        <v>562.5</v>
      </c>
      <c r="F200" s="89"/>
    </row>
    <row r="201" spans="1:6" ht="13.5" customHeight="1" x14ac:dyDescent="0.25">
      <c r="A201" s="90">
        <f t="shared" si="3"/>
        <v>2014</v>
      </c>
      <c r="B201" s="85">
        <v>41970</v>
      </c>
      <c r="C201" s="81" t="s">
        <v>25</v>
      </c>
      <c r="D201" s="91" t="s">
        <v>22</v>
      </c>
      <c r="E201" s="92">
        <v>58.252499999999998</v>
      </c>
      <c r="F201" s="89"/>
    </row>
    <row r="202" spans="1:6" ht="13.5" customHeight="1" x14ac:dyDescent="0.25">
      <c r="A202" s="90">
        <f t="shared" si="3"/>
        <v>2014</v>
      </c>
      <c r="B202" s="85">
        <v>41970</v>
      </c>
      <c r="C202" s="81" t="s">
        <v>25</v>
      </c>
      <c r="D202" s="91" t="s">
        <v>2</v>
      </c>
      <c r="E202" s="92">
        <v>223.5</v>
      </c>
      <c r="F202" s="89"/>
    </row>
    <row r="203" spans="1:6" ht="13.5" customHeight="1" x14ac:dyDescent="0.25">
      <c r="A203" s="90">
        <f t="shared" si="3"/>
        <v>2014</v>
      </c>
      <c r="B203" s="85">
        <v>41972</v>
      </c>
      <c r="C203" s="81" t="s">
        <v>25</v>
      </c>
      <c r="D203" s="91" t="s">
        <v>3</v>
      </c>
      <c r="E203" s="92">
        <v>57</v>
      </c>
      <c r="F203" s="89"/>
    </row>
    <row r="204" spans="1:6" ht="13.5" customHeight="1" x14ac:dyDescent="0.25">
      <c r="A204" s="90">
        <f t="shared" si="3"/>
        <v>2014</v>
      </c>
      <c r="B204" s="85">
        <v>41972</v>
      </c>
      <c r="C204" s="81" t="s">
        <v>25</v>
      </c>
      <c r="D204" s="91" t="s">
        <v>26</v>
      </c>
      <c r="E204" s="92">
        <v>625</v>
      </c>
      <c r="F204" s="89"/>
    </row>
    <row r="205" spans="1:6" ht="13.5" customHeight="1" x14ac:dyDescent="0.25">
      <c r="A205" s="90">
        <f t="shared" si="3"/>
        <v>2014</v>
      </c>
      <c r="B205" s="85">
        <v>41972</v>
      </c>
      <c r="C205" s="81" t="s">
        <v>25</v>
      </c>
      <c r="D205" s="91" t="s">
        <v>24</v>
      </c>
      <c r="E205" s="92">
        <v>562.5</v>
      </c>
      <c r="F205" s="89"/>
    </row>
    <row r="206" spans="1:6" ht="13.5" customHeight="1" x14ac:dyDescent="0.25">
      <c r="A206" s="90">
        <f t="shared" si="3"/>
        <v>2014</v>
      </c>
      <c r="B206" s="85">
        <v>41972</v>
      </c>
      <c r="C206" s="81" t="s">
        <v>25</v>
      </c>
      <c r="D206" s="91" t="s">
        <v>3</v>
      </c>
      <c r="E206" s="92">
        <v>325.5</v>
      </c>
      <c r="F206" s="89"/>
    </row>
    <row r="207" spans="1:6" ht="13.5" customHeight="1" x14ac:dyDescent="0.25">
      <c r="A207" s="90">
        <f t="shared" si="3"/>
        <v>2014</v>
      </c>
      <c r="B207" s="85">
        <v>41973</v>
      </c>
      <c r="C207" s="81" t="s">
        <v>25</v>
      </c>
      <c r="D207" s="91" t="s">
        <v>24</v>
      </c>
      <c r="E207" s="92">
        <v>468.45</v>
      </c>
      <c r="F207" s="89"/>
    </row>
    <row r="208" spans="1:6" ht="13.5" customHeight="1" x14ac:dyDescent="0.25">
      <c r="A208" s="90">
        <f t="shared" si="3"/>
        <v>2014</v>
      </c>
      <c r="B208" s="85">
        <v>41984</v>
      </c>
      <c r="C208" s="81" t="s">
        <v>25</v>
      </c>
      <c r="D208" s="91" t="s">
        <v>27</v>
      </c>
      <c r="E208" s="92">
        <v>512.99999915063381</v>
      </c>
      <c r="F208" s="89"/>
    </row>
    <row r="209" spans="1:6" ht="13.5" customHeight="1" x14ac:dyDescent="0.25">
      <c r="A209" s="90">
        <f t="shared" si="3"/>
        <v>2014</v>
      </c>
      <c r="B209" s="85">
        <v>41984</v>
      </c>
      <c r="C209" s="81" t="s">
        <v>25</v>
      </c>
      <c r="D209" s="91" t="s">
        <v>27</v>
      </c>
      <c r="E209" s="92">
        <v>23.399999961256981</v>
      </c>
      <c r="F209" s="89"/>
    </row>
    <row r="210" spans="1:6" ht="13.5" customHeight="1" x14ac:dyDescent="0.25">
      <c r="A210" s="90">
        <f t="shared" si="3"/>
        <v>2014</v>
      </c>
      <c r="B210" s="85">
        <v>41987</v>
      </c>
      <c r="C210" s="81" t="s">
        <v>25</v>
      </c>
      <c r="D210" s="91" t="s">
        <v>21</v>
      </c>
      <c r="E210" s="92">
        <v>182.39999932050705</v>
      </c>
      <c r="F210" s="89"/>
    </row>
    <row r="211" spans="1:6" ht="13.5" customHeight="1" x14ac:dyDescent="0.25">
      <c r="A211" s="90">
        <f t="shared" si="3"/>
        <v>2014</v>
      </c>
      <c r="B211" s="85">
        <v>41987</v>
      </c>
      <c r="C211" s="81" t="s">
        <v>25</v>
      </c>
      <c r="D211" s="91" t="s">
        <v>3</v>
      </c>
      <c r="E211" s="92">
        <v>503.99999812245369</v>
      </c>
      <c r="F211" s="89"/>
    </row>
    <row r="212" spans="1:6" ht="13.5" customHeight="1" x14ac:dyDescent="0.25">
      <c r="A212" s="90">
        <f t="shared" si="3"/>
        <v>2014</v>
      </c>
      <c r="B212" s="85">
        <v>41987</v>
      </c>
      <c r="C212" s="81" t="s">
        <v>25</v>
      </c>
      <c r="D212" s="91" t="s">
        <v>22</v>
      </c>
      <c r="E212" s="92">
        <v>303.99999886751175</v>
      </c>
      <c r="F212" s="89"/>
    </row>
    <row r="213" spans="1:6" ht="13.5" customHeight="1" x14ac:dyDescent="0.25">
      <c r="A213" s="90">
        <f t="shared" si="3"/>
        <v>2014</v>
      </c>
      <c r="B213" s="85">
        <v>41987</v>
      </c>
      <c r="C213" s="81" t="s">
        <v>25</v>
      </c>
      <c r="D213" s="91" t="s">
        <v>23</v>
      </c>
      <c r="E213" s="92">
        <v>425.59999841451645</v>
      </c>
      <c r="F213" s="89"/>
    </row>
    <row r="214" spans="1:6" ht="13.5" customHeight="1" x14ac:dyDescent="0.25">
      <c r="A214" s="90">
        <f t="shared" si="3"/>
        <v>2014</v>
      </c>
      <c r="B214" s="85">
        <v>41994</v>
      </c>
      <c r="C214" s="81" t="s">
        <v>25</v>
      </c>
      <c r="D214" s="91" t="s">
        <v>23</v>
      </c>
      <c r="E214" s="92">
        <v>396</v>
      </c>
      <c r="F214" s="89"/>
    </row>
    <row r="215" spans="1:6" ht="13.5" customHeight="1" x14ac:dyDescent="0.25">
      <c r="A215" s="90">
        <f t="shared" si="3"/>
        <v>2014</v>
      </c>
      <c r="B215" s="85">
        <v>41994</v>
      </c>
      <c r="C215" s="81" t="s">
        <v>25</v>
      </c>
      <c r="D215" s="91" t="s">
        <v>22</v>
      </c>
      <c r="E215" s="92">
        <v>736</v>
      </c>
      <c r="F215" s="89"/>
    </row>
    <row r="216" spans="1:6" ht="13.5" customHeight="1" x14ac:dyDescent="0.25">
      <c r="A216" s="90">
        <f t="shared" si="3"/>
        <v>2014</v>
      </c>
      <c r="B216" s="85">
        <v>41994</v>
      </c>
      <c r="C216" s="81" t="s">
        <v>25</v>
      </c>
      <c r="D216" s="91" t="s">
        <v>23</v>
      </c>
      <c r="E216" s="92">
        <v>1064</v>
      </c>
      <c r="F216" s="89"/>
    </row>
    <row r="217" spans="1:6" ht="13.5" customHeight="1" x14ac:dyDescent="0.25">
      <c r="A217" s="90">
        <f t="shared" si="3"/>
        <v>2014</v>
      </c>
      <c r="B217" s="85">
        <v>42001</v>
      </c>
      <c r="C217" s="81" t="s">
        <v>25</v>
      </c>
      <c r="D217" s="91" t="s">
        <v>22</v>
      </c>
      <c r="E217" s="92">
        <v>1049.9999960884452</v>
      </c>
      <c r="F217" s="89"/>
    </row>
    <row r="218" spans="1:6" ht="13.5" customHeight="1" x14ac:dyDescent="0.25">
      <c r="A218" s="90">
        <f t="shared" si="3"/>
        <v>2014</v>
      </c>
      <c r="B218" s="85">
        <v>42001</v>
      </c>
      <c r="C218" s="81" t="s">
        <v>25</v>
      </c>
      <c r="D218" s="91" t="s">
        <v>22</v>
      </c>
      <c r="E218" s="92">
        <v>303.99999886751175</v>
      </c>
      <c r="F218" s="89"/>
    </row>
    <row r="219" spans="1:6" ht="13.5" customHeight="1" x14ac:dyDescent="0.25">
      <c r="A219" s="90">
        <f t="shared" si="3"/>
        <v>2014</v>
      </c>
      <c r="B219" s="85">
        <v>42001</v>
      </c>
      <c r="C219" s="81" t="s">
        <v>25</v>
      </c>
      <c r="D219" s="91" t="s">
        <v>24</v>
      </c>
      <c r="E219" s="92">
        <v>59.999999776482582</v>
      </c>
      <c r="F219" s="89"/>
    </row>
    <row r="220" spans="1:6" ht="13.5" customHeight="1" x14ac:dyDescent="0.25">
      <c r="A220" s="90">
        <f t="shared" si="3"/>
        <v>2014</v>
      </c>
      <c r="B220" s="85">
        <v>42001</v>
      </c>
      <c r="C220" s="81" t="s">
        <v>25</v>
      </c>
      <c r="D220" s="91" t="s">
        <v>26</v>
      </c>
      <c r="E220" s="92">
        <v>575.99999785423279</v>
      </c>
      <c r="F220" s="89"/>
    </row>
    <row r="221" spans="1:6" ht="13.5" customHeight="1" x14ac:dyDescent="0.25">
      <c r="A221" s="90">
        <f t="shared" si="3"/>
        <v>2014</v>
      </c>
      <c r="B221" s="85">
        <v>42001</v>
      </c>
      <c r="C221" s="81" t="s">
        <v>25</v>
      </c>
      <c r="D221" s="91" t="s">
        <v>3</v>
      </c>
      <c r="E221" s="92">
        <v>420</v>
      </c>
      <c r="F221" s="89"/>
    </row>
    <row r="222" spans="1:6" ht="13.5" customHeight="1" x14ac:dyDescent="0.25">
      <c r="A222" s="90">
        <f t="shared" si="3"/>
        <v>2014</v>
      </c>
      <c r="B222" s="85">
        <v>42001</v>
      </c>
      <c r="C222" s="81" t="s">
        <v>25</v>
      </c>
      <c r="D222" s="91" t="s">
        <v>26</v>
      </c>
      <c r="E222" s="92">
        <v>385</v>
      </c>
      <c r="F222" s="89"/>
    </row>
    <row r="223" spans="1:6" ht="13.5" customHeight="1" x14ac:dyDescent="0.25">
      <c r="A223" s="90">
        <f t="shared" si="3"/>
        <v>2014</v>
      </c>
      <c r="B223" s="85">
        <v>42001</v>
      </c>
      <c r="C223" s="81" t="s">
        <v>25</v>
      </c>
      <c r="D223" s="91" t="s">
        <v>24</v>
      </c>
      <c r="E223" s="92">
        <v>1479</v>
      </c>
      <c r="F223" s="89"/>
    </row>
    <row r="224" spans="1:6" ht="13.5" customHeight="1" x14ac:dyDescent="0.25">
      <c r="A224" s="90">
        <f t="shared" si="3"/>
        <v>2014</v>
      </c>
      <c r="B224" s="85">
        <v>42001</v>
      </c>
      <c r="C224" s="81" t="s">
        <v>25</v>
      </c>
      <c r="D224" s="91" t="s">
        <v>23</v>
      </c>
      <c r="E224" s="92">
        <v>798</v>
      </c>
      <c r="F224" s="89"/>
    </row>
    <row r="225" spans="1:6" ht="13.5" customHeight="1" x14ac:dyDescent="0.25">
      <c r="A225" s="90">
        <f t="shared" si="3"/>
        <v>2015</v>
      </c>
      <c r="B225" s="85">
        <v>42006</v>
      </c>
      <c r="C225" s="81" t="s">
        <v>25</v>
      </c>
      <c r="D225" s="91" t="s">
        <v>24</v>
      </c>
      <c r="E225" s="92">
        <v>367.5</v>
      </c>
      <c r="F225" s="89"/>
    </row>
    <row r="226" spans="1:6" ht="13.5" customHeight="1" x14ac:dyDescent="0.25">
      <c r="A226" s="90">
        <f t="shared" si="3"/>
        <v>2015</v>
      </c>
      <c r="B226" s="85">
        <v>42006</v>
      </c>
      <c r="C226" s="81" t="s">
        <v>25</v>
      </c>
      <c r="D226" s="91" t="s">
        <v>3</v>
      </c>
      <c r="E226" s="92">
        <v>139.5</v>
      </c>
      <c r="F226" s="89"/>
    </row>
    <row r="227" spans="1:6" ht="13.5" customHeight="1" x14ac:dyDescent="0.25">
      <c r="A227" s="90">
        <f t="shared" si="3"/>
        <v>2015</v>
      </c>
      <c r="B227" s="85">
        <v>42016</v>
      </c>
      <c r="C227" s="81" t="s">
        <v>25</v>
      </c>
      <c r="D227" s="91" t="s">
        <v>22</v>
      </c>
      <c r="E227" s="92">
        <v>186</v>
      </c>
      <c r="F227" s="89"/>
    </row>
    <row r="228" spans="1:6" ht="13.5" customHeight="1" x14ac:dyDescent="0.25">
      <c r="A228" s="90">
        <f t="shared" si="3"/>
        <v>2015</v>
      </c>
      <c r="B228" s="85">
        <v>42016</v>
      </c>
      <c r="C228" s="81" t="s">
        <v>25</v>
      </c>
      <c r="D228" s="91" t="s">
        <v>3</v>
      </c>
      <c r="E228" s="92">
        <v>42</v>
      </c>
      <c r="F228" s="89"/>
    </row>
    <row r="229" spans="1:6" ht="13.5" customHeight="1" x14ac:dyDescent="0.25">
      <c r="A229" s="90">
        <f t="shared" si="3"/>
        <v>2015</v>
      </c>
      <c r="B229" s="85">
        <v>42034</v>
      </c>
      <c r="C229" s="81" t="s">
        <v>25</v>
      </c>
      <c r="D229" s="91" t="s">
        <v>3</v>
      </c>
      <c r="E229" s="92">
        <v>140</v>
      </c>
      <c r="F229" s="89"/>
    </row>
    <row r="230" spans="1:6" ht="13.5" customHeight="1" x14ac:dyDescent="0.25">
      <c r="A230" s="90">
        <f t="shared" si="3"/>
        <v>2015</v>
      </c>
      <c r="B230" s="85">
        <v>42034</v>
      </c>
      <c r="C230" s="81" t="s">
        <v>25</v>
      </c>
      <c r="D230" s="91" t="s">
        <v>3</v>
      </c>
      <c r="E230" s="92">
        <v>2635</v>
      </c>
      <c r="F230" s="89"/>
    </row>
    <row r="231" spans="1:6" ht="13.5" customHeight="1" x14ac:dyDescent="0.25">
      <c r="A231" s="90">
        <f t="shared" si="3"/>
        <v>2015</v>
      </c>
      <c r="B231" s="85">
        <v>42036</v>
      </c>
      <c r="C231" s="81" t="s">
        <v>25</v>
      </c>
      <c r="D231" s="91" t="s">
        <v>23</v>
      </c>
      <c r="E231" s="92">
        <v>645.999995470047</v>
      </c>
      <c r="F231" s="89"/>
    </row>
    <row r="232" spans="1:6" ht="13.5" customHeight="1" x14ac:dyDescent="0.25">
      <c r="A232" s="90">
        <f t="shared" si="3"/>
        <v>2015</v>
      </c>
      <c r="B232" s="85">
        <v>42036</v>
      </c>
      <c r="C232" s="81" t="s">
        <v>25</v>
      </c>
      <c r="D232" s="91" t="s">
        <v>3</v>
      </c>
      <c r="E232" s="92">
        <v>764.99999463558197</v>
      </c>
      <c r="F232" s="89"/>
    </row>
    <row r="233" spans="1:6" ht="13.5" customHeight="1" x14ac:dyDescent="0.25">
      <c r="A233" s="90">
        <f t="shared" si="3"/>
        <v>2015</v>
      </c>
      <c r="B233" s="85">
        <v>42040</v>
      </c>
      <c r="C233" s="81" t="s">
        <v>25</v>
      </c>
      <c r="D233" s="91" t="s">
        <v>26</v>
      </c>
      <c r="E233" s="92">
        <v>40</v>
      </c>
      <c r="F233" s="89"/>
    </row>
    <row r="234" spans="1:6" ht="13.5" customHeight="1" x14ac:dyDescent="0.25">
      <c r="A234" s="90">
        <f t="shared" si="3"/>
        <v>2015</v>
      </c>
      <c r="B234" s="85">
        <v>42041</v>
      </c>
      <c r="C234" s="81" t="s">
        <v>25</v>
      </c>
      <c r="D234" s="91" t="s">
        <v>3</v>
      </c>
      <c r="E234" s="92">
        <v>7509.749994110316</v>
      </c>
      <c r="F234" s="89"/>
    </row>
    <row r="235" spans="1:6" ht="13.5" customHeight="1" x14ac:dyDescent="0.25">
      <c r="A235" s="90">
        <f t="shared" si="3"/>
        <v>2015</v>
      </c>
      <c r="B235" s="85">
        <v>42041</v>
      </c>
      <c r="C235" s="81" t="s">
        <v>25</v>
      </c>
      <c r="D235" s="91" t="s">
        <v>24</v>
      </c>
      <c r="E235" s="92">
        <v>936.69999926537275</v>
      </c>
      <c r="F235" s="89"/>
    </row>
    <row r="236" spans="1:6" ht="13.5" customHeight="1" x14ac:dyDescent="0.25">
      <c r="A236" s="90">
        <f t="shared" si="3"/>
        <v>2015</v>
      </c>
      <c r="B236" s="85">
        <v>42042</v>
      </c>
      <c r="C236" s="81" t="s">
        <v>25</v>
      </c>
      <c r="D236" s="91" t="s">
        <v>23</v>
      </c>
      <c r="E236" s="92">
        <v>1140</v>
      </c>
      <c r="F236" s="89"/>
    </row>
    <row r="237" spans="1:6" ht="13.5" customHeight="1" x14ac:dyDescent="0.25">
      <c r="A237" s="90">
        <f t="shared" si="3"/>
        <v>2015</v>
      </c>
      <c r="B237" s="85">
        <v>42043</v>
      </c>
      <c r="C237" s="81" t="s">
        <v>25</v>
      </c>
      <c r="D237" s="91" t="s">
        <v>3</v>
      </c>
      <c r="E237" s="92">
        <v>360</v>
      </c>
      <c r="F237" s="89"/>
    </row>
    <row r="238" spans="1:6" ht="13.5" customHeight="1" x14ac:dyDescent="0.25">
      <c r="A238" s="90">
        <f t="shared" si="3"/>
        <v>2015</v>
      </c>
      <c r="B238" s="85">
        <v>42043</v>
      </c>
      <c r="C238" s="81" t="s">
        <v>25</v>
      </c>
      <c r="D238" s="91" t="s">
        <v>21</v>
      </c>
      <c r="E238" s="92">
        <v>318</v>
      </c>
      <c r="F238" s="89"/>
    </row>
    <row r="239" spans="1:6" ht="13.5" customHeight="1" x14ac:dyDescent="0.25">
      <c r="A239" s="90">
        <f t="shared" si="3"/>
        <v>2015</v>
      </c>
      <c r="B239" s="85">
        <v>42043</v>
      </c>
      <c r="C239" s="81" t="s">
        <v>25</v>
      </c>
      <c r="D239" s="91" t="s">
        <v>24</v>
      </c>
      <c r="E239" s="92">
        <v>147.9</v>
      </c>
      <c r="F239" s="89"/>
    </row>
    <row r="240" spans="1:6" ht="13.5" customHeight="1" x14ac:dyDescent="0.25">
      <c r="A240" s="90">
        <f t="shared" si="3"/>
        <v>2015</v>
      </c>
      <c r="B240" s="85">
        <v>42043</v>
      </c>
      <c r="C240" s="81" t="s">
        <v>25</v>
      </c>
      <c r="D240" s="91" t="s">
        <v>3</v>
      </c>
      <c r="E240" s="92">
        <v>90</v>
      </c>
      <c r="F240" s="89"/>
    </row>
    <row r="241" spans="1:6" ht="13.5" customHeight="1" x14ac:dyDescent="0.25">
      <c r="A241" s="90">
        <f t="shared" si="3"/>
        <v>2015</v>
      </c>
      <c r="B241" s="85">
        <v>42057</v>
      </c>
      <c r="C241" s="81" t="s">
        <v>25</v>
      </c>
      <c r="D241" s="91" t="s">
        <v>3</v>
      </c>
      <c r="E241" s="92">
        <v>1151.9999957084656</v>
      </c>
      <c r="F241" s="89"/>
    </row>
    <row r="242" spans="1:6" ht="13.5" customHeight="1" x14ac:dyDescent="0.25">
      <c r="A242" s="90">
        <f t="shared" si="3"/>
        <v>2015</v>
      </c>
      <c r="B242" s="85">
        <v>42057</v>
      </c>
      <c r="C242" s="81" t="s">
        <v>25</v>
      </c>
      <c r="D242" s="91" t="s">
        <v>24</v>
      </c>
      <c r="E242" s="92">
        <v>88.319999670982369</v>
      </c>
      <c r="F242" s="89"/>
    </row>
    <row r="243" spans="1:6" ht="13.5" customHeight="1" x14ac:dyDescent="0.25">
      <c r="A243" s="90">
        <f t="shared" si="3"/>
        <v>2015</v>
      </c>
      <c r="B243" s="85">
        <v>42057</v>
      </c>
      <c r="C243" s="81" t="s">
        <v>25</v>
      </c>
      <c r="D243" s="91" t="s">
        <v>22</v>
      </c>
      <c r="E243" s="92">
        <v>1247.9999953508377</v>
      </c>
      <c r="F243" s="89"/>
    </row>
    <row r="244" spans="1:6" ht="13.5" customHeight="1" x14ac:dyDescent="0.25">
      <c r="A244" s="90">
        <f t="shared" si="3"/>
        <v>2015</v>
      </c>
      <c r="B244" s="85">
        <v>42057</v>
      </c>
      <c r="C244" s="81" t="s">
        <v>25</v>
      </c>
      <c r="D244" s="91" t="s">
        <v>22</v>
      </c>
      <c r="E244" s="92">
        <v>273.59999898076057</v>
      </c>
      <c r="F244" s="89"/>
    </row>
    <row r="245" spans="1:6" ht="13.5" customHeight="1" x14ac:dyDescent="0.25">
      <c r="A245" s="90">
        <f t="shared" si="3"/>
        <v>2015</v>
      </c>
      <c r="B245" s="85">
        <v>42057</v>
      </c>
      <c r="C245" s="81" t="s">
        <v>25</v>
      </c>
      <c r="D245" s="91" t="s">
        <v>26</v>
      </c>
      <c r="E245" s="92">
        <v>1223.9999954402447</v>
      </c>
      <c r="F245" s="89"/>
    </row>
    <row r="246" spans="1:6" ht="13.5" customHeight="1" x14ac:dyDescent="0.25">
      <c r="A246" s="90">
        <f t="shared" si="3"/>
        <v>2015</v>
      </c>
      <c r="B246" s="85">
        <v>42057</v>
      </c>
      <c r="C246" s="81" t="s">
        <v>25</v>
      </c>
      <c r="D246" s="91" t="s">
        <v>26</v>
      </c>
      <c r="E246" s="92">
        <v>945.99999647587538</v>
      </c>
      <c r="F246" s="89"/>
    </row>
    <row r="247" spans="1:6" ht="13.5" customHeight="1" x14ac:dyDescent="0.25">
      <c r="A247" s="90">
        <f t="shared" si="3"/>
        <v>2015</v>
      </c>
      <c r="B247" s="85">
        <v>42061</v>
      </c>
      <c r="C247" s="81" t="s">
        <v>25</v>
      </c>
      <c r="D247" s="91" t="s">
        <v>3</v>
      </c>
      <c r="E247" s="92">
        <v>285</v>
      </c>
      <c r="F247" s="89"/>
    </row>
    <row r="248" spans="1:6" ht="13.5" customHeight="1" x14ac:dyDescent="0.25">
      <c r="A248" s="90">
        <f t="shared" si="3"/>
        <v>2015</v>
      </c>
      <c r="B248" s="85">
        <v>42061</v>
      </c>
      <c r="C248" s="81" t="s">
        <v>25</v>
      </c>
      <c r="D248" s="91" t="s">
        <v>2</v>
      </c>
      <c r="E248" s="92">
        <v>234</v>
      </c>
      <c r="F248" s="89"/>
    </row>
    <row r="249" spans="1:6" ht="13.5" customHeight="1" x14ac:dyDescent="0.25">
      <c r="A249" s="90">
        <f t="shared" si="3"/>
        <v>2015</v>
      </c>
      <c r="B249" s="85">
        <v>42061</v>
      </c>
      <c r="C249" s="81" t="s">
        <v>25</v>
      </c>
      <c r="D249" s="91" t="s">
        <v>24</v>
      </c>
      <c r="E249" s="92">
        <v>2465</v>
      </c>
      <c r="F249" s="89"/>
    </row>
    <row r="250" spans="1:6" ht="13.5" customHeight="1" x14ac:dyDescent="0.25">
      <c r="A250" s="90">
        <f t="shared" si="3"/>
        <v>2015</v>
      </c>
      <c r="B250" s="85">
        <v>42062</v>
      </c>
      <c r="C250" s="81" t="s">
        <v>25</v>
      </c>
      <c r="D250" s="91" t="s">
        <v>24</v>
      </c>
      <c r="E250" s="92">
        <v>872.5</v>
      </c>
      <c r="F250" s="89"/>
    </row>
    <row r="251" spans="1:6" ht="13.5" customHeight="1" x14ac:dyDescent="0.25">
      <c r="A251" s="90">
        <f t="shared" si="3"/>
        <v>2015</v>
      </c>
      <c r="B251" s="85">
        <v>42062</v>
      </c>
      <c r="C251" s="81" t="s">
        <v>25</v>
      </c>
      <c r="D251" s="91" t="s">
        <v>26</v>
      </c>
      <c r="E251" s="92">
        <v>175</v>
      </c>
      <c r="F251" s="89"/>
    </row>
    <row r="252" spans="1:6" ht="13.5" customHeight="1" x14ac:dyDescent="0.25">
      <c r="A252" s="90">
        <f t="shared" si="3"/>
        <v>2015</v>
      </c>
      <c r="B252" s="85">
        <v>42062</v>
      </c>
      <c r="C252" s="81" t="s">
        <v>25</v>
      </c>
      <c r="D252" s="91" t="s">
        <v>23</v>
      </c>
      <c r="E252" s="92">
        <v>912</v>
      </c>
      <c r="F252" s="89"/>
    </row>
    <row r="253" spans="1:6" ht="13.5" customHeight="1" x14ac:dyDescent="0.25">
      <c r="A253" s="90">
        <f t="shared" si="3"/>
        <v>2015</v>
      </c>
      <c r="B253" s="85">
        <v>42062</v>
      </c>
      <c r="C253" s="81" t="s">
        <v>25</v>
      </c>
      <c r="D253" s="91" t="s">
        <v>27</v>
      </c>
      <c r="E253" s="92">
        <v>268.38749811798334</v>
      </c>
      <c r="F253" s="89"/>
    </row>
    <row r="254" spans="1:6" ht="13.5" customHeight="1" x14ac:dyDescent="0.25">
      <c r="A254" s="90">
        <f t="shared" si="3"/>
        <v>2015</v>
      </c>
      <c r="B254" s="85">
        <v>42064</v>
      </c>
      <c r="C254" s="81" t="s">
        <v>25</v>
      </c>
      <c r="D254" s="91" t="s">
        <v>2</v>
      </c>
      <c r="E254" s="92">
        <v>1638</v>
      </c>
      <c r="F254" s="89"/>
    </row>
    <row r="255" spans="1:6" ht="13.5" customHeight="1" x14ac:dyDescent="0.25">
      <c r="A255" s="90">
        <f t="shared" si="3"/>
        <v>2015</v>
      </c>
      <c r="B255" s="85">
        <v>42064</v>
      </c>
      <c r="C255" s="81" t="s">
        <v>25</v>
      </c>
      <c r="D255" s="91" t="s">
        <v>22</v>
      </c>
      <c r="E255" s="92">
        <v>1250</v>
      </c>
      <c r="F255" s="89"/>
    </row>
    <row r="256" spans="1:6" ht="13.5" customHeight="1" x14ac:dyDescent="0.25">
      <c r="A256" s="90">
        <f t="shared" si="3"/>
        <v>2015</v>
      </c>
      <c r="B256" s="85">
        <v>42064</v>
      </c>
      <c r="C256" s="81" t="s">
        <v>25</v>
      </c>
      <c r="D256" s="91" t="s">
        <v>24</v>
      </c>
      <c r="E256" s="92">
        <v>400</v>
      </c>
      <c r="F256" s="89"/>
    </row>
    <row r="257" spans="1:6" ht="13.5" customHeight="1" x14ac:dyDescent="0.25">
      <c r="A257" s="90">
        <f t="shared" si="3"/>
        <v>2015</v>
      </c>
      <c r="B257" s="85">
        <v>42064</v>
      </c>
      <c r="C257" s="81" t="s">
        <v>25</v>
      </c>
      <c r="D257" s="91" t="s">
        <v>26</v>
      </c>
      <c r="E257" s="92">
        <v>87.5</v>
      </c>
      <c r="F257" s="89"/>
    </row>
    <row r="258" spans="1:6" ht="13.5" customHeight="1" x14ac:dyDescent="0.25">
      <c r="A258" s="90">
        <f t="shared" ref="A258:A321" si="4">YEAR(B258)</f>
        <v>2015</v>
      </c>
      <c r="B258" s="85">
        <v>42064</v>
      </c>
      <c r="C258" s="81" t="s">
        <v>25</v>
      </c>
      <c r="D258" s="91" t="s">
        <v>24</v>
      </c>
      <c r="E258" s="92">
        <v>147.9</v>
      </c>
      <c r="F258" s="89"/>
    </row>
    <row r="259" spans="1:6" ht="13.5" customHeight="1" x14ac:dyDescent="0.25">
      <c r="A259" s="90">
        <f t="shared" si="4"/>
        <v>2015</v>
      </c>
      <c r="B259" s="85">
        <v>42068</v>
      </c>
      <c r="C259" s="81" t="s">
        <v>25</v>
      </c>
      <c r="D259" s="91" t="s">
        <v>2</v>
      </c>
      <c r="E259" s="92">
        <v>98.4</v>
      </c>
      <c r="F259" s="89"/>
    </row>
    <row r="260" spans="1:6" ht="13.5" customHeight="1" x14ac:dyDescent="0.25">
      <c r="A260" s="90">
        <f t="shared" si="4"/>
        <v>2015</v>
      </c>
      <c r="B260" s="85">
        <v>42076</v>
      </c>
      <c r="C260" s="81" t="s">
        <v>25</v>
      </c>
      <c r="D260" s="91" t="s">
        <v>23</v>
      </c>
      <c r="E260" s="92">
        <v>350</v>
      </c>
      <c r="F260" s="89"/>
    </row>
    <row r="261" spans="1:6" ht="13.5" customHeight="1" x14ac:dyDescent="0.25">
      <c r="A261" s="90">
        <f t="shared" si="4"/>
        <v>2015</v>
      </c>
      <c r="B261" s="85">
        <v>42076</v>
      </c>
      <c r="C261" s="81" t="s">
        <v>25</v>
      </c>
      <c r="D261" s="91" t="s">
        <v>24</v>
      </c>
      <c r="E261" s="92">
        <v>339.99999761581421</v>
      </c>
      <c r="F261" s="89"/>
    </row>
    <row r="262" spans="1:6" ht="13.5" customHeight="1" x14ac:dyDescent="0.25">
      <c r="A262" s="90">
        <f t="shared" si="4"/>
        <v>2015</v>
      </c>
      <c r="B262" s="85">
        <v>42076</v>
      </c>
      <c r="C262" s="81" t="s">
        <v>25</v>
      </c>
      <c r="D262" s="91" t="s">
        <v>2</v>
      </c>
      <c r="E262" s="92">
        <v>202.63999857902527</v>
      </c>
      <c r="F262" s="89"/>
    </row>
    <row r="263" spans="1:6" ht="13.5" customHeight="1" x14ac:dyDescent="0.25">
      <c r="A263" s="90">
        <f t="shared" si="4"/>
        <v>2015</v>
      </c>
      <c r="B263" s="85">
        <v>42077</v>
      </c>
      <c r="C263" s="81" t="s">
        <v>25</v>
      </c>
      <c r="D263" s="91" t="s">
        <v>3</v>
      </c>
      <c r="E263" s="92">
        <v>36</v>
      </c>
      <c r="F263" s="89"/>
    </row>
    <row r="264" spans="1:6" ht="13.5" customHeight="1" x14ac:dyDescent="0.25">
      <c r="A264" s="90">
        <f t="shared" si="4"/>
        <v>2015</v>
      </c>
      <c r="B264" s="85">
        <v>42077</v>
      </c>
      <c r="C264" s="81" t="s">
        <v>25</v>
      </c>
      <c r="D264" s="91" t="s">
        <v>24</v>
      </c>
      <c r="E264" s="92">
        <v>379.99999970197678</v>
      </c>
      <c r="F264" s="89"/>
    </row>
    <row r="265" spans="1:6" ht="13.5" customHeight="1" x14ac:dyDescent="0.25">
      <c r="A265" s="90">
        <f t="shared" si="4"/>
        <v>2015</v>
      </c>
      <c r="B265" s="85">
        <v>42077</v>
      </c>
      <c r="C265" s="81" t="s">
        <v>25</v>
      </c>
      <c r="D265" s="91" t="s">
        <v>23</v>
      </c>
      <c r="E265" s="92">
        <v>758.09999940544367</v>
      </c>
      <c r="F265" s="89"/>
    </row>
    <row r="266" spans="1:6" ht="13.5" customHeight="1" x14ac:dyDescent="0.25">
      <c r="A266" s="90">
        <f t="shared" si="4"/>
        <v>2015</v>
      </c>
      <c r="B266" s="85">
        <v>42077</v>
      </c>
      <c r="C266" s="81" t="s">
        <v>25</v>
      </c>
      <c r="D266" s="91" t="s">
        <v>27</v>
      </c>
      <c r="E266" s="92">
        <v>239.96999981179832</v>
      </c>
      <c r="F266" s="89"/>
    </row>
    <row r="267" spans="1:6" ht="13.5" customHeight="1" x14ac:dyDescent="0.25">
      <c r="A267" s="90">
        <f t="shared" si="4"/>
        <v>2015</v>
      </c>
      <c r="B267" s="85">
        <v>42081</v>
      </c>
      <c r="C267" s="81" t="s">
        <v>25</v>
      </c>
      <c r="D267" s="91" t="s">
        <v>26</v>
      </c>
      <c r="E267" s="92">
        <v>840</v>
      </c>
      <c r="F267" s="89"/>
    </row>
    <row r="268" spans="1:6" ht="13.5" customHeight="1" x14ac:dyDescent="0.25">
      <c r="A268" s="90">
        <f t="shared" si="4"/>
        <v>2015</v>
      </c>
      <c r="B268" s="85">
        <v>42081</v>
      </c>
      <c r="C268" s="81" t="s">
        <v>25</v>
      </c>
      <c r="D268" s="91" t="s">
        <v>3</v>
      </c>
      <c r="E268" s="92">
        <v>10540</v>
      </c>
      <c r="F268" s="89"/>
    </row>
    <row r="269" spans="1:6" ht="13.5" customHeight="1" x14ac:dyDescent="0.25">
      <c r="A269" s="90">
        <f t="shared" si="4"/>
        <v>2015</v>
      </c>
      <c r="B269" s="85">
        <v>42083</v>
      </c>
      <c r="C269" s="81" t="s">
        <v>25</v>
      </c>
      <c r="D269" s="91" t="s">
        <v>22</v>
      </c>
      <c r="E269" s="92">
        <v>159.59999987483025</v>
      </c>
      <c r="F269" s="89"/>
    </row>
    <row r="270" spans="1:6" ht="13.5" customHeight="1" x14ac:dyDescent="0.25">
      <c r="A270" s="90">
        <f t="shared" si="4"/>
        <v>2015</v>
      </c>
      <c r="B270" s="85">
        <v>42083</v>
      </c>
      <c r="C270" s="81" t="s">
        <v>25</v>
      </c>
      <c r="D270" s="91" t="s">
        <v>26</v>
      </c>
      <c r="E270" s="92">
        <v>1709.9999986588955</v>
      </c>
      <c r="F270" s="89"/>
    </row>
    <row r="271" spans="1:6" ht="13.5" customHeight="1" x14ac:dyDescent="0.25">
      <c r="A271" s="90">
        <f t="shared" si="4"/>
        <v>2015</v>
      </c>
      <c r="B271" s="85">
        <v>42083</v>
      </c>
      <c r="C271" s="81" t="s">
        <v>25</v>
      </c>
      <c r="D271" s="91" t="s">
        <v>3</v>
      </c>
      <c r="E271" s="92">
        <v>883.499999307096</v>
      </c>
      <c r="F271" s="89"/>
    </row>
    <row r="272" spans="1:6" ht="13.5" customHeight="1" x14ac:dyDescent="0.25">
      <c r="A272" s="90">
        <f t="shared" si="4"/>
        <v>2015</v>
      </c>
      <c r="B272" s="85">
        <v>42089</v>
      </c>
      <c r="C272" s="81" t="s">
        <v>25</v>
      </c>
      <c r="D272" s="91" t="s">
        <v>22</v>
      </c>
      <c r="E272" s="92">
        <v>198.75</v>
      </c>
      <c r="F272" s="89"/>
    </row>
    <row r="273" spans="1:6" ht="13.5" customHeight="1" x14ac:dyDescent="0.25">
      <c r="A273" s="90">
        <f t="shared" si="4"/>
        <v>2015</v>
      </c>
      <c r="B273" s="85">
        <v>42089</v>
      </c>
      <c r="C273" s="81" t="s">
        <v>25</v>
      </c>
      <c r="D273" s="91" t="s">
        <v>24</v>
      </c>
      <c r="E273" s="92">
        <v>1725.5</v>
      </c>
      <c r="F273" s="89"/>
    </row>
    <row r="274" spans="1:6" ht="13.5" customHeight="1" x14ac:dyDescent="0.25">
      <c r="A274" s="90">
        <f t="shared" si="4"/>
        <v>2015</v>
      </c>
      <c r="B274" s="85">
        <v>42102</v>
      </c>
      <c r="C274" s="81" t="s">
        <v>25</v>
      </c>
      <c r="D274" s="91" t="s">
        <v>22</v>
      </c>
      <c r="E274" s="92">
        <v>455.99999830126762</v>
      </c>
      <c r="F274" s="89"/>
    </row>
    <row r="275" spans="1:6" ht="13.5" customHeight="1" x14ac:dyDescent="0.25">
      <c r="A275" s="90">
        <f t="shared" si="4"/>
        <v>2015</v>
      </c>
      <c r="B275" s="85">
        <v>42104</v>
      </c>
      <c r="C275" s="81" t="s">
        <v>25</v>
      </c>
      <c r="D275" s="91" t="s">
        <v>26</v>
      </c>
      <c r="E275" s="92">
        <v>412.5</v>
      </c>
      <c r="F275" s="89"/>
    </row>
    <row r="276" spans="1:6" ht="13.5" customHeight="1" x14ac:dyDescent="0.25">
      <c r="A276" s="90">
        <f t="shared" si="4"/>
        <v>2015</v>
      </c>
      <c r="B276" s="85">
        <v>42104</v>
      </c>
      <c r="C276" s="81" t="s">
        <v>25</v>
      </c>
      <c r="D276" s="91" t="s">
        <v>24</v>
      </c>
      <c r="E276" s="92">
        <v>1109.25</v>
      </c>
      <c r="F276" s="89"/>
    </row>
    <row r="277" spans="1:6" ht="13.5" customHeight="1" x14ac:dyDescent="0.25">
      <c r="A277" s="90">
        <f t="shared" si="4"/>
        <v>2015</v>
      </c>
      <c r="B277" s="85">
        <v>42104</v>
      </c>
      <c r="C277" s="81" t="s">
        <v>25</v>
      </c>
      <c r="D277" s="91" t="s">
        <v>24</v>
      </c>
      <c r="E277" s="92">
        <v>750</v>
      </c>
      <c r="F277" s="89"/>
    </row>
    <row r="278" spans="1:6" ht="13.5" customHeight="1" x14ac:dyDescent="0.25">
      <c r="A278" s="90">
        <f t="shared" si="4"/>
        <v>2015</v>
      </c>
      <c r="B278" s="85">
        <v>42104</v>
      </c>
      <c r="C278" s="81" t="s">
        <v>25</v>
      </c>
      <c r="D278" s="91" t="s">
        <v>26</v>
      </c>
      <c r="E278" s="92">
        <v>1740</v>
      </c>
      <c r="F278" s="89"/>
    </row>
    <row r="279" spans="1:6" ht="13.5" customHeight="1" x14ac:dyDescent="0.25">
      <c r="A279" s="90">
        <f t="shared" si="4"/>
        <v>2015</v>
      </c>
      <c r="B279" s="85">
        <v>42113</v>
      </c>
      <c r="C279" s="81" t="s">
        <v>25</v>
      </c>
      <c r="D279" s="91" t="s">
        <v>21</v>
      </c>
      <c r="E279" s="92">
        <v>848</v>
      </c>
      <c r="F279" s="89"/>
    </row>
    <row r="280" spans="1:6" ht="13.5" customHeight="1" x14ac:dyDescent="0.25">
      <c r="A280" s="90">
        <f t="shared" si="4"/>
        <v>2015</v>
      </c>
      <c r="B280" s="85">
        <v>42118</v>
      </c>
      <c r="C280" s="81" t="s">
        <v>25</v>
      </c>
      <c r="D280" s="91" t="s">
        <v>27</v>
      </c>
      <c r="E280" s="92">
        <v>439</v>
      </c>
      <c r="F280" s="89"/>
    </row>
    <row r="281" spans="1:6" ht="13.5" customHeight="1" x14ac:dyDescent="0.25">
      <c r="A281" s="90">
        <f t="shared" si="4"/>
        <v>2015</v>
      </c>
      <c r="B281" s="85">
        <v>42120</v>
      </c>
      <c r="C281" s="81" t="s">
        <v>25</v>
      </c>
      <c r="D281" s="91" t="s">
        <v>22</v>
      </c>
      <c r="E281" s="92">
        <v>428.3999969959259</v>
      </c>
      <c r="F281" s="89"/>
    </row>
    <row r="282" spans="1:6" ht="13.5" customHeight="1" x14ac:dyDescent="0.25">
      <c r="A282" s="90">
        <f t="shared" si="4"/>
        <v>2015</v>
      </c>
      <c r="B282" s="85">
        <v>42120</v>
      </c>
      <c r="C282" s="81" t="s">
        <v>25</v>
      </c>
      <c r="D282" s="91" t="s">
        <v>23</v>
      </c>
      <c r="E282" s="92">
        <v>292.5</v>
      </c>
      <c r="F282" s="89"/>
    </row>
    <row r="283" spans="1:6" ht="13.5" customHeight="1" x14ac:dyDescent="0.25">
      <c r="A283" s="90">
        <f t="shared" si="4"/>
        <v>2015</v>
      </c>
      <c r="B283" s="85">
        <v>42123</v>
      </c>
      <c r="C283" s="81" t="s">
        <v>25</v>
      </c>
      <c r="D283" s="91" t="s">
        <v>24</v>
      </c>
      <c r="E283" s="92">
        <v>959.75</v>
      </c>
      <c r="F283" s="89"/>
    </row>
    <row r="284" spans="1:6" ht="13.5" customHeight="1" x14ac:dyDescent="0.25">
      <c r="A284" s="90">
        <f t="shared" si="4"/>
        <v>2015</v>
      </c>
      <c r="B284" s="85">
        <v>42123</v>
      </c>
      <c r="C284" s="81" t="s">
        <v>25</v>
      </c>
      <c r="D284" s="91" t="s">
        <v>3</v>
      </c>
      <c r="E284" s="92">
        <v>90</v>
      </c>
      <c r="F284" s="89"/>
    </row>
    <row r="285" spans="1:6" ht="13.5" customHeight="1" x14ac:dyDescent="0.25">
      <c r="A285" s="90">
        <f t="shared" si="4"/>
        <v>2015</v>
      </c>
      <c r="B285" s="85">
        <v>42123</v>
      </c>
      <c r="C285" s="81" t="s">
        <v>25</v>
      </c>
      <c r="D285" s="91" t="s">
        <v>22</v>
      </c>
      <c r="E285" s="92">
        <v>760</v>
      </c>
      <c r="F285" s="89"/>
    </row>
    <row r="286" spans="1:6" ht="13.5" customHeight="1" x14ac:dyDescent="0.25">
      <c r="A286" s="90">
        <f t="shared" si="4"/>
        <v>2015</v>
      </c>
      <c r="B286" s="85">
        <v>42124</v>
      </c>
      <c r="C286" s="81" t="s">
        <v>25</v>
      </c>
      <c r="D286" s="91" t="s">
        <v>21</v>
      </c>
      <c r="E286" s="92">
        <v>1800</v>
      </c>
      <c r="F286" s="89"/>
    </row>
    <row r="287" spans="1:6" ht="13.5" customHeight="1" x14ac:dyDescent="0.25">
      <c r="A287" s="90">
        <f t="shared" si="4"/>
        <v>2015</v>
      </c>
      <c r="B287" s="85">
        <v>42124</v>
      </c>
      <c r="C287" s="81" t="s">
        <v>25</v>
      </c>
      <c r="D287" s="91" t="s">
        <v>24</v>
      </c>
      <c r="E287" s="92">
        <v>1774.799997061491</v>
      </c>
      <c r="F287" s="89"/>
    </row>
    <row r="288" spans="1:6" ht="13.5" customHeight="1" x14ac:dyDescent="0.25">
      <c r="A288" s="90">
        <f t="shared" si="4"/>
        <v>2015</v>
      </c>
      <c r="B288" s="85">
        <v>42125</v>
      </c>
      <c r="C288" s="81" t="s">
        <v>25</v>
      </c>
      <c r="D288" s="91" t="s">
        <v>26</v>
      </c>
      <c r="E288" s="92">
        <v>69.599999999999994</v>
      </c>
      <c r="F288" s="89"/>
    </row>
    <row r="289" spans="1:6" ht="13.5" customHeight="1" x14ac:dyDescent="0.25">
      <c r="A289" s="90">
        <f t="shared" si="4"/>
        <v>2015</v>
      </c>
      <c r="B289" s="85">
        <v>42130</v>
      </c>
      <c r="C289" s="81" t="s">
        <v>25</v>
      </c>
      <c r="D289" s="91" t="s">
        <v>27</v>
      </c>
      <c r="E289" s="92">
        <v>412.5</v>
      </c>
      <c r="F289" s="89"/>
    </row>
    <row r="290" spans="1:6" ht="13.5" customHeight="1" x14ac:dyDescent="0.25">
      <c r="A290" s="90">
        <f t="shared" si="4"/>
        <v>2015</v>
      </c>
      <c r="B290" s="85">
        <v>42130</v>
      </c>
      <c r="C290" s="81" t="s">
        <v>25</v>
      </c>
      <c r="D290" s="91" t="s">
        <v>3</v>
      </c>
      <c r="E290" s="92">
        <v>101.25</v>
      </c>
      <c r="F290" s="89"/>
    </row>
    <row r="291" spans="1:6" ht="13.5" customHeight="1" x14ac:dyDescent="0.25">
      <c r="A291" s="90">
        <f t="shared" si="4"/>
        <v>2015</v>
      </c>
      <c r="B291" s="85">
        <v>42130</v>
      </c>
      <c r="C291" s="81" t="s">
        <v>25</v>
      </c>
      <c r="D291" s="91" t="s">
        <v>27</v>
      </c>
      <c r="E291" s="92">
        <v>390</v>
      </c>
      <c r="F291" s="89"/>
    </row>
    <row r="292" spans="1:6" ht="13.5" customHeight="1" x14ac:dyDescent="0.25">
      <c r="A292" s="90">
        <f t="shared" si="4"/>
        <v>2015</v>
      </c>
      <c r="B292" s="85">
        <v>42130</v>
      </c>
      <c r="C292" s="81" t="s">
        <v>25</v>
      </c>
      <c r="D292" s="91" t="s">
        <v>22</v>
      </c>
      <c r="E292" s="92">
        <v>336</v>
      </c>
      <c r="F292" s="89"/>
    </row>
    <row r="293" spans="1:6" ht="13.5" customHeight="1" x14ac:dyDescent="0.25">
      <c r="A293" s="90">
        <f t="shared" si="4"/>
        <v>2015</v>
      </c>
      <c r="B293" s="85">
        <v>42130</v>
      </c>
      <c r="C293" s="81" t="s">
        <v>25</v>
      </c>
      <c r="D293" s="91" t="s">
        <v>3</v>
      </c>
      <c r="E293" s="92">
        <v>229.49999839067459</v>
      </c>
      <c r="F293" s="89"/>
    </row>
    <row r="294" spans="1:6" ht="13.5" customHeight="1" x14ac:dyDescent="0.25">
      <c r="A294" s="90">
        <f t="shared" si="4"/>
        <v>2015</v>
      </c>
      <c r="B294" s="85">
        <v>42130</v>
      </c>
      <c r="C294" s="81" t="s">
        <v>25</v>
      </c>
      <c r="D294" s="91" t="s">
        <v>23</v>
      </c>
      <c r="E294" s="92">
        <v>285.59999799728394</v>
      </c>
      <c r="F294" s="89"/>
    </row>
    <row r="295" spans="1:6" ht="13.5" customHeight="1" x14ac:dyDescent="0.25">
      <c r="A295" s="90">
        <f t="shared" si="4"/>
        <v>2015</v>
      </c>
      <c r="B295" s="85">
        <v>42130</v>
      </c>
      <c r="C295" s="81" t="s">
        <v>25</v>
      </c>
      <c r="D295" s="91" t="s">
        <v>2</v>
      </c>
      <c r="E295" s="92">
        <v>960</v>
      </c>
      <c r="F295" s="89"/>
    </row>
    <row r="296" spans="1:6" ht="13.5" customHeight="1" x14ac:dyDescent="0.25">
      <c r="A296" s="90">
        <f t="shared" si="4"/>
        <v>2015</v>
      </c>
      <c r="B296" s="85">
        <v>42130</v>
      </c>
      <c r="C296" s="81" t="s">
        <v>25</v>
      </c>
      <c r="D296" s="91" t="s">
        <v>3</v>
      </c>
      <c r="E296" s="92">
        <v>72</v>
      </c>
      <c r="F296" s="89"/>
    </row>
    <row r="297" spans="1:6" ht="13.5" customHeight="1" x14ac:dyDescent="0.25">
      <c r="A297" s="90">
        <f t="shared" si="4"/>
        <v>2015</v>
      </c>
      <c r="B297" s="85">
        <v>42130</v>
      </c>
      <c r="C297" s="81" t="s">
        <v>25</v>
      </c>
      <c r="D297" s="91" t="s">
        <v>22</v>
      </c>
      <c r="E297" s="92">
        <v>184</v>
      </c>
      <c r="F297" s="89"/>
    </row>
    <row r="298" spans="1:6" ht="13.5" customHeight="1" x14ac:dyDescent="0.25">
      <c r="A298" s="90">
        <f t="shared" si="4"/>
        <v>2015</v>
      </c>
      <c r="B298" s="85">
        <v>42130</v>
      </c>
      <c r="C298" s="81" t="s">
        <v>25</v>
      </c>
      <c r="D298" s="91" t="s">
        <v>23</v>
      </c>
      <c r="E298" s="92">
        <v>70</v>
      </c>
      <c r="F298" s="89"/>
    </row>
    <row r="299" spans="1:6" ht="13.5" customHeight="1" x14ac:dyDescent="0.25">
      <c r="A299" s="90">
        <f t="shared" si="4"/>
        <v>2015</v>
      </c>
      <c r="B299" s="85">
        <v>42131</v>
      </c>
      <c r="C299" s="81" t="s">
        <v>25</v>
      </c>
      <c r="D299" s="91" t="s">
        <v>3</v>
      </c>
      <c r="E299" s="92">
        <v>144</v>
      </c>
      <c r="F299" s="89"/>
    </row>
    <row r="300" spans="1:6" ht="13.5" customHeight="1" x14ac:dyDescent="0.25">
      <c r="A300" s="90">
        <f t="shared" si="4"/>
        <v>2015</v>
      </c>
      <c r="B300" s="85">
        <v>42131</v>
      </c>
      <c r="C300" s="81" t="s">
        <v>25</v>
      </c>
      <c r="D300" s="91" t="s">
        <v>2</v>
      </c>
      <c r="E300" s="92">
        <v>185.685</v>
      </c>
      <c r="F300" s="89"/>
    </row>
    <row r="301" spans="1:6" ht="13.5" customHeight="1" x14ac:dyDescent="0.25">
      <c r="A301" s="90">
        <f t="shared" si="4"/>
        <v>2015</v>
      </c>
      <c r="B301" s="85">
        <v>42137</v>
      </c>
      <c r="C301" s="81" t="s">
        <v>25</v>
      </c>
      <c r="D301" s="91" t="s">
        <v>26</v>
      </c>
      <c r="E301" s="92">
        <v>760</v>
      </c>
      <c r="F301" s="89"/>
    </row>
    <row r="302" spans="1:6" ht="13.5" customHeight="1" x14ac:dyDescent="0.25">
      <c r="A302" s="90">
        <f t="shared" si="4"/>
        <v>2015</v>
      </c>
      <c r="B302" s="85">
        <v>42137</v>
      </c>
      <c r="C302" s="81" t="s">
        <v>25</v>
      </c>
      <c r="D302" s="91" t="s">
        <v>22</v>
      </c>
      <c r="E302" s="92">
        <v>625</v>
      </c>
      <c r="F302" s="89"/>
    </row>
    <row r="303" spans="1:6" ht="13.5" customHeight="1" x14ac:dyDescent="0.25">
      <c r="A303" s="90">
        <f t="shared" si="4"/>
        <v>2015</v>
      </c>
      <c r="B303" s="85">
        <v>42137</v>
      </c>
      <c r="C303" s="81" t="s">
        <v>25</v>
      </c>
      <c r="D303" s="91" t="s">
        <v>23</v>
      </c>
      <c r="E303" s="92">
        <v>190</v>
      </c>
      <c r="F303" s="89"/>
    </row>
    <row r="304" spans="1:6" ht="13.5" customHeight="1" x14ac:dyDescent="0.25">
      <c r="A304" s="90">
        <f t="shared" si="4"/>
        <v>2015</v>
      </c>
      <c r="B304" s="85">
        <v>42141</v>
      </c>
      <c r="C304" s="81" t="s">
        <v>25</v>
      </c>
      <c r="D304" s="91" t="s">
        <v>3</v>
      </c>
      <c r="E304" s="92">
        <v>1425</v>
      </c>
      <c r="F304" s="89"/>
    </row>
    <row r="305" spans="1:6" ht="13.5" customHeight="1" x14ac:dyDescent="0.25">
      <c r="A305" s="90">
        <f t="shared" si="4"/>
        <v>2015</v>
      </c>
      <c r="B305" s="85">
        <v>42141</v>
      </c>
      <c r="C305" s="81" t="s">
        <v>25</v>
      </c>
      <c r="D305" s="91" t="s">
        <v>27</v>
      </c>
      <c r="E305" s="92">
        <v>1494.5</v>
      </c>
      <c r="F305" s="89"/>
    </row>
    <row r="306" spans="1:6" ht="13.5" customHeight="1" x14ac:dyDescent="0.25">
      <c r="A306" s="90">
        <f t="shared" si="4"/>
        <v>2015</v>
      </c>
      <c r="B306" s="85">
        <v>42141</v>
      </c>
      <c r="C306" s="81" t="s">
        <v>25</v>
      </c>
      <c r="D306" s="91" t="s">
        <v>2</v>
      </c>
      <c r="E306" s="92">
        <v>5570.55</v>
      </c>
      <c r="F306" s="89"/>
    </row>
    <row r="307" spans="1:6" ht="13.5" customHeight="1" x14ac:dyDescent="0.25">
      <c r="A307" s="90">
        <f t="shared" si="4"/>
        <v>2015</v>
      </c>
      <c r="B307" s="85">
        <v>42141</v>
      </c>
      <c r="C307" s="81" t="s">
        <v>25</v>
      </c>
      <c r="D307" s="91" t="s">
        <v>26</v>
      </c>
      <c r="E307" s="92">
        <v>4125</v>
      </c>
      <c r="F307" s="89"/>
    </row>
    <row r="308" spans="1:6" ht="13.5" customHeight="1" x14ac:dyDescent="0.25">
      <c r="A308" s="90">
        <f t="shared" si="4"/>
        <v>2015</v>
      </c>
      <c r="B308" s="85">
        <v>42141</v>
      </c>
      <c r="C308" s="81" t="s">
        <v>25</v>
      </c>
      <c r="D308" s="91" t="s">
        <v>3</v>
      </c>
      <c r="E308" s="92">
        <v>810</v>
      </c>
      <c r="F308" s="89"/>
    </row>
    <row r="309" spans="1:6" ht="13.5" customHeight="1" x14ac:dyDescent="0.25">
      <c r="A309" s="90">
        <f t="shared" si="4"/>
        <v>2015</v>
      </c>
      <c r="B309" s="85">
        <v>42141</v>
      </c>
      <c r="C309" s="81" t="s">
        <v>25</v>
      </c>
      <c r="D309" s="91" t="s">
        <v>22</v>
      </c>
      <c r="E309" s="92">
        <v>480</v>
      </c>
      <c r="F309" s="89"/>
    </row>
    <row r="310" spans="1:6" ht="13.5" customHeight="1" x14ac:dyDescent="0.25">
      <c r="A310" s="90">
        <f t="shared" si="4"/>
        <v>2015</v>
      </c>
      <c r="B310" s="85">
        <v>42141</v>
      </c>
      <c r="C310" s="81" t="s">
        <v>25</v>
      </c>
      <c r="D310" s="91" t="s">
        <v>3</v>
      </c>
      <c r="E310" s="92">
        <v>94.5</v>
      </c>
      <c r="F310" s="89"/>
    </row>
    <row r="311" spans="1:6" ht="13.5" customHeight="1" x14ac:dyDescent="0.25">
      <c r="A311" s="90">
        <f t="shared" si="4"/>
        <v>2015</v>
      </c>
      <c r="B311" s="85">
        <v>42141</v>
      </c>
      <c r="C311" s="81" t="s">
        <v>25</v>
      </c>
      <c r="D311" s="91" t="s">
        <v>23</v>
      </c>
      <c r="E311" s="92">
        <v>665</v>
      </c>
      <c r="F311" s="89"/>
    </row>
    <row r="312" spans="1:6" ht="13.5" customHeight="1" x14ac:dyDescent="0.25">
      <c r="A312" s="90">
        <f t="shared" si="4"/>
        <v>2015</v>
      </c>
      <c r="B312" s="85">
        <v>42141</v>
      </c>
      <c r="C312" s="81" t="s">
        <v>25</v>
      </c>
      <c r="D312" s="91" t="s">
        <v>26</v>
      </c>
      <c r="E312" s="92">
        <v>344</v>
      </c>
      <c r="F312" s="89"/>
    </row>
    <row r="313" spans="1:6" ht="13.5" customHeight="1" x14ac:dyDescent="0.25">
      <c r="A313" s="90">
        <f t="shared" si="4"/>
        <v>2015</v>
      </c>
      <c r="B313" s="85">
        <v>42141</v>
      </c>
      <c r="C313" s="81" t="s">
        <v>25</v>
      </c>
      <c r="D313" s="91" t="s">
        <v>22</v>
      </c>
      <c r="E313" s="92">
        <v>665</v>
      </c>
      <c r="F313" s="89"/>
    </row>
    <row r="314" spans="1:6" ht="13.5" customHeight="1" x14ac:dyDescent="0.25">
      <c r="A314" s="90">
        <f t="shared" si="4"/>
        <v>2015</v>
      </c>
      <c r="B314" s="85">
        <v>42141</v>
      </c>
      <c r="C314" s="81" t="s">
        <v>25</v>
      </c>
      <c r="D314" s="91" t="s">
        <v>3</v>
      </c>
      <c r="E314" s="92">
        <v>6587.5</v>
      </c>
      <c r="F314" s="89"/>
    </row>
    <row r="315" spans="1:6" ht="13.5" customHeight="1" x14ac:dyDescent="0.25">
      <c r="A315" s="90">
        <f t="shared" si="4"/>
        <v>2015</v>
      </c>
      <c r="B315" s="85">
        <v>42141</v>
      </c>
      <c r="C315" s="81" t="s">
        <v>25</v>
      </c>
      <c r="D315" s="91" t="s">
        <v>26</v>
      </c>
      <c r="E315" s="92">
        <v>1650</v>
      </c>
      <c r="F315" s="89"/>
    </row>
    <row r="316" spans="1:6" ht="13.5" customHeight="1" x14ac:dyDescent="0.25">
      <c r="A316" s="90">
        <f t="shared" si="4"/>
        <v>2015</v>
      </c>
      <c r="B316" s="85">
        <v>42144</v>
      </c>
      <c r="C316" s="81" t="s">
        <v>25</v>
      </c>
      <c r="D316" s="91" t="s">
        <v>24</v>
      </c>
      <c r="E316" s="92">
        <v>134.99999977648258</v>
      </c>
      <c r="F316" s="89"/>
    </row>
    <row r="317" spans="1:6" ht="13.5" customHeight="1" x14ac:dyDescent="0.25">
      <c r="A317" s="90">
        <f t="shared" si="4"/>
        <v>2015</v>
      </c>
      <c r="B317" s="85">
        <v>42144</v>
      </c>
      <c r="C317" s="81" t="s">
        <v>25</v>
      </c>
      <c r="D317" s="91" t="s">
        <v>27</v>
      </c>
      <c r="E317" s="92">
        <v>233.4</v>
      </c>
      <c r="F317" s="89"/>
    </row>
    <row r="318" spans="1:6" ht="13.5" customHeight="1" x14ac:dyDescent="0.25">
      <c r="A318" s="90">
        <f t="shared" si="4"/>
        <v>2015</v>
      </c>
      <c r="B318" s="85">
        <v>42144</v>
      </c>
      <c r="C318" s="81" t="s">
        <v>25</v>
      </c>
      <c r="D318" s="91" t="s">
        <v>27</v>
      </c>
      <c r="E318" s="92">
        <v>171</v>
      </c>
      <c r="F318" s="89"/>
    </row>
    <row r="319" spans="1:6" ht="13.5" customHeight="1" x14ac:dyDescent="0.25">
      <c r="A319" s="90">
        <f t="shared" si="4"/>
        <v>2015</v>
      </c>
      <c r="B319" s="85">
        <v>42146</v>
      </c>
      <c r="C319" s="81" t="s">
        <v>25</v>
      </c>
      <c r="D319" s="91" t="s">
        <v>24</v>
      </c>
      <c r="E319" s="92">
        <v>200</v>
      </c>
      <c r="F319" s="89"/>
    </row>
    <row r="320" spans="1:6" ht="13.5" customHeight="1" x14ac:dyDescent="0.25">
      <c r="A320" s="90">
        <f t="shared" si="4"/>
        <v>2015</v>
      </c>
      <c r="B320" s="85">
        <v>42154</v>
      </c>
      <c r="C320" s="81" t="s">
        <v>25</v>
      </c>
      <c r="D320" s="91" t="s">
        <v>26</v>
      </c>
      <c r="E320" s="92">
        <v>510</v>
      </c>
      <c r="F320" s="89"/>
    </row>
    <row r="321" spans="1:6" ht="13.5" customHeight="1" x14ac:dyDescent="0.25">
      <c r="A321" s="90">
        <f t="shared" si="4"/>
        <v>2015</v>
      </c>
      <c r="B321" s="85">
        <v>42155</v>
      </c>
      <c r="C321" s="81" t="s">
        <v>25</v>
      </c>
      <c r="D321" s="91" t="s">
        <v>2</v>
      </c>
      <c r="E321" s="92">
        <v>2702.6999955251813</v>
      </c>
      <c r="F321" s="89"/>
    </row>
    <row r="322" spans="1:6" ht="13.5" customHeight="1" x14ac:dyDescent="0.25">
      <c r="A322" s="90">
        <f t="shared" ref="A322:A385" si="5">YEAR(B322)</f>
        <v>2015</v>
      </c>
      <c r="B322" s="85">
        <v>42155</v>
      </c>
      <c r="C322" s="81" t="s">
        <v>25</v>
      </c>
      <c r="D322" s="91" t="s">
        <v>22</v>
      </c>
      <c r="E322" s="92">
        <v>115.8</v>
      </c>
      <c r="F322" s="89"/>
    </row>
    <row r="323" spans="1:6" ht="13.5" customHeight="1" x14ac:dyDescent="0.25">
      <c r="A323" s="90">
        <f t="shared" si="5"/>
        <v>2015</v>
      </c>
      <c r="B323" s="85">
        <v>42155</v>
      </c>
      <c r="C323" s="81" t="s">
        <v>25</v>
      </c>
      <c r="D323" s="91" t="s">
        <v>2</v>
      </c>
      <c r="E323" s="92">
        <v>737.99999877810478</v>
      </c>
      <c r="F323" s="89"/>
    </row>
    <row r="324" spans="1:6" ht="13.5" customHeight="1" x14ac:dyDescent="0.25">
      <c r="A324" s="90">
        <f t="shared" si="5"/>
        <v>2015</v>
      </c>
      <c r="B324" s="85">
        <v>42155</v>
      </c>
      <c r="C324" s="81" t="s">
        <v>25</v>
      </c>
      <c r="D324" s="91" t="s">
        <v>2</v>
      </c>
      <c r="E324" s="92">
        <v>86.399999856948853</v>
      </c>
      <c r="F324" s="89"/>
    </row>
    <row r="325" spans="1:6" ht="13.5" customHeight="1" x14ac:dyDescent="0.25">
      <c r="A325" s="90">
        <f t="shared" si="5"/>
        <v>2015</v>
      </c>
      <c r="B325" s="85">
        <v>42155</v>
      </c>
      <c r="C325" s="81" t="s">
        <v>25</v>
      </c>
      <c r="D325" s="91" t="s">
        <v>24</v>
      </c>
      <c r="E325" s="92">
        <v>687.5</v>
      </c>
      <c r="F325" s="89"/>
    </row>
    <row r="326" spans="1:6" ht="13.5" customHeight="1" x14ac:dyDescent="0.25">
      <c r="A326" s="90">
        <f t="shared" si="5"/>
        <v>2015</v>
      </c>
      <c r="B326" s="85">
        <v>42155</v>
      </c>
      <c r="C326" s="81" t="s">
        <v>25</v>
      </c>
      <c r="D326" s="91" t="s">
        <v>24</v>
      </c>
      <c r="E326" s="92">
        <v>52.35</v>
      </c>
      <c r="F326" s="89"/>
    </row>
    <row r="327" spans="1:6" ht="13.5" customHeight="1" x14ac:dyDescent="0.25">
      <c r="A327" s="90">
        <f t="shared" si="5"/>
        <v>2015</v>
      </c>
      <c r="B327" s="85">
        <v>42155</v>
      </c>
      <c r="C327" s="81" t="s">
        <v>25</v>
      </c>
      <c r="D327" s="91" t="s">
        <v>24</v>
      </c>
      <c r="E327" s="92">
        <v>386.4</v>
      </c>
      <c r="F327" s="89"/>
    </row>
    <row r="328" spans="1:6" ht="13.5" customHeight="1" x14ac:dyDescent="0.25">
      <c r="A328" s="90">
        <f t="shared" si="5"/>
        <v>2015</v>
      </c>
      <c r="B328" s="85">
        <v>42155</v>
      </c>
      <c r="C328" s="81" t="s">
        <v>25</v>
      </c>
      <c r="D328" s="91" t="s">
        <v>3</v>
      </c>
      <c r="E328" s="92">
        <v>490</v>
      </c>
      <c r="F328" s="89"/>
    </row>
    <row r="329" spans="1:6" ht="13.5" customHeight="1" x14ac:dyDescent="0.25">
      <c r="A329" s="90">
        <f t="shared" si="5"/>
        <v>2015</v>
      </c>
      <c r="B329" s="85">
        <v>42160</v>
      </c>
      <c r="C329" s="81" t="s">
        <v>25</v>
      </c>
      <c r="D329" s="91" t="s">
        <v>3</v>
      </c>
      <c r="E329" s="92">
        <v>364.7999986410141</v>
      </c>
      <c r="F329" s="89"/>
    </row>
    <row r="330" spans="1:6" ht="13.5" customHeight="1" x14ac:dyDescent="0.25">
      <c r="A330" s="90">
        <f t="shared" si="5"/>
        <v>2015</v>
      </c>
      <c r="B330" s="85">
        <v>42160</v>
      </c>
      <c r="C330" s="81" t="s">
        <v>25</v>
      </c>
      <c r="D330" s="91" t="s">
        <v>27</v>
      </c>
      <c r="E330" s="92">
        <v>40</v>
      </c>
      <c r="F330" s="89"/>
    </row>
    <row r="331" spans="1:6" ht="13.5" customHeight="1" x14ac:dyDescent="0.25">
      <c r="A331" s="90">
        <f t="shared" si="5"/>
        <v>2015</v>
      </c>
      <c r="B331" s="85">
        <v>42160</v>
      </c>
      <c r="C331" s="81" t="s">
        <v>25</v>
      </c>
      <c r="D331" s="91" t="s">
        <v>27</v>
      </c>
      <c r="E331" s="92">
        <v>22</v>
      </c>
      <c r="F331" s="89"/>
    </row>
    <row r="332" spans="1:6" ht="13.5" customHeight="1" x14ac:dyDescent="0.25">
      <c r="A332" s="90">
        <f t="shared" si="5"/>
        <v>2015</v>
      </c>
      <c r="B332" s="85">
        <v>42160</v>
      </c>
      <c r="C332" s="81" t="s">
        <v>25</v>
      </c>
      <c r="D332" s="91" t="s">
        <v>27</v>
      </c>
      <c r="E332" s="92">
        <v>24.500000011175871</v>
      </c>
      <c r="F332" s="89"/>
    </row>
    <row r="333" spans="1:6" ht="13.5" customHeight="1" x14ac:dyDescent="0.25">
      <c r="A333" s="90">
        <f t="shared" si="5"/>
        <v>2015</v>
      </c>
      <c r="B333" s="85">
        <v>42160</v>
      </c>
      <c r="C333" s="81" t="s">
        <v>25</v>
      </c>
      <c r="D333" s="91" t="s">
        <v>21</v>
      </c>
      <c r="E333" s="92">
        <v>28.499999977648258</v>
      </c>
      <c r="F333" s="89"/>
    </row>
    <row r="334" spans="1:6" ht="13.5" customHeight="1" x14ac:dyDescent="0.25">
      <c r="A334" s="90">
        <f t="shared" si="5"/>
        <v>2015</v>
      </c>
      <c r="B334" s="85">
        <v>42160</v>
      </c>
      <c r="C334" s="81" t="s">
        <v>25</v>
      </c>
      <c r="D334" s="91" t="s">
        <v>27</v>
      </c>
      <c r="E334" s="92">
        <v>71.99999988079071</v>
      </c>
      <c r="F334" s="89"/>
    </row>
    <row r="335" spans="1:6" ht="13.5" customHeight="1" x14ac:dyDescent="0.25">
      <c r="A335" s="90">
        <f t="shared" si="5"/>
        <v>2015</v>
      </c>
      <c r="B335" s="85">
        <v>42160</v>
      </c>
      <c r="C335" s="81" t="s">
        <v>25</v>
      </c>
      <c r="D335" s="91" t="s">
        <v>22</v>
      </c>
      <c r="E335" s="92">
        <v>31</v>
      </c>
      <c r="F335" s="89"/>
    </row>
    <row r="336" spans="1:6" ht="13.5" customHeight="1" x14ac:dyDescent="0.25">
      <c r="A336" s="90">
        <f t="shared" si="5"/>
        <v>2015</v>
      </c>
      <c r="B336" s="85">
        <v>42160</v>
      </c>
      <c r="C336" s="81" t="s">
        <v>25</v>
      </c>
      <c r="D336" s="91" t="s">
        <v>26</v>
      </c>
      <c r="E336" s="92">
        <v>72.199999943375587</v>
      </c>
      <c r="F336" s="89"/>
    </row>
    <row r="337" spans="1:6" ht="13.5" customHeight="1" x14ac:dyDescent="0.25">
      <c r="A337" s="90">
        <f t="shared" si="5"/>
        <v>2015</v>
      </c>
      <c r="B337" s="85">
        <v>42160</v>
      </c>
      <c r="C337" s="81" t="s">
        <v>25</v>
      </c>
      <c r="D337" s="91" t="s">
        <v>22</v>
      </c>
      <c r="E337" s="92">
        <v>24</v>
      </c>
      <c r="F337" s="89"/>
    </row>
    <row r="338" spans="1:6" ht="13.5" customHeight="1" x14ac:dyDescent="0.25">
      <c r="A338" s="90">
        <f t="shared" si="5"/>
        <v>2015</v>
      </c>
      <c r="B338" s="85">
        <v>42160</v>
      </c>
      <c r="C338" s="81" t="s">
        <v>25</v>
      </c>
      <c r="D338" s="91" t="s">
        <v>21</v>
      </c>
      <c r="E338" s="92">
        <v>22.55250001559034</v>
      </c>
      <c r="F338" s="89"/>
    </row>
    <row r="339" spans="1:6" ht="13.5" customHeight="1" x14ac:dyDescent="0.25">
      <c r="A339" s="90">
        <f t="shared" si="5"/>
        <v>2015</v>
      </c>
      <c r="B339" s="85">
        <v>42160</v>
      </c>
      <c r="C339" s="81" t="s">
        <v>25</v>
      </c>
      <c r="D339" s="91" t="s">
        <v>24</v>
      </c>
      <c r="E339" s="92">
        <v>33.853000023402274</v>
      </c>
      <c r="F339" s="89"/>
    </row>
    <row r="340" spans="1:6" ht="13.5" customHeight="1" x14ac:dyDescent="0.25">
      <c r="A340" s="90">
        <f t="shared" si="5"/>
        <v>2015</v>
      </c>
      <c r="B340" s="85">
        <v>42160</v>
      </c>
      <c r="C340" s="81" t="s">
        <v>25</v>
      </c>
      <c r="D340" s="91" t="s">
        <v>24</v>
      </c>
      <c r="E340" s="92">
        <v>77.760000072419643</v>
      </c>
      <c r="F340" s="89"/>
    </row>
    <row r="341" spans="1:6" ht="13.5" customHeight="1" x14ac:dyDescent="0.25">
      <c r="A341" s="90">
        <f t="shared" si="5"/>
        <v>2015</v>
      </c>
      <c r="B341" s="85">
        <v>42160</v>
      </c>
      <c r="C341" s="81" t="s">
        <v>25</v>
      </c>
      <c r="D341" s="91" t="s">
        <v>23</v>
      </c>
      <c r="E341" s="92">
        <v>18</v>
      </c>
      <c r="F341" s="89"/>
    </row>
    <row r="342" spans="1:6" ht="13.5" customHeight="1" x14ac:dyDescent="0.25">
      <c r="A342" s="90">
        <f t="shared" si="5"/>
        <v>2015</v>
      </c>
      <c r="B342" s="85">
        <v>42160</v>
      </c>
      <c r="C342" s="81" t="s">
        <v>25</v>
      </c>
      <c r="D342" s="91" t="s">
        <v>26</v>
      </c>
      <c r="E342" s="92">
        <v>32</v>
      </c>
      <c r="F342" s="89"/>
    </row>
    <row r="343" spans="1:6" ht="13.5" customHeight="1" x14ac:dyDescent="0.25">
      <c r="A343" s="90">
        <f t="shared" si="5"/>
        <v>2015</v>
      </c>
      <c r="B343" s="85">
        <v>42160</v>
      </c>
      <c r="C343" s="81" t="s">
        <v>25</v>
      </c>
      <c r="D343" s="91" t="s">
        <v>3</v>
      </c>
      <c r="E343" s="92">
        <v>34.19999997317791</v>
      </c>
      <c r="F343" s="89"/>
    </row>
    <row r="344" spans="1:6" ht="13.5" customHeight="1" x14ac:dyDescent="0.25">
      <c r="A344" s="90">
        <f t="shared" si="5"/>
        <v>2015</v>
      </c>
      <c r="B344" s="85">
        <v>42160</v>
      </c>
      <c r="C344" s="81" t="s">
        <v>25</v>
      </c>
      <c r="D344" s="91" t="s">
        <v>22</v>
      </c>
      <c r="E344" s="92">
        <v>28.95</v>
      </c>
      <c r="F344" s="89"/>
    </row>
    <row r="345" spans="1:6" ht="13.5" customHeight="1" x14ac:dyDescent="0.25">
      <c r="A345" s="90">
        <f t="shared" si="5"/>
        <v>2015</v>
      </c>
      <c r="B345" s="85">
        <v>42160</v>
      </c>
      <c r="C345" s="81" t="s">
        <v>25</v>
      </c>
      <c r="D345" s="91" t="s">
        <v>22</v>
      </c>
      <c r="E345" s="92">
        <v>35.280000016093254</v>
      </c>
      <c r="F345" s="89"/>
    </row>
    <row r="346" spans="1:6" ht="13.5" customHeight="1" x14ac:dyDescent="0.25">
      <c r="A346" s="90">
        <f t="shared" si="5"/>
        <v>2015</v>
      </c>
      <c r="B346" s="85">
        <v>42160</v>
      </c>
      <c r="C346" s="81" t="s">
        <v>25</v>
      </c>
      <c r="D346" s="91" t="s">
        <v>23</v>
      </c>
      <c r="E346" s="92">
        <v>14</v>
      </c>
      <c r="F346" s="89"/>
    </row>
    <row r="347" spans="1:6" ht="13.5" customHeight="1" x14ac:dyDescent="0.25">
      <c r="A347" s="90">
        <f t="shared" si="5"/>
        <v>2015</v>
      </c>
      <c r="B347" s="85">
        <v>42160</v>
      </c>
      <c r="C347" s="81" t="s">
        <v>25</v>
      </c>
      <c r="D347" s="91" t="s">
        <v>2</v>
      </c>
      <c r="E347" s="92">
        <v>48</v>
      </c>
      <c r="F347" s="89"/>
    </row>
    <row r="348" spans="1:6" ht="13.5" customHeight="1" x14ac:dyDescent="0.25">
      <c r="A348" s="90">
        <f t="shared" si="5"/>
        <v>2015</v>
      </c>
      <c r="B348" s="85">
        <v>42160</v>
      </c>
      <c r="C348" s="81" t="s">
        <v>25</v>
      </c>
      <c r="D348" s="91" t="s">
        <v>26</v>
      </c>
      <c r="E348" s="92">
        <v>63.920000091195107</v>
      </c>
      <c r="F348" s="89"/>
    </row>
    <row r="349" spans="1:6" ht="13.5" customHeight="1" x14ac:dyDescent="0.25">
      <c r="A349" s="90">
        <f t="shared" si="5"/>
        <v>2015</v>
      </c>
      <c r="B349" s="85">
        <v>42160</v>
      </c>
      <c r="C349" s="81" t="s">
        <v>25</v>
      </c>
      <c r="D349" s="91" t="s">
        <v>23</v>
      </c>
      <c r="E349" s="92">
        <v>64.505000044591725</v>
      </c>
      <c r="F349" s="89"/>
    </row>
    <row r="350" spans="1:6" ht="13.5" customHeight="1" x14ac:dyDescent="0.25">
      <c r="A350" s="90">
        <f t="shared" si="5"/>
        <v>2015</v>
      </c>
      <c r="B350" s="85">
        <v>42160</v>
      </c>
      <c r="C350" s="81" t="s">
        <v>25</v>
      </c>
      <c r="D350" s="91" t="s">
        <v>27</v>
      </c>
      <c r="E350" s="92">
        <v>17</v>
      </c>
      <c r="F350" s="89"/>
    </row>
    <row r="351" spans="1:6" ht="13.5" customHeight="1" x14ac:dyDescent="0.25">
      <c r="A351" s="90">
        <f t="shared" si="5"/>
        <v>2015</v>
      </c>
      <c r="B351" s="85">
        <v>42160</v>
      </c>
      <c r="C351" s="81" t="s">
        <v>25</v>
      </c>
      <c r="D351" s="91" t="s">
        <v>22</v>
      </c>
      <c r="E351" s="92">
        <v>29.700000006705523</v>
      </c>
      <c r="F351" s="89"/>
    </row>
    <row r="352" spans="1:6" ht="13.5" customHeight="1" x14ac:dyDescent="0.25">
      <c r="A352" s="90">
        <f t="shared" si="5"/>
        <v>2015</v>
      </c>
      <c r="B352" s="85">
        <v>42160</v>
      </c>
      <c r="C352" s="81" t="s">
        <v>25</v>
      </c>
      <c r="D352" s="91" t="s">
        <v>3</v>
      </c>
      <c r="E352" s="92">
        <v>31</v>
      </c>
      <c r="F352" s="89"/>
    </row>
    <row r="353" spans="1:6" ht="13.5" customHeight="1" x14ac:dyDescent="0.25">
      <c r="A353" s="90">
        <f t="shared" si="5"/>
        <v>2015</v>
      </c>
      <c r="B353" s="85">
        <v>42160</v>
      </c>
      <c r="C353" s="81" t="s">
        <v>25</v>
      </c>
      <c r="D353" s="91" t="s">
        <v>27</v>
      </c>
      <c r="E353" s="92">
        <v>26</v>
      </c>
      <c r="F353" s="89"/>
    </row>
    <row r="354" spans="1:6" ht="13.5" customHeight="1" x14ac:dyDescent="0.25">
      <c r="A354" s="90">
        <f t="shared" si="5"/>
        <v>2013</v>
      </c>
      <c r="B354" s="85">
        <v>41491</v>
      </c>
      <c r="C354" s="81" t="s">
        <v>20</v>
      </c>
      <c r="D354" s="91" t="s">
        <v>21</v>
      </c>
      <c r="E354" s="92">
        <v>167.4</v>
      </c>
      <c r="F354" s="89"/>
    </row>
    <row r="355" spans="1:6" ht="13.5" customHeight="1" x14ac:dyDescent="0.25">
      <c r="A355" s="90">
        <f t="shared" si="5"/>
        <v>2013</v>
      </c>
      <c r="B355" s="85">
        <v>41491</v>
      </c>
      <c r="C355" s="81" t="s">
        <v>20</v>
      </c>
      <c r="D355" s="91" t="s">
        <v>21</v>
      </c>
      <c r="E355" s="92">
        <v>1696</v>
      </c>
      <c r="F355" s="89"/>
    </row>
    <row r="356" spans="1:6" ht="13.5" customHeight="1" x14ac:dyDescent="0.25">
      <c r="A356" s="90">
        <f t="shared" si="5"/>
        <v>2013</v>
      </c>
      <c r="B356" s="85">
        <v>41505</v>
      </c>
      <c r="C356" s="81" t="s">
        <v>20</v>
      </c>
      <c r="D356" s="91" t="s">
        <v>22</v>
      </c>
      <c r="E356" s="92">
        <v>92.4</v>
      </c>
      <c r="F356" s="89"/>
    </row>
    <row r="357" spans="1:6" ht="13.5" customHeight="1" x14ac:dyDescent="0.25">
      <c r="A357" s="90">
        <f t="shared" si="5"/>
        <v>2013</v>
      </c>
      <c r="B357" s="85">
        <v>41505</v>
      </c>
      <c r="C357" s="81" t="s">
        <v>20</v>
      </c>
      <c r="D357" s="91" t="s">
        <v>23</v>
      </c>
      <c r="E357" s="92">
        <v>780</v>
      </c>
      <c r="F357" s="89"/>
    </row>
    <row r="358" spans="1:6" ht="13.5" customHeight="1" x14ac:dyDescent="0.25">
      <c r="A358" s="90">
        <f t="shared" si="5"/>
        <v>2013</v>
      </c>
      <c r="B358" s="85">
        <v>41505</v>
      </c>
      <c r="C358" s="81" t="s">
        <v>20</v>
      </c>
      <c r="D358" s="91" t="s">
        <v>24</v>
      </c>
      <c r="E358" s="92">
        <v>443.25</v>
      </c>
      <c r="F358" s="89"/>
    </row>
    <row r="359" spans="1:6" ht="13.5" customHeight="1" x14ac:dyDescent="0.25">
      <c r="A359" s="90">
        <f t="shared" si="5"/>
        <v>2013</v>
      </c>
      <c r="B359" s="85">
        <v>41505</v>
      </c>
      <c r="C359" s="81" t="s">
        <v>20</v>
      </c>
      <c r="D359" s="91" t="s">
        <v>3</v>
      </c>
      <c r="E359" s="92">
        <v>189</v>
      </c>
      <c r="F359" s="89"/>
    </row>
    <row r="360" spans="1:6" ht="13.5" customHeight="1" x14ac:dyDescent="0.25">
      <c r="A360" s="90">
        <f t="shared" si="5"/>
        <v>2013</v>
      </c>
      <c r="B360" s="85">
        <v>41515</v>
      </c>
      <c r="C360" s="81" t="s">
        <v>20</v>
      </c>
      <c r="D360" s="91" t="s">
        <v>22</v>
      </c>
      <c r="E360" s="92">
        <v>735</v>
      </c>
      <c r="F360" s="89"/>
    </row>
    <row r="361" spans="1:6" ht="13.5" customHeight="1" x14ac:dyDescent="0.25">
      <c r="A361" s="90">
        <f t="shared" si="5"/>
        <v>2013</v>
      </c>
      <c r="B361" s="85">
        <v>41515</v>
      </c>
      <c r="C361" s="81" t="s">
        <v>20</v>
      </c>
      <c r="D361" s="91" t="s">
        <v>26</v>
      </c>
      <c r="E361" s="92">
        <v>2617.9999816417694</v>
      </c>
      <c r="F361" s="89"/>
    </row>
    <row r="362" spans="1:6" ht="13.5" customHeight="1" x14ac:dyDescent="0.25">
      <c r="A362" s="90">
        <f t="shared" si="5"/>
        <v>2013</v>
      </c>
      <c r="B362" s="85">
        <v>41515</v>
      </c>
      <c r="C362" s="81" t="s">
        <v>20</v>
      </c>
      <c r="D362" s="91" t="s">
        <v>3</v>
      </c>
      <c r="E362" s="92">
        <v>183.59999871253967</v>
      </c>
      <c r="F362" s="89"/>
    </row>
    <row r="363" spans="1:6" ht="13.5" customHeight="1" x14ac:dyDescent="0.25">
      <c r="A363" s="90">
        <f t="shared" si="5"/>
        <v>2013</v>
      </c>
      <c r="B363" s="85">
        <v>41522</v>
      </c>
      <c r="C363" s="81" t="s">
        <v>20</v>
      </c>
      <c r="D363" s="91" t="s">
        <v>22</v>
      </c>
      <c r="E363" s="92">
        <v>565.43999955654147</v>
      </c>
      <c r="F363" s="89"/>
    </row>
    <row r="364" spans="1:6" ht="13.5" customHeight="1" x14ac:dyDescent="0.25">
      <c r="A364" s="90">
        <f t="shared" si="5"/>
        <v>2013</v>
      </c>
      <c r="B364" s="85">
        <v>41522</v>
      </c>
      <c r="C364" s="81" t="s">
        <v>20</v>
      </c>
      <c r="D364" s="91" t="s">
        <v>26</v>
      </c>
      <c r="E364" s="92">
        <v>142.49999988824129</v>
      </c>
      <c r="F364" s="89"/>
    </row>
    <row r="365" spans="1:6" ht="13.5" customHeight="1" x14ac:dyDescent="0.25">
      <c r="A365" s="90">
        <f t="shared" si="5"/>
        <v>2013</v>
      </c>
      <c r="B365" s="85">
        <v>41522</v>
      </c>
      <c r="C365" s="81" t="s">
        <v>20</v>
      </c>
      <c r="D365" s="91" t="s">
        <v>26</v>
      </c>
      <c r="E365" s="92">
        <v>40</v>
      </c>
      <c r="F365" s="89"/>
    </row>
    <row r="366" spans="1:6" ht="13.5" customHeight="1" x14ac:dyDescent="0.25">
      <c r="A366" s="90">
        <f t="shared" si="5"/>
        <v>2013</v>
      </c>
      <c r="B366" s="85">
        <v>41522</v>
      </c>
      <c r="C366" s="81" t="s">
        <v>20</v>
      </c>
      <c r="D366" s="91" t="s">
        <v>22</v>
      </c>
      <c r="E366" s="92">
        <v>837.89999934285879</v>
      </c>
      <c r="F366" s="89"/>
    </row>
    <row r="367" spans="1:6" ht="13.5" customHeight="1" x14ac:dyDescent="0.25">
      <c r="A367" s="90">
        <f t="shared" si="5"/>
        <v>2013</v>
      </c>
      <c r="B367" s="85">
        <v>41522</v>
      </c>
      <c r="C367" s="81" t="s">
        <v>20</v>
      </c>
      <c r="D367" s="91" t="s">
        <v>3</v>
      </c>
      <c r="E367" s="92">
        <v>451.43999964594838</v>
      </c>
      <c r="F367" s="89"/>
    </row>
    <row r="368" spans="1:6" ht="13.5" customHeight="1" x14ac:dyDescent="0.25">
      <c r="A368" s="90">
        <f t="shared" si="5"/>
        <v>2013</v>
      </c>
      <c r="B368" s="85">
        <v>41526</v>
      </c>
      <c r="C368" s="81" t="s">
        <v>20</v>
      </c>
      <c r="D368" s="91" t="s">
        <v>21</v>
      </c>
      <c r="E368" s="92">
        <v>728</v>
      </c>
      <c r="F368" s="89"/>
    </row>
    <row r="369" spans="1:6" ht="13.5" customHeight="1" x14ac:dyDescent="0.25">
      <c r="A369" s="90">
        <f t="shared" si="5"/>
        <v>2013</v>
      </c>
      <c r="B369" s="85">
        <v>41526</v>
      </c>
      <c r="C369" s="81" t="s">
        <v>20</v>
      </c>
      <c r="D369" s="91" t="s">
        <v>24</v>
      </c>
      <c r="E369" s="92">
        <v>472.8</v>
      </c>
      <c r="F369" s="89"/>
    </row>
    <row r="370" spans="1:6" ht="13.5" customHeight="1" x14ac:dyDescent="0.25">
      <c r="A370" s="90">
        <f t="shared" si="5"/>
        <v>2013</v>
      </c>
      <c r="B370" s="85">
        <v>41530</v>
      </c>
      <c r="C370" s="81" t="s">
        <v>20</v>
      </c>
      <c r="D370" s="91" t="s">
        <v>2</v>
      </c>
      <c r="E370" s="92">
        <v>351</v>
      </c>
      <c r="F370" s="89"/>
    </row>
    <row r="371" spans="1:6" ht="13.5" customHeight="1" x14ac:dyDescent="0.25">
      <c r="A371" s="90">
        <f t="shared" si="5"/>
        <v>2013</v>
      </c>
      <c r="B371" s="85">
        <v>41536</v>
      </c>
      <c r="C371" s="81" t="s">
        <v>20</v>
      </c>
      <c r="D371" s="91" t="s">
        <v>24</v>
      </c>
      <c r="E371" s="92">
        <v>394.875</v>
      </c>
      <c r="F371" s="89"/>
    </row>
    <row r="372" spans="1:6" ht="13.5" customHeight="1" x14ac:dyDescent="0.25">
      <c r="A372" s="90">
        <f t="shared" si="5"/>
        <v>2013</v>
      </c>
      <c r="B372" s="85">
        <v>41536</v>
      </c>
      <c r="C372" s="81" t="s">
        <v>20</v>
      </c>
      <c r="D372" s="91" t="s">
        <v>27</v>
      </c>
      <c r="E372" s="92">
        <v>325.5</v>
      </c>
      <c r="F372" s="89"/>
    </row>
    <row r="373" spans="1:6" ht="13.5" customHeight="1" x14ac:dyDescent="0.25">
      <c r="A373" s="90">
        <f t="shared" si="5"/>
        <v>2013</v>
      </c>
      <c r="B373" s="85">
        <v>41536</v>
      </c>
      <c r="C373" s="81" t="s">
        <v>20</v>
      </c>
      <c r="D373" s="91" t="s">
        <v>26</v>
      </c>
      <c r="E373" s="92">
        <v>408</v>
      </c>
      <c r="F373" s="89"/>
    </row>
    <row r="374" spans="1:6" ht="13.5" customHeight="1" x14ac:dyDescent="0.25">
      <c r="A374" s="90">
        <f t="shared" si="5"/>
        <v>2013</v>
      </c>
      <c r="B374" s="85">
        <v>41536</v>
      </c>
      <c r="C374" s="81" t="s">
        <v>20</v>
      </c>
      <c r="D374" s="91" t="s">
        <v>3</v>
      </c>
      <c r="E374" s="92">
        <v>42</v>
      </c>
      <c r="F374" s="89"/>
    </row>
    <row r="375" spans="1:6" ht="13.5" customHeight="1" x14ac:dyDescent="0.25">
      <c r="A375" s="90">
        <f t="shared" si="5"/>
        <v>2013</v>
      </c>
      <c r="B375" s="85">
        <v>41537</v>
      </c>
      <c r="C375" s="81" t="s">
        <v>20</v>
      </c>
      <c r="D375" s="91" t="s">
        <v>3</v>
      </c>
      <c r="E375" s="92">
        <v>518.39999806880951</v>
      </c>
      <c r="F375" s="89"/>
    </row>
    <row r="376" spans="1:6" ht="13.5" customHeight="1" x14ac:dyDescent="0.25">
      <c r="A376" s="90">
        <f t="shared" si="5"/>
        <v>2013</v>
      </c>
      <c r="B376" s="85">
        <v>41537</v>
      </c>
      <c r="C376" s="81" t="s">
        <v>20</v>
      </c>
      <c r="D376" s="91" t="s">
        <v>22</v>
      </c>
      <c r="E376" s="92">
        <v>470.39999824762344</v>
      </c>
      <c r="F376" s="89"/>
    </row>
    <row r="377" spans="1:6" ht="13.5" customHeight="1" x14ac:dyDescent="0.25">
      <c r="A377" s="90">
        <f t="shared" si="5"/>
        <v>2013</v>
      </c>
      <c r="B377" s="85">
        <v>41537</v>
      </c>
      <c r="C377" s="81" t="s">
        <v>20</v>
      </c>
      <c r="D377" s="91" t="s">
        <v>2</v>
      </c>
      <c r="E377" s="92">
        <v>754.55999718904502</v>
      </c>
      <c r="F377" s="89"/>
    </row>
    <row r="378" spans="1:6" ht="13.5" customHeight="1" x14ac:dyDescent="0.25">
      <c r="A378" s="90">
        <f t="shared" si="5"/>
        <v>2013</v>
      </c>
      <c r="B378" s="85">
        <v>41538</v>
      </c>
      <c r="C378" s="81" t="s">
        <v>20</v>
      </c>
      <c r="D378" s="91" t="s">
        <v>3</v>
      </c>
      <c r="E378" s="92">
        <v>1440</v>
      </c>
      <c r="F378" s="89"/>
    </row>
    <row r="379" spans="1:6" ht="13.5" customHeight="1" x14ac:dyDescent="0.25">
      <c r="A379" s="90">
        <f t="shared" si="5"/>
        <v>2013</v>
      </c>
      <c r="B379" s="85">
        <v>41538</v>
      </c>
      <c r="C379" s="81" t="s">
        <v>20</v>
      </c>
      <c r="D379" s="91" t="s">
        <v>24</v>
      </c>
      <c r="E379" s="92">
        <v>1576</v>
      </c>
      <c r="F379" s="89"/>
    </row>
    <row r="380" spans="1:6" ht="13.5" customHeight="1" x14ac:dyDescent="0.25">
      <c r="A380" s="90">
        <f t="shared" si="5"/>
        <v>2013</v>
      </c>
      <c r="B380" s="85">
        <v>41557</v>
      </c>
      <c r="C380" s="81" t="s">
        <v>20</v>
      </c>
      <c r="D380" s="91" t="s">
        <v>22</v>
      </c>
      <c r="E380" s="92">
        <v>147</v>
      </c>
      <c r="F380" s="89"/>
    </row>
    <row r="381" spans="1:6" ht="13.5" customHeight="1" x14ac:dyDescent="0.25">
      <c r="A381" s="90">
        <f t="shared" si="5"/>
        <v>2013</v>
      </c>
      <c r="B381" s="85">
        <v>41557</v>
      </c>
      <c r="C381" s="81" t="s">
        <v>20</v>
      </c>
      <c r="D381" s="91" t="s">
        <v>23</v>
      </c>
      <c r="E381" s="92">
        <v>608</v>
      </c>
      <c r="F381" s="89"/>
    </row>
    <row r="382" spans="1:6" ht="13.5" customHeight="1" x14ac:dyDescent="0.25">
      <c r="A382" s="90">
        <f t="shared" si="5"/>
        <v>2013</v>
      </c>
      <c r="B382" s="85">
        <v>41571</v>
      </c>
      <c r="C382" s="81" t="s">
        <v>20</v>
      </c>
      <c r="D382" s="91" t="s">
        <v>21</v>
      </c>
      <c r="E382" s="92">
        <v>145.6</v>
      </c>
      <c r="F382" s="89"/>
    </row>
    <row r="383" spans="1:6" ht="13.5" customHeight="1" x14ac:dyDescent="0.25">
      <c r="A383" s="90">
        <f t="shared" si="5"/>
        <v>2013</v>
      </c>
      <c r="B383" s="85">
        <v>41571</v>
      </c>
      <c r="C383" s="81" t="s">
        <v>20</v>
      </c>
      <c r="D383" s="91" t="s">
        <v>3</v>
      </c>
      <c r="E383" s="92">
        <v>883.2</v>
      </c>
      <c r="F383" s="89"/>
    </row>
    <row r="384" spans="1:6" ht="13.5" customHeight="1" x14ac:dyDescent="0.25">
      <c r="A384" s="90">
        <f t="shared" si="5"/>
        <v>2013</v>
      </c>
      <c r="B384" s="85">
        <v>41571</v>
      </c>
      <c r="C384" s="81" t="s">
        <v>20</v>
      </c>
      <c r="D384" s="91" t="s">
        <v>2</v>
      </c>
      <c r="E384" s="92">
        <v>524</v>
      </c>
      <c r="F384" s="89"/>
    </row>
    <row r="385" spans="1:6" ht="13.5" customHeight="1" x14ac:dyDescent="0.25">
      <c r="A385" s="90">
        <f t="shared" si="5"/>
        <v>2013</v>
      </c>
      <c r="B385" s="85">
        <v>41571</v>
      </c>
      <c r="C385" s="81" t="s">
        <v>20</v>
      </c>
      <c r="D385" s="91" t="s">
        <v>3</v>
      </c>
      <c r="E385" s="92">
        <v>62</v>
      </c>
      <c r="F385" s="89"/>
    </row>
    <row r="386" spans="1:6" ht="13.5" customHeight="1" x14ac:dyDescent="0.25">
      <c r="A386" s="90">
        <f t="shared" ref="A386:A449" si="6">YEAR(B386)</f>
        <v>2013</v>
      </c>
      <c r="B386" s="85">
        <v>41572</v>
      </c>
      <c r="C386" s="81" t="s">
        <v>20</v>
      </c>
      <c r="D386" s="91" t="s">
        <v>22</v>
      </c>
      <c r="E386" s="92">
        <v>182.4</v>
      </c>
      <c r="F386" s="89"/>
    </row>
    <row r="387" spans="1:6" ht="13.5" customHeight="1" x14ac:dyDescent="0.25">
      <c r="A387" s="90">
        <f t="shared" si="6"/>
        <v>2013</v>
      </c>
      <c r="B387" s="85">
        <v>41585</v>
      </c>
      <c r="C387" s="81" t="s">
        <v>20</v>
      </c>
      <c r="D387" s="91" t="s">
        <v>27</v>
      </c>
      <c r="E387" s="92">
        <v>62</v>
      </c>
      <c r="F387" s="89"/>
    </row>
    <row r="388" spans="1:6" ht="13.5" customHeight="1" x14ac:dyDescent="0.25">
      <c r="A388" s="90">
        <f t="shared" si="6"/>
        <v>2013</v>
      </c>
      <c r="B388" s="85">
        <v>41585</v>
      </c>
      <c r="C388" s="81" t="s">
        <v>20</v>
      </c>
      <c r="D388" s="91" t="s">
        <v>24</v>
      </c>
      <c r="E388" s="92">
        <v>44.8</v>
      </c>
      <c r="F388" s="89"/>
    </row>
    <row r="389" spans="1:6" ht="13.5" customHeight="1" x14ac:dyDescent="0.25">
      <c r="A389" s="90">
        <f t="shared" si="6"/>
        <v>2013</v>
      </c>
      <c r="B389" s="85">
        <v>41585</v>
      </c>
      <c r="C389" s="81" t="s">
        <v>20</v>
      </c>
      <c r="D389" s="91" t="s">
        <v>3</v>
      </c>
      <c r="E389" s="92">
        <v>57.6</v>
      </c>
      <c r="F389" s="89"/>
    </row>
    <row r="390" spans="1:6" ht="13.5" customHeight="1" x14ac:dyDescent="0.25">
      <c r="A390" s="90">
        <f t="shared" si="6"/>
        <v>2013</v>
      </c>
      <c r="B390" s="85">
        <v>41587</v>
      </c>
      <c r="C390" s="81" t="s">
        <v>20</v>
      </c>
      <c r="D390" s="91" t="s">
        <v>27</v>
      </c>
      <c r="E390" s="92">
        <v>120</v>
      </c>
      <c r="F390" s="89"/>
    </row>
    <row r="391" spans="1:6" ht="13.5" customHeight="1" x14ac:dyDescent="0.25">
      <c r="A391" s="90">
        <f t="shared" si="6"/>
        <v>2013</v>
      </c>
      <c r="B391" s="85">
        <v>41587</v>
      </c>
      <c r="C391" s="81" t="s">
        <v>20</v>
      </c>
      <c r="D391" s="91" t="s">
        <v>22</v>
      </c>
      <c r="E391" s="92">
        <v>57.6</v>
      </c>
      <c r="F391" s="89"/>
    </row>
    <row r="392" spans="1:6" ht="13.5" customHeight="1" x14ac:dyDescent="0.25">
      <c r="A392" s="90">
        <f t="shared" si="6"/>
        <v>2013</v>
      </c>
      <c r="B392" s="85">
        <v>41587</v>
      </c>
      <c r="C392" s="81" t="s">
        <v>20</v>
      </c>
      <c r="D392" s="91" t="s">
        <v>21</v>
      </c>
      <c r="E392" s="92">
        <v>167.4</v>
      </c>
      <c r="F392" s="89"/>
    </row>
    <row r="393" spans="1:6" ht="13.5" customHeight="1" x14ac:dyDescent="0.25">
      <c r="A393" s="90">
        <f t="shared" si="6"/>
        <v>2013</v>
      </c>
      <c r="B393" s="85">
        <v>41587</v>
      </c>
      <c r="C393" s="81" t="s">
        <v>20</v>
      </c>
      <c r="D393" s="91" t="s">
        <v>26</v>
      </c>
      <c r="E393" s="92">
        <v>40</v>
      </c>
      <c r="F393" s="89"/>
    </row>
    <row r="394" spans="1:6" ht="13.5" customHeight="1" x14ac:dyDescent="0.25">
      <c r="A394" s="90">
        <f t="shared" si="6"/>
        <v>2013</v>
      </c>
      <c r="B394" s="85">
        <v>41587</v>
      </c>
      <c r="C394" s="81" t="s">
        <v>20</v>
      </c>
      <c r="D394" s="91" t="s">
        <v>26</v>
      </c>
      <c r="E394" s="92">
        <v>1112</v>
      </c>
      <c r="F394" s="89"/>
    </row>
    <row r="395" spans="1:6" ht="13.5" customHeight="1" x14ac:dyDescent="0.25">
      <c r="A395" s="90">
        <f t="shared" si="6"/>
        <v>2013</v>
      </c>
      <c r="B395" s="85">
        <v>41602</v>
      </c>
      <c r="C395" s="81" t="s">
        <v>20</v>
      </c>
      <c r="D395" s="91" t="s">
        <v>23</v>
      </c>
      <c r="E395" s="92">
        <v>288</v>
      </c>
      <c r="F395" s="89"/>
    </row>
    <row r="396" spans="1:6" ht="13.5" customHeight="1" x14ac:dyDescent="0.25">
      <c r="A396" s="90">
        <f t="shared" si="6"/>
        <v>2013</v>
      </c>
      <c r="B396" s="85">
        <v>41602</v>
      </c>
      <c r="C396" s="81" t="s">
        <v>20</v>
      </c>
      <c r="D396" s="91" t="s">
        <v>24</v>
      </c>
      <c r="E396" s="92">
        <v>597.6</v>
      </c>
      <c r="F396" s="89"/>
    </row>
    <row r="397" spans="1:6" ht="13.5" customHeight="1" x14ac:dyDescent="0.25">
      <c r="A397" s="90">
        <f t="shared" si="6"/>
        <v>2013</v>
      </c>
      <c r="B397" s="85">
        <v>41602</v>
      </c>
      <c r="C397" s="81" t="s">
        <v>20</v>
      </c>
      <c r="D397" s="91" t="s">
        <v>22</v>
      </c>
      <c r="E397" s="92">
        <v>304</v>
      </c>
      <c r="F397" s="89"/>
    </row>
    <row r="398" spans="1:6" ht="13.5" customHeight="1" x14ac:dyDescent="0.25">
      <c r="A398" s="90">
        <f t="shared" si="6"/>
        <v>2013</v>
      </c>
      <c r="B398" s="85">
        <v>41602</v>
      </c>
      <c r="C398" s="81" t="s">
        <v>20</v>
      </c>
      <c r="D398" s="91" t="s">
        <v>22</v>
      </c>
      <c r="E398" s="92">
        <v>582.4</v>
      </c>
      <c r="F398" s="89"/>
    </row>
    <row r="399" spans="1:6" ht="13.5" customHeight="1" x14ac:dyDescent="0.25">
      <c r="A399" s="90">
        <f t="shared" si="6"/>
        <v>2013</v>
      </c>
      <c r="B399" s="85">
        <v>41602</v>
      </c>
      <c r="C399" s="81" t="s">
        <v>20</v>
      </c>
      <c r="D399" s="91" t="s">
        <v>26</v>
      </c>
      <c r="E399" s="92">
        <v>695</v>
      </c>
      <c r="F399" s="89"/>
    </row>
    <row r="400" spans="1:6" ht="13.5" customHeight="1" x14ac:dyDescent="0.25">
      <c r="A400" s="90">
        <f t="shared" si="6"/>
        <v>2013</v>
      </c>
      <c r="B400" s="85">
        <v>41608</v>
      </c>
      <c r="C400" s="81" t="s">
        <v>20</v>
      </c>
      <c r="D400" s="91" t="s">
        <v>3</v>
      </c>
      <c r="E400" s="92">
        <v>291.83999891281127</v>
      </c>
      <c r="F400" s="89"/>
    </row>
    <row r="401" spans="1:6" ht="13.5" customHeight="1" x14ac:dyDescent="0.25">
      <c r="A401" s="90">
        <f t="shared" si="6"/>
        <v>2013</v>
      </c>
      <c r="B401" s="85">
        <v>41608</v>
      </c>
      <c r="C401" s="81" t="s">
        <v>20</v>
      </c>
      <c r="D401" s="91" t="s">
        <v>26</v>
      </c>
      <c r="E401" s="92">
        <v>447.99999833106995</v>
      </c>
      <c r="F401" s="89"/>
    </row>
    <row r="402" spans="1:6" ht="13.5" customHeight="1" x14ac:dyDescent="0.25">
      <c r="A402" s="90">
        <f t="shared" si="6"/>
        <v>2013</v>
      </c>
      <c r="B402" s="85">
        <v>41608</v>
      </c>
      <c r="C402" s="81" t="s">
        <v>20</v>
      </c>
      <c r="D402" s="91" t="s">
        <v>22</v>
      </c>
      <c r="E402" s="92">
        <v>486.3999981880188</v>
      </c>
      <c r="F402" s="89"/>
    </row>
    <row r="403" spans="1:6" ht="13.5" customHeight="1" x14ac:dyDescent="0.25">
      <c r="A403" s="90">
        <f t="shared" si="6"/>
        <v>2013</v>
      </c>
      <c r="B403" s="85">
        <v>41608</v>
      </c>
      <c r="C403" s="81" t="s">
        <v>20</v>
      </c>
      <c r="D403" s="91" t="s">
        <v>2</v>
      </c>
      <c r="E403" s="92">
        <v>614.39999771118164</v>
      </c>
      <c r="F403" s="89"/>
    </row>
    <row r="404" spans="1:6" ht="13.5" customHeight="1" x14ac:dyDescent="0.25">
      <c r="A404" s="90">
        <f t="shared" si="6"/>
        <v>2013</v>
      </c>
      <c r="B404" s="85">
        <v>41609</v>
      </c>
      <c r="C404" s="81" t="s">
        <v>20</v>
      </c>
      <c r="D404" s="91" t="s">
        <v>23</v>
      </c>
      <c r="E404" s="92">
        <v>1330</v>
      </c>
      <c r="F404" s="89"/>
    </row>
    <row r="405" spans="1:6" ht="13.5" customHeight="1" x14ac:dyDescent="0.25">
      <c r="A405" s="90">
        <f t="shared" si="6"/>
        <v>2013</v>
      </c>
      <c r="B405" s="85">
        <v>41609</v>
      </c>
      <c r="C405" s="81" t="s">
        <v>20</v>
      </c>
      <c r="D405" s="91" t="s">
        <v>24</v>
      </c>
      <c r="E405" s="92">
        <v>37.999999970197678</v>
      </c>
      <c r="F405" s="89"/>
    </row>
    <row r="406" spans="1:6" ht="13.5" customHeight="1" x14ac:dyDescent="0.25">
      <c r="A406" s="90">
        <f t="shared" si="6"/>
        <v>2013</v>
      </c>
      <c r="B406" s="85">
        <v>41609</v>
      </c>
      <c r="C406" s="81" t="s">
        <v>20</v>
      </c>
      <c r="D406" s="91" t="s">
        <v>3</v>
      </c>
      <c r="E406" s="92">
        <v>216</v>
      </c>
      <c r="F406" s="89"/>
    </row>
    <row r="407" spans="1:6" ht="13.5" customHeight="1" x14ac:dyDescent="0.25">
      <c r="A407" s="90">
        <f t="shared" si="6"/>
        <v>2013</v>
      </c>
      <c r="B407" s="85">
        <v>41613</v>
      </c>
      <c r="C407" s="81" t="s">
        <v>20</v>
      </c>
      <c r="D407" s="91" t="s">
        <v>27</v>
      </c>
      <c r="E407" s="92">
        <v>2240</v>
      </c>
      <c r="F407" s="89"/>
    </row>
    <row r="408" spans="1:6" ht="13.5" customHeight="1" x14ac:dyDescent="0.25">
      <c r="A408" s="90">
        <f t="shared" si="6"/>
        <v>2013</v>
      </c>
      <c r="B408" s="85">
        <v>41613</v>
      </c>
      <c r="C408" s="81" t="s">
        <v>20</v>
      </c>
      <c r="D408" s="91" t="s">
        <v>24</v>
      </c>
      <c r="E408" s="92">
        <v>584</v>
      </c>
      <c r="F408" s="89"/>
    </row>
    <row r="409" spans="1:6" ht="13.5" customHeight="1" x14ac:dyDescent="0.25">
      <c r="A409" s="90">
        <f t="shared" si="6"/>
        <v>2013</v>
      </c>
      <c r="B409" s="85">
        <v>41613</v>
      </c>
      <c r="C409" s="81" t="s">
        <v>20</v>
      </c>
      <c r="D409" s="91" t="s">
        <v>23</v>
      </c>
      <c r="E409" s="92">
        <v>100.8</v>
      </c>
      <c r="F409" s="89"/>
    </row>
    <row r="410" spans="1:6" ht="13.5" customHeight="1" x14ac:dyDescent="0.25">
      <c r="A410" s="90">
        <f t="shared" si="6"/>
        <v>2013</v>
      </c>
      <c r="B410" s="85">
        <v>41616</v>
      </c>
      <c r="C410" s="81" t="s">
        <v>20</v>
      </c>
      <c r="D410" s="91" t="s">
        <v>3</v>
      </c>
      <c r="E410" s="92">
        <v>183.59999871253967</v>
      </c>
      <c r="F410" s="89"/>
    </row>
    <row r="411" spans="1:6" ht="13.5" customHeight="1" x14ac:dyDescent="0.25">
      <c r="A411" s="90">
        <f t="shared" si="6"/>
        <v>2013</v>
      </c>
      <c r="B411" s="85">
        <v>41616</v>
      </c>
      <c r="C411" s="81" t="s">
        <v>20</v>
      </c>
      <c r="D411" s="91" t="s">
        <v>23</v>
      </c>
      <c r="E411" s="92">
        <v>180</v>
      </c>
      <c r="F411" s="89"/>
    </row>
    <row r="412" spans="1:6" ht="13.5" customHeight="1" x14ac:dyDescent="0.25">
      <c r="A412" s="90">
        <f t="shared" si="6"/>
        <v>2013</v>
      </c>
      <c r="B412" s="85">
        <v>41627</v>
      </c>
      <c r="C412" s="81" t="s">
        <v>20</v>
      </c>
      <c r="D412" s="91" t="s">
        <v>26</v>
      </c>
      <c r="E412" s="92">
        <v>300</v>
      </c>
      <c r="F412" s="89"/>
    </row>
    <row r="413" spans="1:6" ht="13.5" customHeight="1" x14ac:dyDescent="0.25">
      <c r="A413" s="90">
        <f t="shared" si="6"/>
        <v>2013</v>
      </c>
      <c r="B413" s="85">
        <v>41627</v>
      </c>
      <c r="C413" s="81" t="s">
        <v>20</v>
      </c>
      <c r="D413" s="91" t="s">
        <v>2</v>
      </c>
      <c r="E413" s="92">
        <v>230.4</v>
      </c>
      <c r="F413" s="89"/>
    </row>
    <row r="414" spans="1:6" ht="13.5" customHeight="1" x14ac:dyDescent="0.25">
      <c r="A414" s="90">
        <f t="shared" si="6"/>
        <v>2013</v>
      </c>
      <c r="B414" s="85">
        <v>41627</v>
      </c>
      <c r="C414" s="81" t="s">
        <v>20</v>
      </c>
      <c r="D414" s="91" t="s">
        <v>26</v>
      </c>
      <c r="E414" s="92">
        <v>576</v>
      </c>
      <c r="F414" s="89"/>
    </row>
    <row r="415" spans="1:6" ht="13.5" customHeight="1" x14ac:dyDescent="0.25">
      <c r="A415" s="90">
        <f t="shared" si="6"/>
        <v>2013</v>
      </c>
      <c r="B415" s="85">
        <v>41631</v>
      </c>
      <c r="C415" s="81" t="s">
        <v>20</v>
      </c>
      <c r="D415" s="91" t="s">
        <v>3</v>
      </c>
      <c r="E415" s="92">
        <v>699.83999884128571</v>
      </c>
      <c r="F415" s="89"/>
    </row>
    <row r="416" spans="1:6" ht="13.5" customHeight="1" x14ac:dyDescent="0.25">
      <c r="A416" s="90">
        <f t="shared" si="6"/>
        <v>2013</v>
      </c>
      <c r="B416" s="85">
        <v>41631</v>
      </c>
      <c r="C416" s="81" t="s">
        <v>20</v>
      </c>
      <c r="D416" s="91" t="s">
        <v>26</v>
      </c>
      <c r="E416" s="92">
        <v>1346.3999977707863</v>
      </c>
      <c r="F416" s="89"/>
    </row>
    <row r="417" spans="1:6" ht="13.5" customHeight="1" x14ac:dyDescent="0.25">
      <c r="A417" s="90">
        <f t="shared" si="6"/>
        <v>2013</v>
      </c>
      <c r="B417" s="85">
        <v>41635</v>
      </c>
      <c r="C417" s="81" t="s">
        <v>20</v>
      </c>
      <c r="D417" s="91" t="s">
        <v>26</v>
      </c>
      <c r="E417" s="92">
        <v>200</v>
      </c>
      <c r="F417" s="89"/>
    </row>
    <row r="418" spans="1:6" ht="13.5" customHeight="1" x14ac:dyDescent="0.25">
      <c r="A418" s="90">
        <f t="shared" si="6"/>
        <v>2013</v>
      </c>
      <c r="B418" s="85">
        <v>41635</v>
      </c>
      <c r="C418" s="81" t="s">
        <v>20</v>
      </c>
      <c r="D418" s="91" t="s">
        <v>3</v>
      </c>
      <c r="E418" s="92">
        <v>74.400000000000006</v>
      </c>
      <c r="F418" s="89"/>
    </row>
    <row r="419" spans="1:6" ht="13.5" customHeight="1" x14ac:dyDescent="0.25">
      <c r="A419" s="90">
        <f t="shared" si="6"/>
        <v>2013</v>
      </c>
      <c r="B419" s="85">
        <v>41635</v>
      </c>
      <c r="C419" s="81" t="s">
        <v>20</v>
      </c>
      <c r="D419" s="91" t="s">
        <v>3</v>
      </c>
      <c r="E419" s="92">
        <v>172.8</v>
      </c>
      <c r="F419" s="89"/>
    </row>
    <row r="420" spans="1:6" ht="13.5" customHeight="1" x14ac:dyDescent="0.25">
      <c r="A420" s="90">
        <f t="shared" si="6"/>
        <v>2014</v>
      </c>
      <c r="B420" s="85">
        <v>41662</v>
      </c>
      <c r="C420" s="81" t="s">
        <v>20</v>
      </c>
      <c r="D420" s="91" t="s">
        <v>22</v>
      </c>
      <c r="E420" s="92">
        <v>86.4</v>
      </c>
      <c r="F420" s="89"/>
    </row>
    <row r="421" spans="1:6" ht="13.5" customHeight="1" x14ac:dyDescent="0.25">
      <c r="A421" s="90">
        <f t="shared" si="6"/>
        <v>2014</v>
      </c>
      <c r="B421" s="85">
        <v>41666</v>
      </c>
      <c r="C421" s="81" t="s">
        <v>20</v>
      </c>
      <c r="D421" s="91" t="s">
        <v>23</v>
      </c>
      <c r="E421" s="92">
        <v>288</v>
      </c>
      <c r="F421" s="89"/>
    </row>
    <row r="422" spans="1:6" ht="13.5" customHeight="1" x14ac:dyDescent="0.25">
      <c r="A422" s="90">
        <f t="shared" si="6"/>
        <v>2014</v>
      </c>
      <c r="B422" s="85">
        <v>41666</v>
      </c>
      <c r="C422" s="81" t="s">
        <v>20</v>
      </c>
      <c r="D422" s="91" t="s">
        <v>26</v>
      </c>
      <c r="E422" s="92">
        <v>1032</v>
      </c>
      <c r="F422" s="89"/>
    </row>
    <row r="423" spans="1:6" ht="13.5" customHeight="1" x14ac:dyDescent="0.25">
      <c r="A423" s="90">
        <f t="shared" si="6"/>
        <v>2014</v>
      </c>
      <c r="B423" s="85">
        <v>41666</v>
      </c>
      <c r="C423" s="81" t="s">
        <v>20</v>
      </c>
      <c r="D423" s="91" t="s">
        <v>26</v>
      </c>
      <c r="E423" s="92">
        <v>583.79999999999995</v>
      </c>
      <c r="F423" s="89"/>
    </row>
    <row r="424" spans="1:6" ht="13.5" customHeight="1" x14ac:dyDescent="0.25">
      <c r="A424" s="90">
        <f t="shared" si="6"/>
        <v>2014</v>
      </c>
      <c r="B424" s="85">
        <v>41677</v>
      </c>
      <c r="C424" s="81" t="s">
        <v>20</v>
      </c>
      <c r="D424" s="91" t="s">
        <v>26</v>
      </c>
      <c r="E424" s="92">
        <v>504</v>
      </c>
      <c r="F424" s="89"/>
    </row>
    <row r="425" spans="1:6" ht="13.5" customHeight="1" x14ac:dyDescent="0.25">
      <c r="A425" s="90">
        <f t="shared" si="6"/>
        <v>2014</v>
      </c>
      <c r="B425" s="85">
        <v>41677</v>
      </c>
      <c r="C425" s="81" t="s">
        <v>20</v>
      </c>
      <c r="D425" s="91" t="s">
        <v>26</v>
      </c>
      <c r="E425" s="92">
        <v>432</v>
      </c>
      <c r="F425" s="89"/>
    </row>
    <row r="426" spans="1:6" ht="13.5" customHeight="1" x14ac:dyDescent="0.25">
      <c r="A426" s="90">
        <f t="shared" si="6"/>
        <v>2014</v>
      </c>
      <c r="B426" s="85">
        <v>41677</v>
      </c>
      <c r="C426" s="81" t="s">
        <v>20</v>
      </c>
      <c r="D426" s="91" t="s">
        <v>26</v>
      </c>
      <c r="E426" s="92">
        <v>258</v>
      </c>
      <c r="F426" s="89"/>
    </row>
    <row r="427" spans="1:6" ht="13.5" customHeight="1" x14ac:dyDescent="0.25">
      <c r="A427" s="90">
        <f t="shared" si="6"/>
        <v>2014</v>
      </c>
      <c r="B427" s="85">
        <v>41687</v>
      </c>
      <c r="C427" s="81" t="s">
        <v>20</v>
      </c>
      <c r="D427" s="91" t="s">
        <v>3</v>
      </c>
      <c r="E427" s="92">
        <v>912</v>
      </c>
      <c r="F427" s="89"/>
    </row>
    <row r="428" spans="1:6" ht="13.5" customHeight="1" x14ac:dyDescent="0.25">
      <c r="A428" s="90">
        <f t="shared" si="6"/>
        <v>2014</v>
      </c>
      <c r="B428" s="85">
        <v>41687</v>
      </c>
      <c r="C428" s="81" t="s">
        <v>20</v>
      </c>
      <c r="D428" s="91" t="s">
        <v>24</v>
      </c>
      <c r="E428" s="92">
        <v>418</v>
      </c>
      <c r="F428" s="89"/>
    </row>
    <row r="429" spans="1:6" ht="13.5" customHeight="1" x14ac:dyDescent="0.25">
      <c r="A429" s="90">
        <f t="shared" si="6"/>
        <v>2014</v>
      </c>
      <c r="B429" s="85">
        <v>41687</v>
      </c>
      <c r="C429" s="81" t="s">
        <v>20</v>
      </c>
      <c r="D429" s="91" t="s">
        <v>27</v>
      </c>
      <c r="E429" s="92">
        <v>364.8</v>
      </c>
      <c r="F429" s="89"/>
    </row>
    <row r="430" spans="1:6" ht="13.5" customHeight="1" x14ac:dyDescent="0.25">
      <c r="A430" s="90">
        <f t="shared" si="6"/>
        <v>2014</v>
      </c>
      <c r="B430" s="85">
        <v>41687</v>
      </c>
      <c r="C430" s="81" t="s">
        <v>20</v>
      </c>
      <c r="D430" s="91" t="s">
        <v>21</v>
      </c>
      <c r="E430" s="92">
        <v>120</v>
      </c>
      <c r="F430" s="89"/>
    </row>
    <row r="431" spans="1:6" ht="13.5" customHeight="1" x14ac:dyDescent="0.25">
      <c r="A431" s="90">
        <f t="shared" si="6"/>
        <v>2014</v>
      </c>
      <c r="B431" s="85">
        <v>41707</v>
      </c>
      <c r="C431" s="81" t="s">
        <v>20</v>
      </c>
      <c r="D431" s="91" t="s">
        <v>24</v>
      </c>
      <c r="E431" s="92">
        <v>87.59999967366457</v>
      </c>
      <c r="F431" s="89"/>
    </row>
    <row r="432" spans="1:6" ht="13.5" customHeight="1" x14ac:dyDescent="0.25">
      <c r="A432" s="90">
        <f t="shared" si="6"/>
        <v>2014</v>
      </c>
      <c r="B432" s="85">
        <v>41707</v>
      </c>
      <c r="C432" s="81" t="s">
        <v>20</v>
      </c>
      <c r="D432" s="91" t="s">
        <v>3</v>
      </c>
      <c r="E432" s="92">
        <v>179.19999933242798</v>
      </c>
      <c r="F432" s="89"/>
    </row>
    <row r="433" spans="1:6" ht="13.5" customHeight="1" x14ac:dyDescent="0.25">
      <c r="A433" s="90">
        <f t="shared" si="6"/>
        <v>2014</v>
      </c>
      <c r="B433" s="85">
        <v>41707</v>
      </c>
      <c r="C433" s="81" t="s">
        <v>20</v>
      </c>
      <c r="D433" s="91" t="s">
        <v>23</v>
      </c>
      <c r="E433" s="92">
        <v>187.19999930262566</v>
      </c>
      <c r="F433" s="89"/>
    </row>
    <row r="434" spans="1:6" ht="13.5" customHeight="1" x14ac:dyDescent="0.25">
      <c r="A434" s="90">
        <f t="shared" si="6"/>
        <v>2014</v>
      </c>
      <c r="B434" s="85">
        <v>41715</v>
      </c>
      <c r="C434" s="81" t="s">
        <v>20</v>
      </c>
      <c r="D434" s="91" t="s">
        <v>24</v>
      </c>
      <c r="E434" s="92">
        <v>78.839999869465828</v>
      </c>
      <c r="F434" s="89"/>
    </row>
    <row r="435" spans="1:6" ht="13.5" customHeight="1" x14ac:dyDescent="0.25">
      <c r="A435" s="90">
        <f t="shared" si="6"/>
        <v>2014</v>
      </c>
      <c r="B435" s="85">
        <v>41715</v>
      </c>
      <c r="C435" s="81" t="s">
        <v>20</v>
      </c>
      <c r="D435" s="91" t="s">
        <v>3</v>
      </c>
      <c r="E435" s="92">
        <v>64.799999892711639</v>
      </c>
      <c r="F435" s="89"/>
    </row>
    <row r="436" spans="1:6" ht="13.5" customHeight="1" x14ac:dyDescent="0.25">
      <c r="A436" s="90">
        <f t="shared" si="6"/>
        <v>2014</v>
      </c>
      <c r="B436" s="85">
        <v>41715</v>
      </c>
      <c r="C436" s="81" t="s">
        <v>20</v>
      </c>
      <c r="D436" s="91" t="s">
        <v>26</v>
      </c>
      <c r="E436" s="92">
        <v>26.999999955296516</v>
      </c>
      <c r="F436" s="89"/>
    </row>
    <row r="437" spans="1:6" ht="13.5" customHeight="1" x14ac:dyDescent="0.25">
      <c r="A437" s="90">
        <f t="shared" si="6"/>
        <v>2014</v>
      </c>
      <c r="B437" s="85">
        <v>41715</v>
      </c>
      <c r="C437" s="81" t="s">
        <v>20</v>
      </c>
      <c r="D437" s="91" t="s">
        <v>23</v>
      </c>
      <c r="E437" s="92">
        <v>75.599999874830246</v>
      </c>
      <c r="F437" s="89"/>
    </row>
    <row r="438" spans="1:6" ht="13.5" customHeight="1" x14ac:dyDescent="0.25">
      <c r="A438" s="90">
        <f t="shared" si="6"/>
        <v>2014</v>
      </c>
      <c r="B438" s="85">
        <v>41720</v>
      </c>
      <c r="C438" s="81" t="s">
        <v>20</v>
      </c>
      <c r="D438" s="91" t="s">
        <v>2</v>
      </c>
      <c r="E438" s="92">
        <v>2073.5999965667725</v>
      </c>
      <c r="F438" s="89"/>
    </row>
    <row r="439" spans="1:6" ht="13.5" customHeight="1" x14ac:dyDescent="0.25">
      <c r="A439" s="90">
        <f t="shared" si="6"/>
        <v>2014</v>
      </c>
      <c r="B439" s="85">
        <v>41720</v>
      </c>
      <c r="C439" s="81" t="s">
        <v>20</v>
      </c>
      <c r="D439" s="91" t="s">
        <v>23</v>
      </c>
      <c r="E439" s="92">
        <v>837.89999861270189</v>
      </c>
      <c r="F439" s="89"/>
    </row>
    <row r="440" spans="1:6" ht="13.5" customHeight="1" x14ac:dyDescent="0.25">
      <c r="A440" s="90">
        <f t="shared" si="6"/>
        <v>2014</v>
      </c>
      <c r="B440" s="85">
        <v>41720</v>
      </c>
      <c r="C440" s="81" t="s">
        <v>20</v>
      </c>
      <c r="D440" s="91" t="s">
        <v>27</v>
      </c>
      <c r="E440" s="92">
        <v>423.35999929904938</v>
      </c>
      <c r="F440" s="89"/>
    </row>
    <row r="441" spans="1:6" ht="13.5" customHeight="1" x14ac:dyDescent="0.25">
      <c r="A441" s="90">
        <f t="shared" si="6"/>
        <v>2014</v>
      </c>
      <c r="B441" s="85">
        <v>41720</v>
      </c>
      <c r="C441" s="81" t="s">
        <v>20</v>
      </c>
      <c r="D441" s="91" t="s">
        <v>27</v>
      </c>
      <c r="E441" s="92">
        <v>514.79999914765358</v>
      </c>
      <c r="F441" s="89"/>
    </row>
    <row r="442" spans="1:6" ht="13.5" customHeight="1" x14ac:dyDescent="0.25">
      <c r="A442" s="90">
        <f t="shared" si="6"/>
        <v>2014</v>
      </c>
      <c r="B442" s="85">
        <v>41726</v>
      </c>
      <c r="C442" s="81" t="s">
        <v>20</v>
      </c>
      <c r="D442" s="91" t="s">
        <v>24</v>
      </c>
      <c r="E442" s="92">
        <v>271.99999809265137</v>
      </c>
      <c r="F442" s="89"/>
    </row>
    <row r="443" spans="1:6" ht="13.5" customHeight="1" x14ac:dyDescent="0.25">
      <c r="A443" s="90">
        <f t="shared" si="6"/>
        <v>2014</v>
      </c>
      <c r="B443" s="85">
        <v>41726</v>
      </c>
      <c r="C443" s="81" t="s">
        <v>20</v>
      </c>
      <c r="D443" s="91" t="s">
        <v>24</v>
      </c>
      <c r="E443" s="92">
        <v>285.59999799728394</v>
      </c>
      <c r="F443" s="89"/>
    </row>
    <row r="444" spans="1:6" ht="13.5" customHeight="1" x14ac:dyDescent="0.25">
      <c r="A444" s="90">
        <f t="shared" si="6"/>
        <v>2014</v>
      </c>
      <c r="B444" s="85">
        <v>41726</v>
      </c>
      <c r="C444" s="81" t="s">
        <v>20</v>
      </c>
      <c r="D444" s="91" t="s">
        <v>26</v>
      </c>
      <c r="E444" s="92">
        <v>1584</v>
      </c>
      <c r="F444" s="89"/>
    </row>
    <row r="445" spans="1:6" ht="13.5" customHeight="1" x14ac:dyDescent="0.25">
      <c r="A445" s="90">
        <f t="shared" si="6"/>
        <v>2014</v>
      </c>
      <c r="B445" s="85">
        <v>41736</v>
      </c>
      <c r="C445" s="81" t="s">
        <v>20</v>
      </c>
      <c r="D445" s="91" t="s">
        <v>22</v>
      </c>
      <c r="E445" s="92">
        <v>165.6</v>
      </c>
      <c r="F445" s="89"/>
    </row>
    <row r="446" spans="1:6" ht="13.5" customHeight="1" x14ac:dyDescent="0.25">
      <c r="A446" s="90">
        <f t="shared" si="6"/>
        <v>2014</v>
      </c>
      <c r="B446" s="85">
        <v>41736</v>
      </c>
      <c r="C446" s="81" t="s">
        <v>20</v>
      </c>
      <c r="D446" s="91" t="s">
        <v>3</v>
      </c>
      <c r="E446" s="92">
        <v>552</v>
      </c>
      <c r="F446" s="89"/>
    </row>
    <row r="447" spans="1:6" ht="13.5" customHeight="1" x14ac:dyDescent="0.25">
      <c r="A447" s="90">
        <f t="shared" si="6"/>
        <v>2014</v>
      </c>
      <c r="B447" s="85">
        <v>41756</v>
      </c>
      <c r="C447" s="81" t="s">
        <v>20</v>
      </c>
      <c r="D447" s="91" t="s">
        <v>26</v>
      </c>
      <c r="E447" s="92">
        <v>1320</v>
      </c>
      <c r="F447" s="89"/>
    </row>
    <row r="448" spans="1:6" ht="13.5" customHeight="1" x14ac:dyDescent="0.25">
      <c r="A448" s="90">
        <f t="shared" si="6"/>
        <v>2014</v>
      </c>
      <c r="B448" s="85">
        <v>41756</v>
      </c>
      <c r="C448" s="81" t="s">
        <v>20</v>
      </c>
      <c r="D448" s="91" t="s">
        <v>22</v>
      </c>
      <c r="E448" s="92">
        <v>191.99999928474426</v>
      </c>
      <c r="F448" s="89"/>
    </row>
    <row r="449" spans="1:6" ht="13.5" customHeight="1" x14ac:dyDescent="0.25">
      <c r="A449" s="90">
        <f t="shared" si="6"/>
        <v>2014</v>
      </c>
      <c r="B449" s="85">
        <v>41764</v>
      </c>
      <c r="C449" s="81" t="s">
        <v>20</v>
      </c>
      <c r="D449" s="91" t="s">
        <v>23</v>
      </c>
      <c r="E449" s="92">
        <v>425.6</v>
      </c>
      <c r="F449" s="89"/>
    </row>
    <row r="450" spans="1:6" ht="13.5" customHeight="1" x14ac:dyDescent="0.25">
      <c r="A450" s="90">
        <f t="shared" ref="A450:A513" si="7">YEAR(B450)</f>
        <v>2014</v>
      </c>
      <c r="B450" s="85">
        <v>41764</v>
      </c>
      <c r="C450" s="81" t="s">
        <v>20</v>
      </c>
      <c r="D450" s="91" t="s">
        <v>26</v>
      </c>
      <c r="E450" s="92">
        <v>695</v>
      </c>
      <c r="F450" s="89"/>
    </row>
    <row r="451" spans="1:6" ht="13.5" customHeight="1" x14ac:dyDescent="0.25">
      <c r="A451" s="90">
        <f t="shared" si="7"/>
        <v>2014</v>
      </c>
      <c r="B451" s="85">
        <v>41764</v>
      </c>
      <c r="C451" s="81" t="s">
        <v>20</v>
      </c>
      <c r="D451" s="91" t="s">
        <v>27</v>
      </c>
      <c r="E451" s="92">
        <v>260</v>
      </c>
      <c r="F451" s="89"/>
    </row>
    <row r="452" spans="1:6" ht="13.5" customHeight="1" x14ac:dyDescent="0.25">
      <c r="A452" s="90">
        <f t="shared" si="7"/>
        <v>2014</v>
      </c>
      <c r="B452" s="85">
        <v>41769</v>
      </c>
      <c r="C452" s="81" t="s">
        <v>20</v>
      </c>
      <c r="D452" s="91" t="s">
        <v>2</v>
      </c>
      <c r="E452" s="92">
        <v>149</v>
      </c>
      <c r="F452" s="89"/>
    </row>
    <row r="453" spans="1:6" ht="13.5" customHeight="1" x14ac:dyDescent="0.25">
      <c r="A453" s="90">
        <f t="shared" si="7"/>
        <v>2014</v>
      </c>
      <c r="B453" s="85">
        <v>41775</v>
      </c>
      <c r="C453" s="81" t="s">
        <v>20</v>
      </c>
      <c r="D453" s="91" t="s">
        <v>24</v>
      </c>
      <c r="E453" s="92">
        <v>226.79999962449074</v>
      </c>
      <c r="F453" s="89"/>
    </row>
    <row r="454" spans="1:6" ht="13.5" customHeight="1" x14ac:dyDescent="0.25">
      <c r="A454" s="90">
        <f t="shared" si="7"/>
        <v>2014</v>
      </c>
      <c r="B454" s="85">
        <v>41775</v>
      </c>
      <c r="C454" s="81" t="s">
        <v>20</v>
      </c>
      <c r="D454" s="91" t="s">
        <v>3</v>
      </c>
      <c r="E454" s="92">
        <v>188.99999968707561</v>
      </c>
      <c r="F454" s="89"/>
    </row>
    <row r="455" spans="1:6" ht="13.5" customHeight="1" x14ac:dyDescent="0.25">
      <c r="A455" s="90">
        <f t="shared" si="7"/>
        <v>2014</v>
      </c>
      <c r="B455" s="85">
        <v>41776</v>
      </c>
      <c r="C455" s="81" t="s">
        <v>20</v>
      </c>
      <c r="D455" s="91" t="s">
        <v>22</v>
      </c>
      <c r="E455" s="92">
        <v>60</v>
      </c>
      <c r="F455" s="89"/>
    </row>
    <row r="456" spans="1:6" ht="13.5" customHeight="1" x14ac:dyDescent="0.25">
      <c r="A456" s="90">
        <f t="shared" si="7"/>
        <v>2014</v>
      </c>
      <c r="B456" s="85">
        <v>41776</v>
      </c>
      <c r="C456" s="81" t="s">
        <v>20</v>
      </c>
      <c r="D456" s="91" t="s">
        <v>3</v>
      </c>
      <c r="E456" s="92">
        <v>180</v>
      </c>
      <c r="F456" s="89"/>
    </row>
    <row r="457" spans="1:6" ht="13.5" customHeight="1" x14ac:dyDescent="0.25">
      <c r="A457" s="90">
        <f t="shared" si="7"/>
        <v>2014</v>
      </c>
      <c r="B457" s="85">
        <v>41777</v>
      </c>
      <c r="C457" s="81" t="s">
        <v>20</v>
      </c>
      <c r="D457" s="91" t="s">
        <v>21</v>
      </c>
      <c r="E457" s="92">
        <v>136.80000000000001</v>
      </c>
      <c r="F457" s="89"/>
    </row>
    <row r="458" spans="1:6" ht="13.5" customHeight="1" x14ac:dyDescent="0.25">
      <c r="A458" s="90">
        <f t="shared" si="7"/>
        <v>2014</v>
      </c>
      <c r="B458" s="85">
        <v>41782</v>
      </c>
      <c r="C458" s="81" t="s">
        <v>20</v>
      </c>
      <c r="D458" s="91" t="s">
        <v>24</v>
      </c>
      <c r="E458" s="92">
        <v>319.9999988079071</v>
      </c>
      <c r="F458" s="89"/>
    </row>
    <row r="459" spans="1:6" ht="13.5" customHeight="1" x14ac:dyDescent="0.25">
      <c r="A459" s="90">
        <f t="shared" si="7"/>
        <v>2014</v>
      </c>
      <c r="B459" s="85">
        <v>41782</v>
      </c>
      <c r="C459" s="81" t="s">
        <v>20</v>
      </c>
      <c r="D459" s="91" t="s">
        <v>26</v>
      </c>
      <c r="E459" s="92">
        <v>1279.9999952316284</v>
      </c>
      <c r="F459" s="89"/>
    </row>
    <row r="460" spans="1:6" ht="13.5" customHeight="1" x14ac:dyDescent="0.25">
      <c r="A460" s="90">
        <f t="shared" si="7"/>
        <v>2014</v>
      </c>
      <c r="B460" s="85">
        <v>41782</v>
      </c>
      <c r="C460" s="81" t="s">
        <v>20</v>
      </c>
      <c r="D460" s="91" t="s">
        <v>27</v>
      </c>
      <c r="E460" s="92">
        <v>341.99999872595072</v>
      </c>
      <c r="F460" s="89"/>
    </row>
    <row r="461" spans="1:6" ht="13.5" customHeight="1" x14ac:dyDescent="0.25">
      <c r="A461" s="90">
        <f t="shared" si="7"/>
        <v>2014</v>
      </c>
      <c r="B461" s="85">
        <v>41783</v>
      </c>
      <c r="C461" s="81" t="s">
        <v>20</v>
      </c>
      <c r="D461" s="91" t="s">
        <v>2</v>
      </c>
      <c r="E461" s="92">
        <v>1319.1999907493591</v>
      </c>
      <c r="F461" s="89"/>
    </row>
    <row r="462" spans="1:6" ht="13.5" customHeight="1" x14ac:dyDescent="0.25">
      <c r="A462" s="90">
        <f t="shared" si="7"/>
        <v>2014</v>
      </c>
      <c r="B462" s="85">
        <v>41783</v>
      </c>
      <c r="C462" s="81" t="s">
        <v>20</v>
      </c>
      <c r="D462" s="91" t="s">
        <v>24</v>
      </c>
      <c r="E462" s="92">
        <v>872.5</v>
      </c>
      <c r="F462" s="89"/>
    </row>
    <row r="463" spans="1:6" ht="13.5" customHeight="1" x14ac:dyDescent="0.25">
      <c r="A463" s="90">
        <f t="shared" si="7"/>
        <v>2014</v>
      </c>
      <c r="B463" s="85">
        <v>41783</v>
      </c>
      <c r="C463" s="81" t="s">
        <v>20</v>
      </c>
      <c r="D463" s="91" t="s">
        <v>24</v>
      </c>
      <c r="E463" s="92">
        <v>5268</v>
      </c>
      <c r="F463" s="89"/>
    </row>
    <row r="464" spans="1:6" ht="13.5" customHeight="1" x14ac:dyDescent="0.25">
      <c r="A464" s="90">
        <f t="shared" si="7"/>
        <v>2014</v>
      </c>
      <c r="B464" s="85">
        <v>41783</v>
      </c>
      <c r="C464" s="81" t="s">
        <v>20</v>
      </c>
      <c r="D464" s="91" t="s">
        <v>26</v>
      </c>
      <c r="E464" s="92">
        <v>33.999999761581421</v>
      </c>
      <c r="F464" s="89"/>
    </row>
    <row r="465" spans="1:6" ht="13.5" customHeight="1" x14ac:dyDescent="0.25">
      <c r="A465" s="90">
        <f t="shared" si="7"/>
        <v>2014</v>
      </c>
      <c r="B465" s="85">
        <v>41783</v>
      </c>
      <c r="C465" s="81" t="s">
        <v>20</v>
      </c>
      <c r="D465" s="91" t="s">
        <v>26</v>
      </c>
      <c r="E465" s="92">
        <v>2427.5999829769135</v>
      </c>
      <c r="F465" s="89"/>
    </row>
    <row r="466" spans="1:6" ht="13.5" customHeight="1" x14ac:dyDescent="0.25">
      <c r="A466" s="90">
        <f t="shared" si="7"/>
        <v>2014</v>
      </c>
      <c r="B466" s="85">
        <v>41790</v>
      </c>
      <c r="C466" s="81" t="s">
        <v>20</v>
      </c>
      <c r="D466" s="91" t="s">
        <v>3</v>
      </c>
      <c r="E466" s="92">
        <v>575.99999785423279</v>
      </c>
      <c r="F466" s="89"/>
    </row>
    <row r="467" spans="1:6" ht="13.5" customHeight="1" x14ac:dyDescent="0.25">
      <c r="A467" s="90">
        <f t="shared" si="7"/>
        <v>2014</v>
      </c>
      <c r="B467" s="85">
        <v>41790</v>
      </c>
      <c r="C467" s="81" t="s">
        <v>20</v>
      </c>
      <c r="D467" s="91" t="s">
        <v>27</v>
      </c>
      <c r="E467" s="92">
        <v>960</v>
      </c>
      <c r="F467" s="89"/>
    </row>
    <row r="468" spans="1:6" ht="13.5" customHeight="1" x14ac:dyDescent="0.25">
      <c r="A468" s="90">
        <f t="shared" si="7"/>
        <v>2014</v>
      </c>
      <c r="B468" s="85">
        <v>41790</v>
      </c>
      <c r="C468" s="81" t="s">
        <v>20</v>
      </c>
      <c r="D468" s="91" t="s">
        <v>22</v>
      </c>
      <c r="E468" s="92">
        <v>414.23999845683574</v>
      </c>
      <c r="F468" s="89"/>
    </row>
    <row r="469" spans="1:6" ht="13.5" customHeight="1" x14ac:dyDescent="0.25">
      <c r="A469" s="90">
        <f t="shared" si="7"/>
        <v>2014</v>
      </c>
      <c r="B469" s="85">
        <v>41790</v>
      </c>
      <c r="C469" s="81" t="s">
        <v>20</v>
      </c>
      <c r="D469" s="91" t="s">
        <v>22</v>
      </c>
      <c r="E469" s="92">
        <v>367.99999862909317</v>
      </c>
      <c r="F469" s="89"/>
    </row>
    <row r="470" spans="1:6" ht="13.5" customHeight="1" x14ac:dyDescent="0.25">
      <c r="A470" s="90">
        <f t="shared" si="7"/>
        <v>2014</v>
      </c>
      <c r="B470" s="85">
        <v>41795</v>
      </c>
      <c r="C470" s="81" t="s">
        <v>20</v>
      </c>
      <c r="D470" s="91" t="s">
        <v>27</v>
      </c>
      <c r="E470" s="92">
        <v>989.99999836087227</v>
      </c>
      <c r="F470" s="89"/>
    </row>
    <row r="471" spans="1:6" ht="13.5" customHeight="1" x14ac:dyDescent="0.25">
      <c r="A471" s="90">
        <f t="shared" si="7"/>
        <v>2014</v>
      </c>
      <c r="B471" s="85">
        <v>41795</v>
      </c>
      <c r="C471" s="81" t="s">
        <v>20</v>
      </c>
      <c r="D471" s="91" t="s">
        <v>22</v>
      </c>
      <c r="E471" s="92">
        <v>512.99999915063381</v>
      </c>
      <c r="F471" s="89"/>
    </row>
    <row r="472" spans="1:6" ht="13.5" customHeight="1" x14ac:dyDescent="0.25">
      <c r="A472" s="90">
        <f t="shared" si="7"/>
        <v>2014</v>
      </c>
      <c r="B472" s="85">
        <v>41802</v>
      </c>
      <c r="C472" s="81" t="s">
        <v>20</v>
      </c>
      <c r="D472" s="91" t="s">
        <v>22</v>
      </c>
      <c r="E472" s="92">
        <v>258.89999999999998</v>
      </c>
      <c r="F472" s="89"/>
    </row>
    <row r="473" spans="1:6" ht="13.5" customHeight="1" x14ac:dyDescent="0.25">
      <c r="A473" s="90">
        <f t="shared" si="7"/>
        <v>2014</v>
      </c>
      <c r="B473" s="85">
        <v>41802</v>
      </c>
      <c r="C473" s="81" t="s">
        <v>20</v>
      </c>
      <c r="D473" s="91" t="s">
        <v>22</v>
      </c>
      <c r="E473" s="92">
        <v>147.19999945163727</v>
      </c>
      <c r="F473" s="89"/>
    </row>
    <row r="474" spans="1:6" ht="13.5" customHeight="1" x14ac:dyDescent="0.25">
      <c r="A474" s="90">
        <f t="shared" si="7"/>
        <v>2014</v>
      </c>
      <c r="B474" s="85">
        <v>41802</v>
      </c>
      <c r="C474" s="81" t="s">
        <v>20</v>
      </c>
      <c r="D474" s="91" t="s">
        <v>2</v>
      </c>
      <c r="E474" s="92">
        <v>59.599999777972698</v>
      </c>
      <c r="F474" s="89"/>
    </row>
    <row r="475" spans="1:6" ht="13.5" customHeight="1" x14ac:dyDescent="0.25">
      <c r="A475" s="90">
        <f t="shared" si="7"/>
        <v>2014</v>
      </c>
      <c r="B475" s="85">
        <v>41804</v>
      </c>
      <c r="C475" s="81" t="s">
        <v>20</v>
      </c>
      <c r="D475" s="91" t="s">
        <v>26</v>
      </c>
      <c r="E475" s="92">
        <v>427.5</v>
      </c>
      <c r="F475" s="89"/>
    </row>
    <row r="476" spans="1:6" ht="13.5" customHeight="1" x14ac:dyDescent="0.25">
      <c r="A476" s="90">
        <f t="shared" si="7"/>
        <v>2014</v>
      </c>
      <c r="B476" s="85">
        <v>41804</v>
      </c>
      <c r="C476" s="81" t="s">
        <v>20</v>
      </c>
      <c r="D476" s="91" t="s">
        <v>26</v>
      </c>
      <c r="E476" s="92">
        <v>250</v>
      </c>
      <c r="F476" s="89"/>
    </row>
    <row r="477" spans="1:6" ht="13.5" customHeight="1" x14ac:dyDescent="0.25">
      <c r="A477" s="90">
        <f t="shared" si="7"/>
        <v>2014</v>
      </c>
      <c r="B477" s="85">
        <v>41804</v>
      </c>
      <c r="C477" s="81" t="s">
        <v>20</v>
      </c>
      <c r="D477" s="91" t="s">
        <v>26</v>
      </c>
      <c r="E477" s="92">
        <v>75</v>
      </c>
      <c r="F477" s="89"/>
    </row>
    <row r="478" spans="1:6" ht="13.5" customHeight="1" x14ac:dyDescent="0.25">
      <c r="A478" s="90">
        <f t="shared" si="7"/>
        <v>2014</v>
      </c>
      <c r="B478" s="85">
        <v>41804</v>
      </c>
      <c r="C478" s="81" t="s">
        <v>20</v>
      </c>
      <c r="D478" s="91" t="s">
        <v>26</v>
      </c>
      <c r="E478" s="92">
        <v>892.5</v>
      </c>
      <c r="F478" s="89"/>
    </row>
    <row r="479" spans="1:6" ht="13.5" customHeight="1" x14ac:dyDescent="0.25">
      <c r="A479" s="90">
        <f t="shared" si="7"/>
        <v>2014</v>
      </c>
      <c r="B479" s="85">
        <v>41809</v>
      </c>
      <c r="C479" s="81" t="s">
        <v>20</v>
      </c>
      <c r="D479" s="91" t="s">
        <v>27</v>
      </c>
      <c r="E479" s="92">
        <v>600</v>
      </c>
      <c r="F479" s="89"/>
    </row>
    <row r="480" spans="1:6" ht="13.5" customHeight="1" x14ac:dyDescent="0.25">
      <c r="A480" s="90">
        <f t="shared" si="7"/>
        <v>2014</v>
      </c>
      <c r="B480" s="85">
        <v>41809</v>
      </c>
      <c r="C480" s="81" t="s">
        <v>20</v>
      </c>
      <c r="D480" s="91" t="s">
        <v>24</v>
      </c>
      <c r="E480" s="92">
        <v>1249.2</v>
      </c>
      <c r="F480" s="89"/>
    </row>
    <row r="481" spans="1:6" ht="13.5" customHeight="1" x14ac:dyDescent="0.25">
      <c r="A481" s="90">
        <f t="shared" si="7"/>
        <v>2014</v>
      </c>
      <c r="B481" s="85">
        <v>41809</v>
      </c>
      <c r="C481" s="81" t="s">
        <v>20</v>
      </c>
      <c r="D481" s="91" t="s">
        <v>3</v>
      </c>
      <c r="E481" s="92">
        <v>7905</v>
      </c>
      <c r="F481" s="89"/>
    </row>
    <row r="482" spans="1:6" ht="13.5" customHeight="1" x14ac:dyDescent="0.25">
      <c r="A482" s="90">
        <f t="shared" si="7"/>
        <v>2014</v>
      </c>
      <c r="B482" s="85">
        <v>41809</v>
      </c>
      <c r="C482" s="81" t="s">
        <v>20</v>
      </c>
      <c r="D482" s="91" t="s">
        <v>24</v>
      </c>
      <c r="E482" s="92">
        <v>437.5</v>
      </c>
      <c r="F482" s="89"/>
    </row>
    <row r="483" spans="1:6" ht="13.5" customHeight="1" x14ac:dyDescent="0.25">
      <c r="A483" s="90">
        <f t="shared" si="7"/>
        <v>2014</v>
      </c>
      <c r="B483" s="85">
        <v>41810</v>
      </c>
      <c r="C483" s="81" t="s">
        <v>20</v>
      </c>
      <c r="D483" s="91" t="s">
        <v>26</v>
      </c>
      <c r="E483" s="92">
        <v>299.24999976530671</v>
      </c>
      <c r="F483" s="89"/>
    </row>
    <row r="484" spans="1:6" ht="13.5" customHeight="1" x14ac:dyDescent="0.25">
      <c r="A484" s="90">
        <f t="shared" si="7"/>
        <v>2014</v>
      </c>
      <c r="B484" s="85">
        <v>41810</v>
      </c>
      <c r="C484" s="81" t="s">
        <v>20</v>
      </c>
      <c r="D484" s="91" t="s">
        <v>2</v>
      </c>
      <c r="E484" s="92">
        <v>169.85999986678362</v>
      </c>
      <c r="F484" s="89"/>
    </row>
    <row r="485" spans="1:6" ht="13.5" customHeight="1" x14ac:dyDescent="0.25">
      <c r="A485" s="90">
        <f t="shared" si="7"/>
        <v>2014</v>
      </c>
      <c r="B485" s="85">
        <v>41816</v>
      </c>
      <c r="C485" s="81" t="s">
        <v>20</v>
      </c>
      <c r="D485" s="91" t="s">
        <v>3</v>
      </c>
      <c r="E485" s="92">
        <v>105</v>
      </c>
      <c r="F485" s="89"/>
    </row>
    <row r="486" spans="1:6" ht="13.5" customHeight="1" x14ac:dyDescent="0.25">
      <c r="A486" s="90">
        <f t="shared" si="7"/>
        <v>2014</v>
      </c>
      <c r="B486" s="85">
        <v>41816</v>
      </c>
      <c r="C486" s="81" t="s">
        <v>20</v>
      </c>
      <c r="D486" s="91" t="s">
        <v>22</v>
      </c>
      <c r="E486" s="92">
        <v>135.1</v>
      </c>
      <c r="F486" s="89"/>
    </row>
    <row r="487" spans="1:6" ht="13.5" customHeight="1" x14ac:dyDescent="0.25">
      <c r="A487" s="90">
        <f t="shared" si="7"/>
        <v>2014</v>
      </c>
      <c r="B487" s="85">
        <v>41817</v>
      </c>
      <c r="C487" s="81" t="s">
        <v>20</v>
      </c>
      <c r="D487" s="91" t="s">
        <v>26</v>
      </c>
      <c r="E487" s="92">
        <v>584.37499590218067</v>
      </c>
      <c r="F487" s="89"/>
    </row>
    <row r="488" spans="1:6" ht="13.5" customHeight="1" x14ac:dyDescent="0.25">
      <c r="A488" s="90">
        <f t="shared" si="7"/>
        <v>2014</v>
      </c>
      <c r="B488" s="85">
        <v>41817</v>
      </c>
      <c r="C488" s="81" t="s">
        <v>20</v>
      </c>
      <c r="D488" s="91" t="s">
        <v>22</v>
      </c>
      <c r="E488" s="92">
        <v>807.49999433755875</v>
      </c>
      <c r="F488" s="89"/>
    </row>
    <row r="489" spans="1:6" ht="13.5" customHeight="1" x14ac:dyDescent="0.25">
      <c r="A489" s="90">
        <f t="shared" si="7"/>
        <v>2014</v>
      </c>
      <c r="B489" s="85">
        <v>41817</v>
      </c>
      <c r="C489" s="81" t="s">
        <v>20</v>
      </c>
      <c r="D489" s="91" t="s">
        <v>21</v>
      </c>
      <c r="E489" s="92">
        <v>2162.3999848365784</v>
      </c>
      <c r="F489" s="89"/>
    </row>
    <row r="490" spans="1:6" ht="13.5" customHeight="1" x14ac:dyDescent="0.25">
      <c r="A490" s="90">
        <f t="shared" si="7"/>
        <v>2014</v>
      </c>
      <c r="B490" s="85">
        <v>41820</v>
      </c>
      <c r="C490" s="81" t="s">
        <v>20</v>
      </c>
      <c r="D490" s="91" t="s">
        <v>24</v>
      </c>
      <c r="E490" s="92">
        <v>497.32499960996211</v>
      </c>
      <c r="F490" s="89"/>
    </row>
    <row r="491" spans="1:6" ht="13.5" customHeight="1" x14ac:dyDescent="0.25">
      <c r="A491" s="90">
        <f t="shared" si="7"/>
        <v>2014</v>
      </c>
      <c r="B491" s="85">
        <v>41820</v>
      </c>
      <c r="C491" s="81" t="s">
        <v>20</v>
      </c>
      <c r="D491" s="91" t="s">
        <v>23</v>
      </c>
      <c r="E491" s="92">
        <v>170.99999986588955</v>
      </c>
      <c r="F491" s="89"/>
    </row>
    <row r="492" spans="1:6" ht="13.5" customHeight="1" x14ac:dyDescent="0.25">
      <c r="A492" s="90">
        <f t="shared" si="7"/>
        <v>2014</v>
      </c>
      <c r="B492" s="85">
        <v>41820</v>
      </c>
      <c r="C492" s="81" t="s">
        <v>20</v>
      </c>
      <c r="D492" s="91" t="s">
        <v>24</v>
      </c>
      <c r="E492" s="92">
        <v>936.69999926537275</v>
      </c>
      <c r="F492" s="89"/>
    </row>
    <row r="493" spans="1:6" ht="13.5" customHeight="1" x14ac:dyDescent="0.25">
      <c r="A493" s="90">
        <f t="shared" si="7"/>
        <v>2014</v>
      </c>
      <c r="B493" s="85">
        <v>41820</v>
      </c>
      <c r="C493" s="81" t="s">
        <v>20</v>
      </c>
      <c r="D493" s="91" t="s">
        <v>27</v>
      </c>
      <c r="E493" s="92">
        <v>123.49999990314245</v>
      </c>
      <c r="F493" s="89"/>
    </row>
    <row r="494" spans="1:6" ht="13.5" customHeight="1" x14ac:dyDescent="0.25">
      <c r="A494" s="90">
        <f t="shared" si="7"/>
        <v>2014</v>
      </c>
      <c r="B494" s="85">
        <v>41824</v>
      </c>
      <c r="C494" s="81" t="s">
        <v>20</v>
      </c>
      <c r="D494" s="91" t="s">
        <v>23</v>
      </c>
      <c r="E494" s="92">
        <v>997.5</v>
      </c>
      <c r="F494" s="89"/>
    </row>
    <row r="495" spans="1:6" ht="13.5" customHeight="1" x14ac:dyDescent="0.25">
      <c r="A495" s="90">
        <f t="shared" si="7"/>
        <v>2014</v>
      </c>
      <c r="B495" s="85">
        <v>41824</v>
      </c>
      <c r="C495" s="81" t="s">
        <v>20</v>
      </c>
      <c r="D495" s="91" t="s">
        <v>3</v>
      </c>
      <c r="E495" s="92">
        <v>155</v>
      </c>
      <c r="F495" s="89"/>
    </row>
    <row r="496" spans="1:6" ht="13.5" customHeight="1" x14ac:dyDescent="0.25">
      <c r="A496" s="90">
        <f t="shared" si="7"/>
        <v>2014</v>
      </c>
      <c r="B496" s="85">
        <v>41827</v>
      </c>
      <c r="C496" s="81" t="s">
        <v>20</v>
      </c>
      <c r="D496" s="91" t="s">
        <v>22</v>
      </c>
      <c r="E496" s="92">
        <v>517.79999999999995</v>
      </c>
      <c r="F496" s="89"/>
    </row>
    <row r="497" spans="1:6" ht="13.5" customHeight="1" x14ac:dyDescent="0.25">
      <c r="A497" s="90">
        <f t="shared" si="7"/>
        <v>2014</v>
      </c>
      <c r="B497" s="85">
        <v>41827</v>
      </c>
      <c r="C497" s="81" t="s">
        <v>20</v>
      </c>
      <c r="D497" s="91" t="s">
        <v>24</v>
      </c>
      <c r="E497" s="92">
        <v>554.625</v>
      </c>
      <c r="F497" s="89"/>
    </row>
    <row r="498" spans="1:6" ht="13.5" customHeight="1" x14ac:dyDescent="0.25">
      <c r="A498" s="90">
        <f t="shared" si="7"/>
        <v>2014</v>
      </c>
      <c r="B498" s="85">
        <v>41841</v>
      </c>
      <c r="C498" s="81" t="s">
        <v>20</v>
      </c>
      <c r="D498" s="91" t="s">
        <v>26</v>
      </c>
      <c r="E498" s="92">
        <v>660</v>
      </c>
      <c r="F498" s="89"/>
    </row>
    <row r="499" spans="1:6" ht="13.5" customHeight="1" x14ac:dyDescent="0.25">
      <c r="A499" s="90">
        <f t="shared" si="7"/>
        <v>2014</v>
      </c>
      <c r="B499" s="85">
        <v>41841</v>
      </c>
      <c r="C499" s="81" t="s">
        <v>20</v>
      </c>
      <c r="D499" s="91" t="s">
        <v>27</v>
      </c>
      <c r="E499" s="92">
        <v>263.39999999999998</v>
      </c>
      <c r="F499" s="89"/>
    </row>
    <row r="500" spans="1:6" ht="13.5" customHeight="1" x14ac:dyDescent="0.25">
      <c r="A500" s="90">
        <f t="shared" si="7"/>
        <v>2014</v>
      </c>
      <c r="B500" s="85">
        <v>41841</v>
      </c>
      <c r="C500" s="81" t="s">
        <v>20</v>
      </c>
      <c r="D500" s="91" t="s">
        <v>26</v>
      </c>
      <c r="E500" s="92">
        <v>1044</v>
      </c>
      <c r="F500" s="89"/>
    </row>
    <row r="501" spans="1:6" ht="13.5" customHeight="1" x14ac:dyDescent="0.25">
      <c r="A501" s="90">
        <f t="shared" si="7"/>
        <v>2014</v>
      </c>
      <c r="B501" s="85">
        <v>41841</v>
      </c>
      <c r="C501" s="81" t="s">
        <v>20</v>
      </c>
      <c r="D501" s="91" t="s">
        <v>3</v>
      </c>
      <c r="E501" s="92">
        <v>180</v>
      </c>
      <c r="F501" s="89"/>
    </row>
    <row r="502" spans="1:6" ht="13.5" customHeight="1" x14ac:dyDescent="0.25">
      <c r="A502" s="90">
        <f t="shared" si="7"/>
        <v>2014</v>
      </c>
      <c r="B502" s="85">
        <v>41847</v>
      </c>
      <c r="C502" s="81" t="s">
        <v>20</v>
      </c>
      <c r="D502" s="91" t="s">
        <v>21</v>
      </c>
      <c r="E502" s="92">
        <v>331.312499740161</v>
      </c>
      <c r="F502" s="89"/>
    </row>
    <row r="503" spans="1:6" ht="13.5" customHeight="1" x14ac:dyDescent="0.25">
      <c r="A503" s="90">
        <f t="shared" si="7"/>
        <v>2014</v>
      </c>
      <c r="B503" s="85">
        <v>41847</v>
      </c>
      <c r="C503" s="81" t="s">
        <v>20</v>
      </c>
      <c r="D503" s="91" t="s">
        <v>22</v>
      </c>
      <c r="E503" s="92">
        <v>82.507499935291705</v>
      </c>
      <c r="F503" s="89"/>
    </row>
    <row r="504" spans="1:6" ht="13.5" customHeight="1" x14ac:dyDescent="0.25">
      <c r="A504" s="90">
        <f t="shared" si="7"/>
        <v>2014</v>
      </c>
      <c r="B504" s="85">
        <v>41847</v>
      </c>
      <c r="C504" s="81" t="s">
        <v>20</v>
      </c>
      <c r="D504" s="91" t="s">
        <v>27</v>
      </c>
      <c r="E504" s="92">
        <v>599.92499952949584</v>
      </c>
      <c r="F504" s="89"/>
    </row>
    <row r="505" spans="1:6" ht="13.5" customHeight="1" x14ac:dyDescent="0.25">
      <c r="A505" s="90">
        <f t="shared" si="7"/>
        <v>2014</v>
      </c>
      <c r="B505" s="85">
        <v>41848</v>
      </c>
      <c r="C505" s="81" t="s">
        <v>20</v>
      </c>
      <c r="D505" s="91" t="s">
        <v>23</v>
      </c>
      <c r="E505" s="92">
        <v>78</v>
      </c>
      <c r="F505" s="89"/>
    </row>
    <row r="506" spans="1:6" ht="13.5" customHeight="1" x14ac:dyDescent="0.25">
      <c r="A506" s="90">
        <f t="shared" si="7"/>
        <v>2014</v>
      </c>
      <c r="B506" s="85">
        <v>41848</v>
      </c>
      <c r="C506" s="81" t="s">
        <v>20</v>
      </c>
      <c r="D506" s="91" t="s">
        <v>3</v>
      </c>
      <c r="E506" s="92">
        <v>252</v>
      </c>
      <c r="F506" s="89"/>
    </row>
    <row r="507" spans="1:6" ht="13.5" customHeight="1" x14ac:dyDescent="0.25">
      <c r="A507" s="90">
        <f t="shared" si="7"/>
        <v>2014</v>
      </c>
      <c r="B507" s="85">
        <v>41854</v>
      </c>
      <c r="C507" s="81" t="s">
        <v>20</v>
      </c>
      <c r="D507" s="91" t="s">
        <v>22</v>
      </c>
      <c r="E507" s="92">
        <v>1999.9999925494194</v>
      </c>
      <c r="F507" s="89"/>
    </row>
    <row r="508" spans="1:6" ht="13.5" customHeight="1" x14ac:dyDescent="0.25">
      <c r="A508" s="90">
        <f t="shared" si="7"/>
        <v>2014</v>
      </c>
      <c r="B508" s="85">
        <v>41854</v>
      </c>
      <c r="C508" s="81" t="s">
        <v>20</v>
      </c>
      <c r="D508" s="91" t="s">
        <v>23</v>
      </c>
      <c r="E508" s="92">
        <v>1119.9999958276749</v>
      </c>
      <c r="F508" s="89"/>
    </row>
    <row r="509" spans="1:6" ht="13.5" customHeight="1" x14ac:dyDescent="0.25">
      <c r="A509" s="90">
        <f t="shared" si="7"/>
        <v>2014</v>
      </c>
      <c r="B509" s="85">
        <v>41859</v>
      </c>
      <c r="C509" s="81" t="s">
        <v>20</v>
      </c>
      <c r="D509" s="91" t="s">
        <v>27</v>
      </c>
      <c r="E509" s="92">
        <v>368.12499971129</v>
      </c>
      <c r="F509" s="89"/>
    </row>
    <row r="510" spans="1:6" ht="13.5" customHeight="1" x14ac:dyDescent="0.25">
      <c r="A510" s="90">
        <f t="shared" si="7"/>
        <v>2014</v>
      </c>
      <c r="B510" s="85">
        <v>41859</v>
      </c>
      <c r="C510" s="81" t="s">
        <v>20</v>
      </c>
      <c r="D510" s="91" t="s">
        <v>24</v>
      </c>
      <c r="E510" s="92">
        <v>148.3424998836592</v>
      </c>
      <c r="F510" s="89"/>
    </row>
    <row r="511" spans="1:6" ht="13.5" customHeight="1" x14ac:dyDescent="0.25">
      <c r="A511" s="90">
        <f t="shared" si="7"/>
        <v>2014</v>
      </c>
      <c r="B511" s="85">
        <v>41860</v>
      </c>
      <c r="C511" s="81" t="s">
        <v>20</v>
      </c>
      <c r="D511" s="91" t="s">
        <v>24</v>
      </c>
      <c r="E511" s="92">
        <v>1360.799994930625</v>
      </c>
      <c r="F511" s="89"/>
    </row>
    <row r="512" spans="1:6" ht="13.5" customHeight="1" x14ac:dyDescent="0.25">
      <c r="A512" s="90">
        <f t="shared" si="7"/>
        <v>2014</v>
      </c>
      <c r="B512" s="85">
        <v>41860</v>
      </c>
      <c r="C512" s="81" t="s">
        <v>20</v>
      </c>
      <c r="D512" s="91" t="s">
        <v>26</v>
      </c>
      <c r="E512" s="92">
        <v>575.99999785423279</v>
      </c>
      <c r="F512" s="89"/>
    </row>
    <row r="513" spans="1:6" ht="13.5" customHeight="1" x14ac:dyDescent="0.25">
      <c r="A513" s="90">
        <f t="shared" si="7"/>
        <v>2014</v>
      </c>
      <c r="B513" s="85">
        <v>41860</v>
      </c>
      <c r="C513" s="81" t="s">
        <v>20</v>
      </c>
      <c r="D513" s="91" t="s">
        <v>3</v>
      </c>
      <c r="E513" s="92">
        <v>57.599999785423279</v>
      </c>
      <c r="F513" s="89"/>
    </row>
    <row r="514" spans="1:6" ht="13.5" customHeight="1" x14ac:dyDescent="0.25">
      <c r="A514" s="90">
        <f t="shared" ref="A514:A577" si="8">YEAR(B514)</f>
        <v>2014</v>
      </c>
      <c r="B514" s="85">
        <v>41874</v>
      </c>
      <c r="C514" s="81" t="s">
        <v>20</v>
      </c>
      <c r="D514" s="91" t="s">
        <v>23</v>
      </c>
      <c r="E514" s="92">
        <v>1064</v>
      </c>
      <c r="F514" s="89"/>
    </row>
    <row r="515" spans="1:6" ht="13.5" customHeight="1" x14ac:dyDescent="0.25">
      <c r="A515" s="90">
        <f t="shared" si="8"/>
        <v>2014</v>
      </c>
      <c r="B515" s="85">
        <v>41880</v>
      </c>
      <c r="C515" s="81" t="s">
        <v>20</v>
      </c>
      <c r="D515" s="91" t="s">
        <v>26</v>
      </c>
      <c r="E515" s="92">
        <v>294</v>
      </c>
      <c r="F515" s="89"/>
    </row>
    <row r="516" spans="1:6" ht="13.5" customHeight="1" x14ac:dyDescent="0.25">
      <c r="A516" s="90">
        <f t="shared" si="8"/>
        <v>2014</v>
      </c>
      <c r="B516" s="85">
        <v>41880</v>
      </c>
      <c r="C516" s="81" t="s">
        <v>20</v>
      </c>
      <c r="D516" s="91" t="s">
        <v>24</v>
      </c>
      <c r="E516" s="92">
        <v>80</v>
      </c>
      <c r="F516" s="89"/>
    </row>
    <row r="517" spans="1:6" ht="13.5" customHeight="1" x14ac:dyDescent="0.25">
      <c r="A517" s="90">
        <f t="shared" si="8"/>
        <v>2014</v>
      </c>
      <c r="B517" s="85">
        <v>41880</v>
      </c>
      <c r="C517" s="81" t="s">
        <v>20</v>
      </c>
      <c r="D517" s="91" t="s">
        <v>3</v>
      </c>
      <c r="E517" s="92">
        <v>90</v>
      </c>
      <c r="F517" s="89"/>
    </row>
    <row r="518" spans="1:6" ht="13.5" customHeight="1" x14ac:dyDescent="0.25">
      <c r="A518" s="90">
        <f t="shared" si="8"/>
        <v>2014</v>
      </c>
      <c r="B518" s="85">
        <v>41889</v>
      </c>
      <c r="C518" s="81" t="s">
        <v>20</v>
      </c>
      <c r="D518" s="91" t="s">
        <v>21</v>
      </c>
      <c r="E518" s="92">
        <v>488.25</v>
      </c>
      <c r="F518" s="89"/>
    </row>
    <row r="519" spans="1:6" ht="13.5" customHeight="1" x14ac:dyDescent="0.25">
      <c r="A519" s="90">
        <f t="shared" si="8"/>
        <v>2014</v>
      </c>
      <c r="B519" s="85">
        <v>41889</v>
      </c>
      <c r="C519" s="81" t="s">
        <v>20</v>
      </c>
      <c r="D519" s="91" t="s">
        <v>24</v>
      </c>
      <c r="E519" s="92">
        <v>124.19999979436398</v>
      </c>
      <c r="F519" s="89"/>
    </row>
    <row r="520" spans="1:6" ht="13.5" customHeight="1" x14ac:dyDescent="0.25">
      <c r="A520" s="90">
        <f t="shared" si="8"/>
        <v>2014</v>
      </c>
      <c r="B520" s="85">
        <v>41889</v>
      </c>
      <c r="C520" s="81" t="s">
        <v>20</v>
      </c>
      <c r="D520" s="91" t="s">
        <v>24</v>
      </c>
      <c r="E520" s="92">
        <v>224.99999962747097</v>
      </c>
      <c r="F520" s="89"/>
    </row>
    <row r="521" spans="1:6" ht="13.5" customHeight="1" x14ac:dyDescent="0.25">
      <c r="A521" s="90">
        <f t="shared" si="8"/>
        <v>2014</v>
      </c>
      <c r="B521" s="85">
        <v>41889</v>
      </c>
      <c r="C521" s="81" t="s">
        <v>20</v>
      </c>
      <c r="D521" s="91" t="s">
        <v>3</v>
      </c>
      <c r="E521" s="92">
        <v>13.5</v>
      </c>
      <c r="F521" s="89"/>
    </row>
    <row r="522" spans="1:6" ht="13.5" customHeight="1" x14ac:dyDescent="0.25">
      <c r="A522" s="90">
        <f t="shared" si="8"/>
        <v>2014</v>
      </c>
      <c r="B522" s="85">
        <v>41889</v>
      </c>
      <c r="C522" s="81" t="s">
        <v>20</v>
      </c>
      <c r="D522" s="91" t="s">
        <v>3</v>
      </c>
      <c r="E522" s="92">
        <v>485.9999991953373</v>
      </c>
      <c r="F522" s="89"/>
    </row>
    <row r="523" spans="1:6" ht="13.5" customHeight="1" x14ac:dyDescent="0.25">
      <c r="A523" s="90">
        <f t="shared" si="8"/>
        <v>2014</v>
      </c>
      <c r="B523" s="85">
        <v>41895</v>
      </c>
      <c r="C523" s="81" t="s">
        <v>20</v>
      </c>
      <c r="D523" s="91" t="s">
        <v>2</v>
      </c>
      <c r="E523" s="92">
        <v>273.59999978542328</v>
      </c>
      <c r="F523" s="89"/>
    </row>
    <row r="524" spans="1:6" ht="13.5" customHeight="1" x14ac:dyDescent="0.25">
      <c r="A524" s="90">
        <f t="shared" si="8"/>
        <v>2014</v>
      </c>
      <c r="B524" s="85">
        <v>41895</v>
      </c>
      <c r="C524" s="81" t="s">
        <v>20</v>
      </c>
      <c r="D524" s="91" t="s">
        <v>3</v>
      </c>
      <c r="E524" s="92">
        <v>630</v>
      </c>
      <c r="F524" s="89"/>
    </row>
    <row r="525" spans="1:6" ht="13.5" customHeight="1" x14ac:dyDescent="0.25">
      <c r="A525" s="90">
        <f t="shared" si="8"/>
        <v>2014</v>
      </c>
      <c r="B525" s="85">
        <v>41896</v>
      </c>
      <c r="C525" s="81" t="s">
        <v>20</v>
      </c>
      <c r="D525" s="91" t="s">
        <v>3</v>
      </c>
      <c r="E525" s="92">
        <v>541.49999957531691</v>
      </c>
      <c r="F525" s="89"/>
    </row>
    <row r="526" spans="1:6" ht="13.5" customHeight="1" x14ac:dyDescent="0.25">
      <c r="A526" s="90">
        <f t="shared" si="8"/>
        <v>2014</v>
      </c>
      <c r="B526" s="85">
        <v>41896</v>
      </c>
      <c r="C526" s="81" t="s">
        <v>20</v>
      </c>
      <c r="D526" s="91" t="s">
        <v>26</v>
      </c>
      <c r="E526" s="92">
        <v>47.499999962747097</v>
      </c>
      <c r="F526" s="89"/>
    </row>
    <row r="527" spans="1:6" ht="13.5" customHeight="1" x14ac:dyDescent="0.25">
      <c r="A527" s="90">
        <f t="shared" si="8"/>
        <v>2014</v>
      </c>
      <c r="B527" s="85">
        <v>41903</v>
      </c>
      <c r="C527" s="81" t="s">
        <v>20</v>
      </c>
      <c r="D527" s="91" t="s">
        <v>26</v>
      </c>
      <c r="E527" s="92">
        <v>540</v>
      </c>
      <c r="F527" s="89"/>
    </row>
    <row r="528" spans="1:6" ht="13.5" customHeight="1" x14ac:dyDescent="0.25">
      <c r="A528" s="90">
        <f t="shared" si="8"/>
        <v>2014</v>
      </c>
      <c r="B528" s="85">
        <v>41903</v>
      </c>
      <c r="C528" s="81" t="s">
        <v>20</v>
      </c>
      <c r="D528" s="91" t="s">
        <v>3</v>
      </c>
      <c r="E528" s="92">
        <v>168.75</v>
      </c>
      <c r="F528" s="89"/>
    </row>
    <row r="529" spans="1:6" ht="13.5" customHeight="1" x14ac:dyDescent="0.25">
      <c r="A529" s="90">
        <f t="shared" si="8"/>
        <v>2014</v>
      </c>
      <c r="B529" s="85">
        <v>41914</v>
      </c>
      <c r="C529" s="81" t="s">
        <v>20</v>
      </c>
      <c r="D529" s="91" t="s">
        <v>24</v>
      </c>
      <c r="E529" s="92">
        <v>82.8</v>
      </c>
      <c r="F529" s="89"/>
    </row>
    <row r="530" spans="1:6" ht="13.5" customHeight="1" x14ac:dyDescent="0.25">
      <c r="A530" s="90">
        <f t="shared" si="8"/>
        <v>2014</v>
      </c>
      <c r="B530" s="85">
        <v>41914</v>
      </c>
      <c r="C530" s="81" t="s">
        <v>20</v>
      </c>
      <c r="D530" s="91" t="s">
        <v>23</v>
      </c>
      <c r="E530" s="92">
        <v>315</v>
      </c>
      <c r="F530" s="89"/>
    </row>
    <row r="531" spans="1:6" ht="13.5" customHeight="1" x14ac:dyDescent="0.25">
      <c r="A531" s="90">
        <f t="shared" si="8"/>
        <v>2014</v>
      </c>
      <c r="B531" s="85">
        <v>41915</v>
      </c>
      <c r="C531" s="81" t="s">
        <v>20</v>
      </c>
      <c r="D531" s="91" t="s">
        <v>24</v>
      </c>
      <c r="E531" s="92">
        <v>471.14999921992421</v>
      </c>
      <c r="F531" s="89"/>
    </row>
    <row r="532" spans="1:6" ht="13.5" customHeight="1" x14ac:dyDescent="0.25">
      <c r="A532" s="90">
        <f t="shared" si="8"/>
        <v>2014</v>
      </c>
      <c r="B532" s="85">
        <v>41915</v>
      </c>
      <c r="C532" s="81" t="s">
        <v>20</v>
      </c>
      <c r="D532" s="91" t="s">
        <v>26</v>
      </c>
      <c r="E532" s="92">
        <v>611.99999898672104</v>
      </c>
      <c r="F532" s="89"/>
    </row>
    <row r="533" spans="1:6" ht="13.5" customHeight="1" x14ac:dyDescent="0.25">
      <c r="A533" s="90">
        <f t="shared" si="8"/>
        <v>2014</v>
      </c>
      <c r="B533" s="85">
        <v>41918</v>
      </c>
      <c r="C533" s="81" t="s">
        <v>20</v>
      </c>
      <c r="D533" s="91" t="s">
        <v>24</v>
      </c>
      <c r="E533" s="92">
        <v>600</v>
      </c>
      <c r="F533" s="89"/>
    </row>
    <row r="534" spans="1:6" ht="13.5" customHeight="1" x14ac:dyDescent="0.25">
      <c r="A534" s="90">
        <f t="shared" si="8"/>
        <v>2014</v>
      </c>
      <c r="B534" s="85">
        <v>41918</v>
      </c>
      <c r="C534" s="81" t="s">
        <v>20</v>
      </c>
      <c r="D534" s="91" t="s">
        <v>22</v>
      </c>
      <c r="E534" s="92">
        <v>1223.5999990403652</v>
      </c>
      <c r="F534" s="89"/>
    </row>
    <row r="535" spans="1:6" ht="13.5" customHeight="1" x14ac:dyDescent="0.25">
      <c r="A535" s="90">
        <f t="shared" si="8"/>
        <v>2014</v>
      </c>
      <c r="B535" s="85">
        <v>41918</v>
      </c>
      <c r="C535" s="81" t="s">
        <v>20</v>
      </c>
      <c r="D535" s="91" t="s">
        <v>26</v>
      </c>
      <c r="E535" s="92">
        <v>1776.4999986067414</v>
      </c>
      <c r="F535" s="89"/>
    </row>
    <row r="536" spans="1:6" ht="13.5" customHeight="1" x14ac:dyDescent="0.25">
      <c r="A536" s="90">
        <f t="shared" si="8"/>
        <v>2014</v>
      </c>
      <c r="B536" s="85">
        <v>41918</v>
      </c>
      <c r="C536" s="81" t="s">
        <v>20</v>
      </c>
      <c r="D536" s="91" t="s">
        <v>27</v>
      </c>
      <c r="E536" s="92">
        <v>864.49999932199717</v>
      </c>
      <c r="F536" s="89"/>
    </row>
    <row r="537" spans="1:6" ht="13.5" customHeight="1" x14ac:dyDescent="0.25">
      <c r="A537" s="90">
        <f t="shared" si="8"/>
        <v>2014</v>
      </c>
      <c r="B537" s="85">
        <v>41928</v>
      </c>
      <c r="C537" s="81" t="s">
        <v>20</v>
      </c>
      <c r="D537" s="91" t="s">
        <v>26</v>
      </c>
      <c r="E537" s="92">
        <v>89.999999850988388</v>
      </c>
      <c r="F537" s="89"/>
    </row>
    <row r="538" spans="1:6" ht="13.5" customHeight="1" x14ac:dyDescent="0.25">
      <c r="A538" s="90">
        <f t="shared" si="8"/>
        <v>2014</v>
      </c>
      <c r="B538" s="85">
        <v>41928</v>
      </c>
      <c r="C538" s="81" t="s">
        <v>20</v>
      </c>
      <c r="D538" s="91" t="s">
        <v>2</v>
      </c>
      <c r="E538" s="92">
        <v>86.399999856948853</v>
      </c>
      <c r="F538" s="89"/>
    </row>
    <row r="539" spans="1:6" ht="13.5" customHeight="1" x14ac:dyDescent="0.25">
      <c r="A539" s="90">
        <f t="shared" si="8"/>
        <v>2014</v>
      </c>
      <c r="B539" s="85">
        <v>41928</v>
      </c>
      <c r="C539" s="81" t="s">
        <v>20</v>
      </c>
      <c r="D539" s="91" t="s">
        <v>23</v>
      </c>
      <c r="E539" s="92">
        <v>448.87499925680459</v>
      </c>
      <c r="F539" s="89"/>
    </row>
    <row r="540" spans="1:6" ht="13.5" customHeight="1" x14ac:dyDescent="0.25">
      <c r="A540" s="90">
        <f t="shared" si="8"/>
        <v>2014</v>
      </c>
      <c r="B540" s="85">
        <v>41929</v>
      </c>
      <c r="C540" s="81" t="s">
        <v>20</v>
      </c>
      <c r="D540" s="91" t="s">
        <v>23</v>
      </c>
      <c r="E540" s="92">
        <v>288</v>
      </c>
      <c r="F540" s="89"/>
    </row>
    <row r="541" spans="1:6" ht="13.5" customHeight="1" x14ac:dyDescent="0.25">
      <c r="A541" s="90">
        <f t="shared" si="8"/>
        <v>2014</v>
      </c>
      <c r="B541" s="85">
        <v>41929</v>
      </c>
      <c r="C541" s="81" t="s">
        <v>20</v>
      </c>
      <c r="D541" s="91" t="s">
        <v>22</v>
      </c>
      <c r="E541" s="92">
        <v>720</v>
      </c>
      <c r="F541" s="89"/>
    </row>
    <row r="542" spans="1:6" ht="13.5" customHeight="1" x14ac:dyDescent="0.25">
      <c r="A542" s="90">
        <f t="shared" si="8"/>
        <v>2014</v>
      </c>
      <c r="B542" s="85">
        <v>41929</v>
      </c>
      <c r="C542" s="81" t="s">
        <v>20</v>
      </c>
      <c r="D542" s="91" t="s">
        <v>3</v>
      </c>
      <c r="E542" s="92">
        <v>350</v>
      </c>
      <c r="F542" s="89"/>
    </row>
    <row r="543" spans="1:6" ht="13.5" customHeight="1" x14ac:dyDescent="0.25">
      <c r="A543" s="90">
        <f t="shared" si="8"/>
        <v>2014</v>
      </c>
      <c r="B543" s="85">
        <v>41929</v>
      </c>
      <c r="C543" s="81" t="s">
        <v>20</v>
      </c>
      <c r="D543" s="91" t="s">
        <v>22</v>
      </c>
      <c r="E543" s="92">
        <v>750</v>
      </c>
      <c r="F543" s="89"/>
    </row>
    <row r="544" spans="1:6" ht="13.5" customHeight="1" x14ac:dyDescent="0.25">
      <c r="A544" s="90">
        <f t="shared" si="8"/>
        <v>2014</v>
      </c>
      <c r="B544" s="85">
        <v>41929</v>
      </c>
      <c r="C544" s="81" t="s">
        <v>20</v>
      </c>
      <c r="D544" s="91" t="s">
        <v>3</v>
      </c>
      <c r="E544" s="92">
        <v>193.75</v>
      </c>
      <c r="F544" s="89"/>
    </row>
    <row r="545" spans="1:6" ht="13.5" customHeight="1" x14ac:dyDescent="0.25">
      <c r="A545" s="90">
        <f t="shared" si="8"/>
        <v>2014</v>
      </c>
      <c r="B545" s="85">
        <v>41932</v>
      </c>
      <c r="C545" s="81" t="s">
        <v>20</v>
      </c>
      <c r="D545" s="91" t="s">
        <v>21</v>
      </c>
      <c r="E545" s="92">
        <v>697.5</v>
      </c>
      <c r="F545" s="89"/>
    </row>
    <row r="546" spans="1:6" ht="13.5" customHeight="1" x14ac:dyDescent="0.25">
      <c r="A546" s="90">
        <f t="shared" si="8"/>
        <v>2014</v>
      </c>
      <c r="B546" s="85">
        <v>41932</v>
      </c>
      <c r="C546" s="81" t="s">
        <v>20</v>
      </c>
      <c r="D546" s="91" t="s">
        <v>2</v>
      </c>
      <c r="E546" s="92">
        <v>328</v>
      </c>
      <c r="F546" s="89"/>
    </row>
    <row r="547" spans="1:6" ht="13.5" customHeight="1" x14ac:dyDescent="0.25">
      <c r="A547" s="90">
        <f t="shared" si="8"/>
        <v>2014</v>
      </c>
      <c r="B547" s="85">
        <v>41932</v>
      </c>
      <c r="C547" s="81" t="s">
        <v>20</v>
      </c>
      <c r="D547" s="91" t="s">
        <v>22</v>
      </c>
      <c r="E547" s="92">
        <v>397.5</v>
      </c>
      <c r="F547" s="89"/>
    </row>
    <row r="548" spans="1:6" ht="13.5" customHeight="1" x14ac:dyDescent="0.25">
      <c r="A548" s="90">
        <f t="shared" si="8"/>
        <v>2014</v>
      </c>
      <c r="B548" s="85">
        <v>41939</v>
      </c>
      <c r="C548" s="81" t="s">
        <v>20</v>
      </c>
      <c r="D548" s="91" t="s">
        <v>22</v>
      </c>
      <c r="E548" s="92">
        <v>368</v>
      </c>
      <c r="F548" s="89"/>
    </row>
    <row r="549" spans="1:6" ht="13.5" customHeight="1" x14ac:dyDescent="0.25">
      <c r="A549" s="90">
        <f t="shared" si="8"/>
        <v>2014</v>
      </c>
      <c r="B549" s="85">
        <v>41939</v>
      </c>
      <c r="C549" s="81" t="s">
        <v>20</v>
      </c>
      <c r="D549" s="91" t="s">
        <v>24</v>
      </c>
      <c r="E549" s="92">
        <v>380</v>
      </c>
      <c r="F549" s="89"/>
    </row>
    <row r="550" spans="1:6" ht="13.5" customHeight="1" x14ac:dyDescent="0.25">
      <c r="A550" s="90">
        <f t="shared" si="8"/>
        <v>2014</v>
      </c>
      <c r="B550" s="85">
        <v>41939</v>
      </c>
      <c r="C550" s="81" t="s">
        <v>20</v>
      </c>
      <c r="D550" s="91" t="s">
        <v>26</v>
      </c>
      <c r="E550" s="92">
        <v>1020</v>
      </c>
      <c r="F550" s="89"/>
    </row>
    <row r="551" spans="1:6" ht="13.5" customHeight="1" x14ac:dyDescent="0.25">
      <c r="A551" s="90">
        <f t="shared" si="8"/>
        <v>2014</v>
      </c>
      <c r="B551" s="85">
        <v>41946</v>
      </c>
      <c r="C551" s="81" t="s">
        <v>20</v>
      </c>
      <c r="D551" s="91" t="s">
        <v>3</v>
      </c>
      <c r="E551" s="92">
        <v>540</v>
      </c>
      <c r="F551" s="89"/>
    </row>
    <row r="552" spans="1:6" ht="13.5" customHeight="1" x14ac:dyDescent="0.25">
      <c r="A552" s="90">
        <f t="shared" si="8"/>
        <v>2014</v>
      </c>
      <c r="B552" s="85">
        <v>41946</v>
      </c>
      <c r="C552" s="81" t="s">
        <v>20</v>
      </c>
      <c r="D552" s="91" t="s">
        <v>2</v>
      </c>
      <c r="E552" s="92">
        <v>4951.6000000000004</v>
      </c>
      <c r="F552" s="89"/>
    </row>
    <row r="553" spans="1:6" ht="13.5" customHeight="1" x14ac:dyDescent="0.25">
      <c r="A553" s="90">
        <f t="shared" si="8"/>
        <v>2014</v>
      </c>
      <c r="B553" s="85">
        <v>41946</v>
      </c>
      <c r="C553" s="81" t="s">
        <v>20</v>
      </c>
      <c r="D553" s="91" t="s">
        <v>3</v>
      </c>
      <c r="E553" s="92">
        <v>1840</v>
      </c>
      <c r="F553" s="89"/>
    </row>
    <row r="554" spans="1:6" ht="13.5" customHeight="1" x14ac:dyDescent="0.25">
      <c r="A554" s="90">
        <f t="shared" si="8"/>
        <v>2014</v>
      </c>
      <c r="B554" s="85">
        <v>41946</v>
      </c>
      <c r="C554" s="81" t="s">
        <v>20</v>
      </c>
      <c r="D554" s="91" t="s">
        <v>27</v>
      </c>
      <c r="E554" s="92">
        <v>466.8</v>
      </c>
      <c r="F554" s="89"/>
    </row>
    <row r="555" spans="1:6" ht="13.5" customHeight="1" x14ac:dyDescent="0.25">
      <c r="A555" s="90">
        <f t="shared" si="8"/>
        <v>2014</v>
      </c>
      <c r="B555" s="85">
        <v>41946</v>
      </c>
      <c r="C555" s="81" t="s">
        <v>20</v>
      </c>
      <c r="D555" s="91" t="s">
        <v>24</v>
      </c>
      <c r="E555" s="92">
        <v>2366.4</v>
      </c>
      <c r="F555" s="89"/>
    </row>
    <row r="556" spans="1:6" ht="13.5" customHeight="1" x14ac:dyDescent="0.25">
      <c r="A556" s="90">
        <f t="shared" si="8"/>
        <v>2014</v>
      </c>
      <c r="B556" s="85">
        <v>41949</v>
      </c>
      <c r="C556" s="81" t="s">
        <v>20</v>
      </c>
      <c r="D556" s="91" t="s">
        <v>21</v>
      </c>
      <c r="E556" s="92">
        <v>2700</v>
      </c>
      <c r="F556" s="89"/>
    </row>
    <row r="557" spans="1:6" ht="13.5" customHeight="1" x14ac:dyDescent="0.25">
      <c r="A557" s="90">
        <f t="shared" si="8"/>
        <v>2014</v>
      </c>
      <c r="B557" s="85">
        <v>41949</v>
      </c>
      <c r="C557" s="81" t="s">
        <v>20</v>
      </c>
      <c r="D557" s="91" t="s">
        <v>26</v>
      </c>
      <c r="E557" s="92">
        <v>1375</v>
      </c>
      <c r="F557" s="89"/>
    </row>
    <row r="558" spans="1:6" ht="13.5" customHeight="1" x14ac:dyDescent="0.25">
      <c r="A558" s="90">
        <f t="shared" si="8"/>
        <v>2014</v>
      </c>
      <c r="B558" s="85">
        <v>41949</v>
      </c>
      <c r="C558" s="81" t="s">
        <v>20</v>
      </c>
      <c r="D558" s="91" t="s">
        <v>3</v>
      </c>
      <c r="E558" s="92">
        <v>750</v>
      </c>
      <c r="F558" s="89"/>
    </row>
    <row r="559" spans="1:6" ht="13.5" customHeight="1" x14ac:dyDescent="0.25">
      <c r="A559" s="90">
        <f t="shared" si="8"/>
        <v>2014</v>
      </c>
      <c r="B559" s="85">
        <v>41952</v>
      </c>
      <c r="C559" s="81" t="s">
        <v>20</v>
      </c>
      <c r="D559" s="91" t="s">
        <v>24</v>
      </c>
      <c r="E559" s="92">
        <v>114</v>
      </c>
      <c r="F559" s="89"/>
    </row>
    <row r="560" spans="1:6" ht="13.5" customHeight="1" x14ac:dyDescent="0.25">
      <c r="A560" s="90">
        <f t="shared" si="8"/>
        <v>2014</v>
      </c>
      <c r="B560" s="85">
        <v>41967</v>
      </c>
      <c r="C560" s="81" t="s">
        <v>20</v>
      </c>
      <c r="D560" s="91" t="s">
        <v>24</v>
      </c>
      <c r="E560" s="92">
        <v>303.99999976158142</v>
      </c>
      <c r="F560" s="89"/>
    </row>
    <row r="561" spans="1:6" ht="13.5" customHeight="1" x14ac:dyDescent="0.25">
      <c r="A561" s="90">
        <f t="shared" si="8"/>
        <v>2014</v>
      </c>
      <c r="B561" s="85">
        <v>41967</v>
      </c>
      <c r="C561" s="81" t="s">
        <v>20</v>
      </c>
      <c r="D561" s="91" t="s">
        <v>2</v>
      </c>
      <c r="E561" s="92">
        <v>111.75</v>
      </c>
      <c r="F561" s="89"/>
    </row>
    <row r="562" spans="1:6" ht="13.5" customHeight="1" x14ac:dyDescent="0.25">
      <c r="A562" s="90">
        <f t="shared" si="8"/>
        <v>2014</v>
      </c>
      <c r="B562" s="85">
        <v>41967</v>
      </c>
      <c r="C562" s="81" t="s">
        <v>20</v>
      </c>
      <c r="D562" s="91" t="s">
        <v>26</v>
      </c>
      <c r="E562" s="92">
        <v>854.99999932944775</v>
      </c>
      <c r="F562" s="89"/>
    </row>
    <row r="563" spans="1:6" ht="13.5" customHeight="1" x14ac:dyDescent="0.25">
      <c r="A563" s="90">
        <f t="shared" si="8"/>
        <v>2014</v>
      </c>
      <c r="B563" s="85">
        <v>41970</v>
      </c>
      <c r="C563" s="81" t="s">
        <v>20</v>
      </c>
      <c r="D563" s="91" t="s">
        <v>26</v>
      </c>
      <c r="E563" s="92">
        <v>1368</v>
      </c>
      <c r="F563" s="89"/>
    </row>
    <row r="564" spans="1:6" ht="13.5" customHeight="1" x14ac:dyDescent="0.25">
      <c r="A564" s="90">
        <f t="shared" si="8"/>
        <v>2014</v>
      </c>
      <c r="B564" s="85">
        <v>41970</v>
      </c>
      <c r="C564" s="81" t="s">
        <v>20</v>
      </c>
      <c r="D564" s="91" t="s">
        <v>24</v>
      </c>
      <c r="E564" s="92">
        <v>349</v>
      </c>
      <c r="F564" s="89"/>
    </row>
    <row r="565" spans="1:6" ht="13.5" customHeight="1" x14ac:dyDescent="0.25">
      <c r="A565" s="90">
        <f t="shared" si="8"/>
        <v>2014</v>
      </c>
      <c r="B565" s="85">
        <v>41970</v>
      </c>
      <c r="C565" s="81" t="s">
        <v>20</v>
      </c>
      <c r="D565" s="91" t="s">
        <v>22</v>
      </c>
      <c r="E565" s="92">
        <v>760</v>
      </c>
      <c r="F565" s="89"/>
    </row>
    <row r="566" spans="1:6" ht="13.5" customHeight="1" x14ac:dyDescent="0.25">
      <c r="A566" s="90">
        <f t="shared" si="8"/>
        <v>2014</v>
      </c>
      <c r="B566" s="85">
        <v>41970</v>
      </c>
      <c r="C566" s="81" t="s">
        <v>20</v>
      </c>
      <c r="D566" s="91" t="s">
        <v>24</v>
      </c>
      <c r="E566" s="92">
        <v>986</v>
      </c>
      <c r="F566" s="89"/>
    </row>
    <row r="567" spans="1:6" ht="13.5" customHeight="1" x14ac:dyDescent="0.25">
      <c r="A567" s="90">
        <f t="shared" si="8"/>
        <v>2014</v>
      </c>
      <c r="B567" s="85">
        <v>41972</v>
      </c>
      <c r="C567" s="81" t="s">
        <v>20</v>
      </c>
      <c r="D567" s="91" t="s">
        <v>27</v>
      </c>
      <c r="E567" s="92">
        <v>923.87499927543104</v>
      </c>
      <c r="F567" s="89"/>
    </row>
    <row r="568" spans="1:6" ht="13.5" customHeight="1" x14ac:dyDescent="0.25">
      <c r="A568" s="90">
        <f t="shared" si="8"/>
        <v>2014</v>
      </c>
      <c r="B568" s="85">
        <v>41992</v>
      </c>
      <c r="C568" s="81" t="s">
        <v>20</v>
      </c>
      <c r="D568" s="91" t="s">
        <v>22</v>
      </c>
      <c r="E568" s="92">
        <v>1500</v>
      </c>
      <c r="F568" s="89"/>
    </row>
    <row r="569" spans="1:6" ht="13.5" customHeight="1" x14ac:dyDescent="0.25">
      <c r="A569" s="90">
        <f t="shared" si="8"/>
        <v>2014</v>
      </c>
      <c r="B569" s="85">
        <v>41992</v>
      </c>
      <c r="C569" s="81" t="s">
        <v>20</v>
      </c>
      <c r="D569" s="91" t="s">
        <v>27</v>
      </c>
      <c r="E569" s="92">
        <v>311.2</v>
      </c>
      <c r="F569" s="89"/>
    </row>
    <row r="570" spans="1:6" ht="13.5" customHeight="1" x14ac:dyDescent="0.25">
      <c r="A570" s="90">
        <f t="shared" si="8"/>
        <v>2014</v>
      </c>
      <c r="B570" s="85">
        <v>41992</v>
      </c>
      <c r="C570" s="81" t="s">
        <v>20</v>
      </c>
      <c r="D570" s="91" t="s">
        <v>26</v>
      </c>
      <c r="E570" s="92">
        <v>2475</v>
      </c>
      <c r="F570" s="89"/>
    </row>
    <row r="571" spans="1:6" ht="13.5" customHeight="1" x14ac:dyDescent="0.25">
      <c r="A571" s="90">
        <f t="shared" si="8"/>
        <v>2014</v>
      </c>
      <c r="B571" s="85">
        <v>41992</v>
      </c>
      <c r="C571" s="81" t="s">
        <v>20</v>
      </c>
      <c r="D571" s="91" t="s">
        <v>26</v>
      </c>
      <c r="E571" s="92">
        <v>243.6</v>
      </c>
      <c r="F571" s="89"/>
    </row>
    <row r="572" spans="1:6" ht="13.5" customHeight="1" x14ac:dyDescent="0.25">
      <c r="A572" s="90">
        <f t="shared" si="8"/>
        <v>2015</v>
      </c>
      <c r="B572" s="85">
        <v>42008</v>
      </c>
      <c r="C572" s="81" t="s">
        <v>20</v>
      </c>
      <c r="D572" s="91" t="s">
        <v>27</v>
      </c>
      <c r="E572" s="92">
        <v>1515.5999974906445</v>
      </c>
      <c r="F572" s="89"/>
    </row>
    <row r="573" spans="1:6" ht="13.5" customHeight="1" x14ac:dyDescent="0.25">
      <c r="A573" s="90">
        <f t="shared" si="8"/>
        <v>2015</v>
      </c>
      <c r="B573" s="85">
        <v>42009</v>
      </c>
      <c r="C573" s="81" t="s">
        <v>20</v>
      </c>
      <c r="D573" s="91" t="s">
        <v>3</v>
      </c>
      <c r="E573" s="92">
        <v>760</v>
      </c>
      <c r="F573" s="89"/>
    </row>
    <row r="574" spans="1:6" ht="13.5" customHeight="1" x14ac:dyDescent="0.25">
      <c r="A574" s="90">
        <f t="shared" si="8"/>
        <v>2015</v>
      </c>
      <c r="B574" s="85">
        <v>42009</v>
      </c>
      <c r="C574" s="81" t="s">
        <v>20</v>
      </c>
      <c r="D574" s="91" t="s">
        <v>21</v>
      </c>
      <c r="E574" s="92">
        <v>1050</v>
      </c>
      <c r="F574" s="89"/>
    </row>
    <row r="575" spans="1:6" ht="13.5" customHeight="1" x14ac:dyDescent="0.25">
      <c r="A575" s="90">
        <f t="shared" si="8"/>
        <v>2015</v>
      </c>
      <c r="B575" s="85">
        <v>42009</v>
      </c>
      <c r="C575" s="81" t="s">
        <v>20</v>
      </c>
      <c r="D575" s="91" t="s">
        <v>24</v>
      </c>
      <c r="E575" s="92">
        <v>500</v>
      </c>
      <c r="F575" s="89"/>
    </row>
    <row r="576" spans="1:6" ht="13.5" customHeight="1" x14ac:dyDescent="0.25">
      <c r="A576" s="90">
        <f t="shared" si="8"/>
        <v>2015</v>
      </c>
      <c r="B576" s="85">
        <v>42014</v>
      </c>
      <c r="C576" s="81" t="s">
        <v>20</v>
      </c>
      <c r="D576" s="91" t="s">
        <v>2</v>
      </c>
      <c r="E576" s="92">
        <v>2228.2199999999998</v>
      </c>
      <c r="F576" s="89"/>
    </row>
    <row r="577" spans="1:6" ht="13.5" customHeight="1" x14ac:dyDescent="0.25">
      <c r="A577" s="90">
        <f t="shared" si="8"/>
        <v>2015</v>
      </c>
      <c r="B577" s="85">
        <v>42014</v>
      </c>
      <c r="C577" s="81" t="s">
        <v>20</v>
      </c>
      <c r="D577" s="91" t="s">
        <v>26</v>
      </c>
      <c r="E577" s="92">
        <v>1375</v>
      </c>
      <c r="F577" s="89"/>
    </row>
    <row r="578" spans="1:6" ht="13.5" customHeight="1" x14ac:dyDescent="0.25">
      <c r="A578" s="90">
        <f t="shared" ref="A578:A641" si="9">YEAR(B578)</f>
        <v>2015</v>
      </c>
      <c r="B578" s="85">
        <v>42020</v>
      </c>
      <c r="C578" s="81" t="s">
        <v>20</v>
      </c>
      <c r="D578" s="91" t="s">
        <v>24</v>
      </c>
      <c r="E578" s="92">
        <v>349</v>
      </c>
      <c r="F578" s="89"/>
    </row>
    <row r="579" spans="1:6" ht="13.5" customHeight="1" x14ac:dyDescent="0.25">
      <c r="A579" s="90">
        <f t="shared" si="9"/>
        <v>2015</v>
      </c>
      <c r="B579" s="85">
        <v>42020</v>
      </c>
      <c r="C579" s="81" t="s">
        <v>20</v>
      </c>
      <c r="D579" s="91" t="s">
        <v>24</v>
      </c>
      <c r="E579" s="92">
        <v>986</v>
      </c>
      <c r="F579" s="89"/>
    </row>
    <row r="580" spans="1:6" ht="13.5" customHeight="1" x14ac:dyDescent="0.25">
      <c r="A580" s="90">
        <f t="shared" si="9"/>
        <v>2015</v>
      </c>
      <c r="B580" s="85">
        <v>42026</v>
      </c>
      <c r="C580" s="81" t="s">
        <v>20</v>
      </c>
      <c r="D580" s="91" t="s">
        <v>24</v>
      </c>
      <c r="E580" s="92">
        <v>436.99999965727329</v>
      </c>
      <c r="F580" s="89"/>
    </row>
    <row r="581" spans="1:6" ht="13.5" customHeight="1" x14ac:dyDescent="0.25">
      <c r="A581" s="90">
        <f t="shared" si="9"/>
        <v>2015</v>
      </c>
      <c r="B581" s="85">
        <v>42026</v>
      </c>
      <c r="C581" s="81" t="s">
        <v>20</v>
      </c>
      <c r="D581" s="91" t="s">
        <v>3</v>
      </c>
      <c r="E581" s="92">
        <v>294.499999769032</v>
      </c>
      <c r="F581" s="89"/>
    </row>
    <row r="582" spans="1:6" ht="13.5" customHeight="1" x14ac:dyDescent="0.25">
      <c r="A582" s="90">
        <f t="shared" si="9"/>
        <v>2015</v>
      </c>
      <c r="B582" s="85">
        <v>42027</v>
      </c>
      <c r="C582" s="81" t="s">
        <v>20</v>
      </c>
      <c r="D582" s="91" t="s">
        <v>2</v>
      </c>
      <c r="E582" s="92">
        <v>1646.4069987087696</v>
      </c>
      <c r="F582" s="89"/>
    </row>
    <row r="583" spans="1:6" ht="13.5" customHeight="1" x14ac:dyDescent="0.25">
      <c r="A583" s="90">
        <f t="shared" si="9"/>
        <v>2015</v>
      </c>
      <c r="B583" s="85">
        <v>42027</v>
      </c>
      <c r="C583" s="81" t="s">
        <v>20</v>
      </c>
      <c r="D583" s="91" t="s">
        <v>22</v>
      </c>
      <c r="E583" s="92">
        <v>183.34999985620379</v>
      </c>
      <c r="F583" s="89"/>
    </row>
    <row r="584" spans="1:6" ht="13.5" customHeight="1" x14ac:dyDescent="0.25">
      <c r="A584" s="90">
        <f t="shared" si="9"/>
        <v>2015</v>
      </c>
      <c r="B584" s="85">
        <v>42029</v>
      </c>
      <c r="C584" s="81" t="s">
        <v>20</v>
      </c>
      <c r="D584" s="91" t="s">
        <v>26</v>
      </c>
      <c r="E584" s="92">
        <v>420</v>
      </c>
      <c r="F584" s="89"/>
    </row>
    <row r="585" spans="1:6" ht="13.5" customHeight="1" x14ac:dyDescent="0.25">
      <c r="A585" s="90">
        <f t="shared" si="9"/>
        <v>2015</v>
      </c>
      <c r="B585" s="85">
        <v>42030</v>
      </c>
      <c r="C585" s="81" t="s">
        <v>20</v>
      </c>
      <c r="D585" s="91" t="s">
        <v>22</v>
      </c>
      <c r="E585" s="92">
        <v>101.99999928474426</v>
      </c>
      <c r="F585" s="89"/>
    </row>
    <row r="586" spans="1:6" ht="13.5" customHeight="1" x14ac:dyDescent="0.25">
      <c r="A586" s="90">
        <f t="shared" si="9"/>
        <v>2015</v>
      </c>
      <c r="B586" s="85">
        <v>42030</v>
      </c>
      <c r="C586" s="81" t="s">
        <v>20</v>
      </c>
      <c r="D586" s="91" t="s">
        <v>3</v>
      </c>
      <c r="E586" s="92">
        <v>76.499999463558197</v>
      </c>
      <c r="F586" s="89"/>
    </row>
    <row r="587" spans="1:6" ht="13.5" customHeight="1" x14ac:dyDescent="0.25">
      <c r="A587" s="90">
        <f t="shared" si="9"/>
        <v>2015</v>
      </c>
      <c r="B587" s="85">
        <v>42030</v>
      </c>
      <c r="C587" s="81" t="s">
        <v>20</v>
      </c>
      <c r="D587" s="91" t="s">
        <v>26</v>
      </c>
      <c r="E587" s="92">
        <v>1375</v>
      </c>
      <c r="F587" s="89"/>
    </row>
    <row r="588" spans="1:6" ht="13.5" customHeight="1" x14ac:dyDescent="0.25">
      <c r="A588" s="90">
        <f t="shared" si="9"/>
        <v>2015</v>
      </c>
      <c r="B588" s="85">
        <v>42041</v>
      </c>
      <c r="C588" s="81" t="s">
        <v>20</v>
      </c>
      <c r="D588" s="91" t="s">
        <v>24</v>
      </c>
      <c r="E588" s="92">
        <v>1061.8199925541878</v>
      </c>
      <c r="F588" s="89"/>
    </row>
    <row r="589" spans="1:6" ht="13.5" customHeight="1" x14ac:dyDescent="0.25">
      <c r="A589" s="90">
        <f t="shared" si="9"/>
        <v>2015</v>
      </c>
      <c r="B589" s="85">
        <v>42041</v>
      </c>
      <c r="C589" s="81" t="s">
        <v>20</v>
      </c>
      <c r="D589" s="91" t="s">
        <v>3</v>
      </c>
      <c r="E589" s="92">
        <v>7905</v>
      </c>
      <c r="F589" s="89"/>
    </row>
    <row r="590" spans="1:6" ht="13.5" customHeight="1" x14ac:dyDescent="0.25">
      <c r="A590" s="90">
        <f t="shared" si="9"/>
        <v>2015</v>
      </c>
      <c r="B590" s="85">
        <v>42041</v>
      </c>
      <c r="C590" s="81" t="s">
        <v>20</v>
      </c>
      <c r="D590" s="91" t="s">
        <v>22</v>
      </c>
      <c r="E590" s="92">
        <v>938.39999341964722</v>
      </c>
      <c r="F590" s="89"/>
    </row>
    <row r="591" spans="1:6" ht="13.5" customHeight="1" x14ac:dyDescent="0.25">
      <c r="A591" s="90">
        <f t="shared" si="9"/>
        <v>2015</v>
      </c>
      <c r="B591" s="85">
        <v>42041</v>
      </c>
      <c r="C591" s="81" t="s">
        <v>20</v>
      </c>
      <c r="D591" s="91" t="s">
        <v>24</v>
      </c>
      <c r="E591" s="92">
        <v>1047.6249926537275</v>
      </c>
      <c r="F591" s="89"/>
    </row>
    <row r="592" spans="1:6" ht="13.5" customHeight="1" x14ac:dyDescent="0.25">
      <c r="A592" s="90">
        <f t="shared" si="9"/>
        <v>2015</v>
      </c>
      <c r="B592" s="85">
        <v>42044</v>
      </c>
      <c r="C592" s="81" t="s">
        <v>20</v>
      </c>
      <c r="D592" s="91" t="s">
        <v>24</v>
      </c>
      <c r="E592" s="92">
        <v>374.76</v>
      </c>
      <c r="F592" s="89"/>
    </row>
    <row r="593" spans="1:6" ht="13.5" customHeight="1" x14ac:dyDescent="0.25">
      <c r="A593" s="90">
        <f t="shared" si="9"/>
        <v>2015</v>
      </c>
      <c r="B593" s="85">
        <v>42044</v>
      </c>
      <c r="C593" s="81" t="s">
        <v>20</v>
      </c>
      <c r="D593" s="91" t="s">
        <v>2</v>
      </c>
      <c r="E593" s="92">
        <v>656</v>
      </c>
      <c r="F593" s="89"/>
    </row>
    <row r="594" spans="1:6" ht="13.5" customHeight="1" x14ac:dyDescent="0.25">
      <c r="A594" s="90">
        <f t="shared" si="9"/>
        <v>2015</v>
      </c>
      <c r="B594" s="85">
        <v>42050</v>
      </c>
      <c r="C594" s="81" t="s">
        <v>20</v>
      </c>
      <c r="D594" s="91" t="s">
        <v>21</v>
      </c>
      <c r="E594" s="92">
        <v>539.99999910593033</v>
      </c>
      <c r="F594" s="89"/>
    </row>
    <row r="595" spans="1:6" ht="13.5" customHeight="1" x14ac:dyDescent="0.25">
      <c r="A595" s="90">
        <f t="shared" si="9"/>
        <v>2015</v>
      </c>
      <c r="B595" s="85">
        <v>42050</v>
      </c>
      <c r="C595" s="81" t="s">
        <v>20</v>
      </c>
      <c r="D595" s="91" t="s">
        <v>26</v>
      </c>
      <c r="E595" s="92">
        <v>101.24999983236194</v>
      </c>
      <c r="F595" s="89"/>
    </row>
    <row r="596" spans="1:6" ht="13.5" customHeight="1" x14ac:dyDescent="0.25">
      <c r="A596" s="90">
        <f t="shared" si="9"/>
        <v>2015</v>
      </c>
      <c r="B596" s="85">
        <v>42050</v>
      </c>
      <c r="C596" s="81" t="s">
        <v>20</v>
      </c>
      <c r="D596" s="91" t="s">
        <v>2</v>
      </c>
      <c r="E596" s="92">
        <v>265.67999956011772</v>
      </c>
      <c r="F596" s="89"/>
    </row>
    <row r="597" spans="1:6" ht="13.5" customHeight="1" x14ac:dyDescent="0.25">
      <c r="A597" s="90">
        <f t="shared" si="9"/>
        <v>2015</v>
      </c>
      <c r="B597" s="85">
        <v>42056</v>
      </c>
      <c r="C597" s="81" t="s">
        <v>20</v>
      </c>
      <c r="D597" s="91" t="s">
        <v>23</v>
      </c>
      <c r="E597" s="92">
        <v>566.99999906122684</v>
      </c>
      <c r="F597" s="89"/>
    </row>
    <row r="598" spans="1:6" ht="13.5" customHeight="1" x14ac:dyDescent="0.25">
      <c r="A598" s="90">
        <f t="shared" si="9"/>
        <v>2015</v>
      </c>
      <c r="B598" s="85">
        <v>42056</v>
      </c>
      <c r="C598" s="81" t="s">
        <v>20</v>
      </c>
      <c r="D598" s="91" t="s">
        <v>3</v>
      </c>
      <c r="E598" s="92">
        <v>404.99999932944775</v>
      </c>
      <c r="F598" s="89"/>
    </row>
    <row r="599" spans="1:6" ht="13.5" customHeight="1" x14ac:dyDescent="0.25">
      <c r="A599" s="90">
        <f t="shared" si="9"/>
        <v>2015</v>
      </c>
      <c r="B599" s="85">
        <v>42056</v>
      </c>
      <c r="C599" s="81" t="s">
        <v>20</v>
      </c>
      <c r="D599" s="91" t="s">
        <v>23</v>
      </c>
      <c r="E599" s="92">
        <v>529.19999912381172</v>
      </c>
      <c r="F599" s="89"/>
    </row>
    <row r="600" spans="1:6" ht="13.5" customHeight="1" x14ac:dyDescent="0.25">
      <c r="A600" s="90">
        <f t="shared" si="9"/>
        <v>2015</v>
      </c>
      <c r="B600" s="85">
        <v>42056</v>
      </c>
      <c r="C600" s="81" t="s">
        <v>20</v>
      </c>
      <c r="D600" s="91" t="s">
        <v>22</v>
      </c>
      <c r="E600" s="92">
        <v>715.49999881535769</v>
      </c>
      <c r="F600" s="89"/>
    </row>
    <row r="601" spans="1:6" ht="13.5" customHeight="1" x14ac:dyDescent="0.25">
      <c r="A601" s="90">
        <f t="shared" si="9"/>
        <v>2015</v>
      </c>
      <c r="B601" s="85">
        <v>42056</v>
      </c>
      <c r="C601" s="81" t="s">
        <v>20</v>
      </c>
      <c r="D601" s="91" t="s">
        <v>23</v>
      </c>
      <c r="E601" s="92">
        <v>1596</v>
      </c>
      <c r="F601" s="89"/>
    </row>
    <row r="602" spans="1:6" ht="13.5" customHeight="1" x14ac:dyDescent="0.25">
      <c r="A602" s="90">
        <f t="shared" si="9"/>
        <v>2015</v>
      </c>
      <c r="B602" s="85">
        <v>42058</v>
      </c>
      <c r="C602" s="81" t="s">
        <v>20</v>
      </c>
      <c r="D602" s="91" t="s">
        <v>27</v>
      </c>
      <c r="E602" s="92">
        <v>490</v>
      </c>
      <c r="F602" s="89"/>
    </row>
    <row r="603" spans="1:6" ht="13.5" customHeight="1" x14ac:dyDescent="0.25">
      <c r="A603" s="90">
        <f t="shared" si="9"/>
        <v>2015</v>
      </c>
      <c r="B603" s="85">
        <v>42058</v>
      </c>
      <c r="C603" s="81" t="s">
        <v>20</v>
      </c>
      <c r="D603" s="91" t="s">
        <v>24</v>
      </c>
      <c r="E603" s="92">
        <v>477.81899664938447</v>
      </c>
      <c r="F603" s="89"/>
    </row>
    <row r="604" spans="1:6" ht="13.5" customHeight="1" x14ac:dyDescent="0.25">
      <c r="A604" s="90">
        <f t="shared" si="9"/>
        <v>2015</v>
      </c>
      <c r="B604" s="85">
        <v>42062</v>
      </c>
      <c r="C604" s="81" t="s">
        <v>20</v>
      </c>
      <c r="D604" s="91" t="s">
        <v>22</v>
      </c>
      <c r="E604" s="92">
        <v>625</v>
      </c>
      <c r="F604" s="89"/>
    </row>
    <row r="605" spans="1:6" ht="13.5" customHeight="1" x14ac:dyDescent="0.25">
      <c r="A605" s="90">
        <f t="shared" si="9"/>
        <v>2015</v>
      </c>
      <c r="B605" s="85">
        <v>42064</v>
      </c>
      <c r="C605" s="81" t="s">
        <v>20</v>
      </c>
      <c r="D605" s="91" t="s">
        <v>3</v>
      </c>
      <c r="E605" s="92">
        <v>135</v>
      </c>
      <c r="F605" s="89"/>
    </row>
    <row r="606" spans="1:6" ht="13.5" customHeight="1" x14ac:dyDescent="0.25">
      <c r="A606" s="90">
        <f t="shared" si="9"/>
        <v>2015</v>
      </c>
      <c r="B606" s="85">
        <v>42064</v>
      </c>
      <c r="C606" s="81" t="s">
        <v>20</v>
      </c>
      <c r="D606" s="91" t="s">
        <v>2</v>
      </c>
      <c r="E606" s="92">
        <v>195.5625</v>
      </c>
      <c r="F606" s="89"/>
    </row>
    <row r="607" spans="1:6" ht="13.5" customHeight="1" x14ac:dyDescent="0.25">
      <c r="A607" s="90">
        <f t="shared" si="9"/>
        <v>2015</v>
      </c>
      <c r="B607" s="85">
        <v>42064</v>
      </c>
      <c r="C607" s="81" t="s">
        <v>20</v>
      </c>
      <c r="D607" s="91" t="s">
        <v>23</v>
      </c>
      <c r="E607" s="92">
        <v>748.125</v>
      </c>
      <c r="F607" s="89"/>
    </row>
    <row r="608" spans="1:6" ht="13.5" customHeight="1" x14ac:dyDescent="0.25">
      <c r="A608" s="90">
        <f t="shared" si="9"/>
        <v>2015</v>
      </c>
      <c r="B608" s="85">
        <v>42064</v>
      </c>
      <c r="C608" s="81" t="s">
        <v>20</v>
      </c>
      <c r="D608" s="91" t="s">
        <v>26</v>
      </c>
      <c r="E608" s="92">
        <v>525</v>
      </c>
      <c r="F608" s="89"/>
    </row>
    <row r="609" spans="1:6" ht="13.5" customHeight="1" x14ac:dyDescent="0.25">
      <c r="A609" s="90">
        <f t="shared" si="9"/>
        <v>2015</v>
      </c>
      <c r="B609" s="85">
        <v>42064</v>
      </c>
      <c r="C609" s="81" t="s">
        <v>20</v>
      </c>
      <c r="D609" s="91" t="s">
        <v>23</v>
      </c>
      <c r="E609" s="92">
        <v>56</v>
      </c>
      <c r="F609" s="89"/>
    </row>
    <row r="610" spans="1:6" ht="13.5" customHeight="1" x14ac:dyDescent="0.25">
      <c r="A610" s="90">
        <f t="shared" si="9"/>
        <v>2015</v>
      </c>
      <c r="B610" s="85">
        <v>42067</v>
      </c>
      <c r="C610" s="81" t="s">
        <v>20</v>
      </c>
      <c r="D610" s="91" t="s">
        <v>3</v>
      </c>
      <c r="E610" s="92">
        <v>15019.499988220632</v>
      </c>
      <c r="F610" s="89"/>
    </row>
    <row r="611" spans="1:6" ht="13.5" customHeight="1" x14ac:dyDescent="0.25">
      <c r="A611" s="90">
        <f t="shared" si="9"/>
        <v>2015</v>
      </c>
      <c r="B611" s="85">
        <v>42067</v>
      </c>
      <c r="C611" s="81" t="s">
        <v>20</v>
      </c>
      <c r="D611" s="91" t="s">
        <v>3</v>
      </c>
      <c r="E611" s="92">
        <v>1367.9999989271164</v>
      </c>
      <c r="F611" s="89"/>
    </row>
    <row r="612" spans="1:6" ht="13.5" customHeight="1" x14ac:dyDescent="0.25">
      <c r="A612" s="90">
        <f t="shared" si="9"/>
        <v>2015</v>
      </c>
      <c r="B612" s="85">
        <v>42075</v>
      </c>
      <c r="C612" s="81" t="s">
        <v>20</v>
      </c>
      <c r="D612" s="91" t="s">
        <v>24</v>
      </c>
      <c r="E612" s="92">
        <v>1538.9999987930059</v>
      </c>
      <c r="F612" s="89"/>
    </row>
    <row r="613" spans="1:6" ht="13.5" customHeight="1" x14ac:dyDescent="0.25">
      <c r="A613" s="90">
        <f t="shared" si="9"/>
        <v>2015</v>
      </c>
      <c r="B613" s="85">
        <v>42082</v>
      </c>
      <c r="C613" s="81" t="s">
        <v>20</v>
      </c>
      <c r="D613" s="91" t="s">
        <v>22</v>
      </c>
      <c r="E613" s="92">
        <v>368.93249971065671</v>
      </c>
      <c r="F613" s="89"/>
    </row>
    <row r="614" spans="1:6" ht="13.5" customHeight="1" x14ac:dyDescent="0.25">
      <c r="A614" s="90">
        <f t="shared" si="9"/>
        <v>2015</v>
      </c>
      <c r="B614" s="85">
        <v>42083</v>
      </c>
      <c r="C614" s="81" t="s">
        <v>20</v>
      </c>
      <c r="D614" s="91" t="s">
        <v>27</v>
      </c>
      <c r="E614" s="92">
        <v>1200</v>
      </c>
      <c r="F614" s="89"/>
    </row>
    <row r="615" spans="1:6" ht="13.5" customHeight="1" x14ac:dyDescent="0.25">
      <c r="A615" s="90">
        <f t="shared" si="9"/>
        <v>2015</v>
      </c>
      <c r="B615" s="85">
        <v>42083</v>
      </c>
      <c r="C615" s="81" t="s">
        <v>20</v>
      </c>
      <c r="D615" s="91" t="s">
        <v>3</v>
      </c>
      <c r="E615" s="92">
        <v>45</v>
      </c>
      <c r="F615" s="89"/>
    </row>
    <row r="616" spans="1:6" ht="13.5" customHeight="1" x14ac:dyDescent="0.25">
      <c r="A616" s="90">
        <f t="shared" si="9"/>
        <v>2015</v>
      </c>
      <c r="B616" s="85">
        <v>42083</v>
      </c>
      <c r="C616" s="81" t="s">
        <v>20</v>
      </c>
      <c r="D616" s="91" t="s">
        <v>2</v>
      </c>
      <c r="E616" s="92">
        <v>2970.96</v>
      </c>
      <c r="F616" s="89"/>
    </row>
    <row r="617" spans="1:6" ht="13.5" customHeight="1" x14ac:dyDescent="0.25">
      <c r="A617" s="90">
        <f t="shared" si="9"/>
        <v>2015</v>
      </c>
      <c r="B617" s="85">
        <v>42083</v>
      </c>
      <c r="C617" s="81" t="s">
        <v>20</v>
      </c>
      <c r="D617" s="91" t="s">
        <v>22</v>
      </c>
      <c r="E617" s="92">
        <v>906.15</v>
      </c>
      <c r="F617" s="89"/>
    </row>
    <row r="618" spans="1:6" ht="13.5" customHeight="1" x14ac:dyDescent="0.25">
      <c r="A618" s="90">
        <f t="shared" si="9"/>
        <v>2015</v>
      </c>
      <c r="B618" s="85">
        <v>42083</v>
      </c>
      <c r="C618" s="81" t="s">
        <v>20</v>
      </c>
      <c r="D618" s="91" t="s">
        <v>22</v>
      </c>
      <c r="E618" s="92">
        <v>380</v>
      </c>
      <c r="F618" s="89"/>
    </row>
    <row r="619" spans="1:6" ht="13.5" customHeight="1" x14ac:dyDescent="0.25">
      <c r="A619" s="90">
        <f t="shared" si="9"/>
        <v>2015</v>
      </c>
      <c r="B619" s="85">
        <v>42098</v>
      </c>
      <c r="C619" s="81" t="s">
        <v>20</v>
      </c>
      <c r="D619" s="91" t="s">
        <v>24</v>
      </c>
      <c r="E619" s="92">
        <v>600</v>
      </c>
      <c r="F619" s="89"/>
    </row>
    <row r="620" spans="1:6" ht="13.5" customHeight="1" x14ac:dyDescent="0.25">
      <c r="A620" s="90">
        <f t="shared" si="9"/>
        <v>2015</v>
      </c>
      <c r="B620" s="85">
        <v>42098</v>
      </c>
      <c r="C620" s="81" t="s">
        <v>20</v>
      </c>
      <c r="D620" s="91" t="s">
        <v>3</v>
      </c>
      <c r="E620" s="92">
        <v>379.75</v>
      </c>
      <c r="F620" s="89"/>
    </row>
    <row r="621" spans="1:6" ht="13.5" customHeight="1" x14ac:dyDescent="0.25">
      <c r="A621" s="90">
        <f t="shared" si="9"/>
        <v>2015</v>
      </c>
      <c r="B621" s="85">
        <v>42098</v>
      </c>
      <c r="C621" s="81" t="s">
        <v>20</v>
      </c>
      <c r="D621" s="91" t="s">
        <v>27</v>
      </c>
      <c r="E621" s="92">
        <v>195</v>
      </c>
      <c r="F621" s="89"/>
    </row>
    <row r="622" spans="1:6" ht="13.5" customHeight="1" x14ac:dyDescent="0.25">
      <c r="A622" s="90">
        <f t="shared" si="9"/>
        <v>2015</v>
      </c>
      <c r="B622" s="85">
        <v>42102</v>
      </c>
      <c r="C622" s="81" t="s">
        <v>20</v>
      </c>
      <c r="D622" s="91" t="s">
        <v>27</v>
      </c>
      <c r="E622" s="92">
        <v>500</v>
      </c>
      <c r="F622" s="89"/>
    </row>
    <row r="623" spans="1:6" ht="13.5" customHeight="1" x14ac:dyDescent="0.25">
      <c r="A623" s="90">
        <f t="shared" si="9"/>
        <v>2015</v>
      </c>
      <c r="B623" s="85">
        <v>42103</v>
      </c>
      <c r="C623" s="81" t="s">
        <v>20</v>
      </c>
      <c r="D623" s="91" t="s">
        <v>22</v>
      </c>
      <c r="E623" s="92">
        <v>90</v>
      </c>
      <c r="F623" s="89"/>
    </row>
    <row r="624" spans="1:6" ht="13.5" customHeight="1" x14ac:dyDescent="0.25">
      <c r="A624" s="90">
        <f t="shared" si="9"/>
        <v>2015</v>
      </c>
      <c r="B624" s="85">
        <v>42103</v>
      </c>
      <c r="C624" s="81" t="s">
        <v>20</v>
      </c>
      <c r="D624" s="91" t="s">
        <v>3</v>
      </c>
      <c r="E624" s="92">
        <v>828</v>
      </c>
      <c r="F624" s="89"/>
    </row>
    <row r="625" spans="1:6" ht="13.5" customHeight="1" x14ac:dyDescent="0.25">
      <c r="A625" s="90">
        <f t="shared" si="9"/>
        <v>2015</v>
      </c>
      <c r="B625" s="85">
        <v>42103</v>
      </c>
      <c r="C625" s="81" t="s">
        <v>20</v>
      </c>
      <c r="D625" s="91" t="s">
        <v>26</v>
      </c>
      <c r="E625" s="92">
        <v>1249.5</v>
      </c>
      <c r="F625" s="89"/>
    </row>
    <row r="626" spans="1:6" ht="13.5" customHeight="1" x14ac:dyDescent="0.25">
      <c r="A626" s="90">
        <f t="shared" si="9"/>
        <v>2015</v>
      </c>
      <c r="B626" s="85">
        <v>42103</v>
      </c>
      <c r="C626" s="81" t="s">
        <v>20</v>
      </c>
      <c r="D626" s="91" t="s">
        <v>26</v>
      </c>
      <c r="E626" s="92">
        <v>564.375</v>
      </c>
      <c r="F626" s="89"/>
    </row>
    <row r="627" spans="1:6" ht="13.5" customHeight="1" x14ac:dyDescent="0.25">
      <c r="A627" s="90">
        <f t="shared" si="9"/>
        <v>2015</v>
      </c>
      <c r="B627" s="85">
        <v>42105</v>
      </c>
      <c r="C627" s="81" t="s">
        <v>20</v>
      </c>
      <c r="D627" s="91" t="s">
        <v>22</v>
      </c>
      <c r="E627" s="92">
        <v>120</v>
      </c>
      <c r="F627" s="89"/>
    </row>
    <row r="628" spans="1:6" ht="13.5" customHeight="1" x14ac:dyDescent="0.25">
      <c r="A628" s="90">
        <f t="shared" si="9"/>
        <v>2015</v>
      </c>
      <c r="B628" s="85">
        <v>42105</v>
      </c>
      <c r="C628" s="81" t="s">
        <v>20</v>
      </c>
      <c r="D628" s="91" t="s">
        <v>26</v>
      </c>
      <c r="E628" s="92">
        <v>125</v>
      </c>
      <c r="F628" s="89"/>
    </row>
    <row r="629" spans="1:6" ht="13.5" customHeight="1" x14ac:dyDescent="0.25">
      <c r="A629" s="90">
        <f t="shared" si="9"/>
        <v>2015</v>
      </c>
      <c r="B629" s="85">
        <v>42109</v>
      </c>
      <c r="C629" s="81" t="s">
        <v>20</v>
      </c>
      <c r="D629" s="91" t="s">
        <v>27</v>
      </c>
      <c r="E629" s="92">
        <v>379.99999970197678</v>
      </c>
      <c r="F629" s="89"/>
    </row>
    <row r="630" spans="1:6" ht="13.5" customHeight="1" x14ac:dyDescent="0.25">
      <c r="A630" s="90">
        <f t="shared" si="9"/>
        <v>2015</v>
      </c>
      <c r="B630" s="85">
        <v>42109</v>
      </c>
      <c r="C630" s="81" t="s">
        <v>20</v>
      </c>
      <c r="D630" s="91" t="s">
        <v>21</v>
      </c>
      <c r="E630" s="92">
        <v>91.2</v>
      </c>
      <c r="F630" s="89"/>
    </row>
    <row r="631" spans="1:6" ht="13.5" customHeight="1" x14ac:dyDescent="0.25">
      <c r="A631" s="90">
        <f t="shared" si="9"/>
        <v>2015</v>
      </c>
      <c r="B631" s="85">
        <v>42110</v>
      </c>
      <c r="C631" s="81" t="s">
        <v>20</v>
      </c>
      <c r="D631" s="91" t="s">
        <v>24</v>
      </c>
      <c r="E631" s="92">
        <v>120</v>
      </c>
      <c r="F631" s="89"/>
    </row>
    <row r="632" spans="1:6" ht="13.5" customHeight="1" x14ac:dyDescent="0.25">
      <c r="A632" s="90">
        <f t="shared" si="9"/>
        <v>2015</v>
      </c>
      <c r="B632" s="85">
        <v>42110</v>
      </c>
      <c r="C632" s="81" t="s">
        <v>20</v>
      </c>
      <c r="D632" s="91" t="s">
        <v>24</v>
      </c>
      <c r="E632" s="92">
        <v>133</v>
      </c>
      <c r="F632" s="89"/>
    </row>
    <row r="633" spans="1:6" ht="13.5" customHeight="1" x14ac:dyDescent="0.25">
      <c r="A633" s="90">
        <f t="shared" si="9"/>
        <v>2015</v>
      </c>
      <c r="B633" s="85">
        <v>42110</v>
      </c>
      <c r="C633" s="81" t="s">
        <v>20</v>
      </c>
      <c r="D633" s="91" t="s">
        <v>21</v>
      </c>
      <c r="E633" s="92">
        <v>424</v>
      </c>
      <c r="F633" s="89"/>
    </row>
    <row r="634" spans="1:6" ht="13.5" customHeight="1" x14ac:dyDescent="0.25">
      <c r="A634" s="90">
        <f t="shared" si="9"/>
        <v>2015</v>
      </c>
      <c r="B634" s="85">
        <v>42112</v>
      </c>
      <c r="C634" s="81" t="s">
        <v>20</v>
      </c>
      <c r="D634" s="91" t="s">
        <v>21</v>
      </c>
      <c r="E634" s="92">
        <v>1350</v>
      </c>
      <c r="F634" s="89"/>
    </row>
    <row r="635" spans="1:6" ht="13.5" customHeight="1" x14ac:dyDescent="0.25">
      <c r="A635" s="90">
        <f t="shared" si="9"/>
        <v>2015</v>
      </c>
      <c r="B635" s="85">
        <v>42112</v>
      </c>
      <c r="C635" s="81" t="s">
        <v>20</v>
      </c>
      <c r="D635" s="91" t="s">
        <v>22</v>
      </c>
      <c r="E635" s="92">
        <v>462</v>
      </c>
      <c r="F635" s="89"/>
    </row>
    <row r="636" spans="1:6" ht="13.5" customHeight="1" x14ac:dyDescent="0.25">
      <c r="A636" s="90">
        <f t="shared" si="9"/>
        <v>2015</v>
      </c>
      <c r="B636" s="85">
        <v>42112</v>
      </c>
      <c r="C636" s="81" t="s">
        <v>20</v>
      </c>
      <c r="D636" s="91" t="s">
        <v>2</v>
      </c>
      <c r="E636" s="92">
        <v>656</v>
      </c>
      <c r="F636" s="89"/>
    </row>
    <row r="637" spans="1:6" ht="13.5" customHeight="1" x14ac:dyDescent="0.25">
      <c r="A637" s="90">
        <f t="shared" si="9"/>
        <v>2015</v>
      </c>
      <c r="B637" s="85">
        <v>42112</v>
      </c>
      <c r="C637" s="81" t="s">
        <v>20</v>
      </c>
      <c r="D637" s="91" t="s">
        <v>26</v>
      </c>
      <c r="E637" s="92">
        <v>324</v>
      </c>
      <c r="F637" s="89"/>
    </row>
    <row r="638" spans="1:6" ht="13.5" customHeight="1" x14ac:dyDescent="0.25">
      <c r="A638" s="90">
        <f t="shared" si="9"/>
        <v>2015</v>
      </c>
      <c r="B638" s="85">
        <v>42112</v>
      </c>
      <c r="C638" s="81" t="s">
        <v>20</v>
      </c>
      <c r="D638" s="91" t="s">
        <v>3</v>
      </c>
      <c r="E638" s="92">
        <v>792</v>
      </c>
      <c r="F638" s="89"/>
    </row>
    <row r="639" spans="1:6" ht="13.5" customHeight="1" x14ac:dyDescent="0.25">
      <c r="A639" s="90">
        <f t="shared" si="9"/>
        <v>2015</v>
      </c>
      <c r="B639" s="85">
        <v>42116</v>
      </c>
      <c r="C639" s="81" t="s">
        <v>20</v>
      </c>
      <c r="D639" s="91" t="s">
        <v>24</v>
      </c>
      <c r="E639" s="92">
        <v>110.4</v>
      </c>
      <c r="F639" s="89"/>
    </row>
    <row r="640" spans="1:6" ht="13.5" customHeight="1" x14ac:dyDescent="0.25">
      <c r="A640" s="90">
        <f t="shared" si="9"/>
        <v>2015</v>
      </c>
      <c r="B640" s="85">
        <v>42116</v>
      </c>
      <c r="C640" s="81" t="s">
        <v>20</v>
      </c>
      <c r="D640" s="91" t="s">
        <v>24</v>
      </c>
      <c r="E640" s="92">
        <v>800</v>
      </c>
      <c r="F640" s="89"/>
    </row>
    <row r="641" spans="1:6" ht="13.5" customHeight="1" x14ac:dyDescent="0.25">
      <c r="A641" s="90">
        <f t="shared" si="9"/>
        <v>2015</v>
      </c>
      <c r="B641" s="85">
        <v>42125</v>
      </c>
      <c r="C641" s="81" t="s">
        <v>20</v>
      </c>
      <c r="D641" s="91" t="s">
        <v>3</v>
      </c>
      <c r="E641" s="92">
        <v>759.99999716877937</v>
      </c>
      <c r="F641" s="89"/>
    </row>
    <row r="642" spans="1:6" ht="13.5" customHeight="1" x14ac:dyDescent="0.25">
      <c r="A642" s="90">
        <f t="shared" ref="A642:A671" si="10">YEAR(B642)</f>
        <v>2015</v>
      </c>
      <c r="B642" s="85">
        <v>42125</v>
      </c>
      <c r="C642" s="81" t="s">
        <v>20</v>
      </c>
      <c r="D642" s="91" t="s">
        <v>3</v>
      </c>
      <c r="E642" s="92">
        <v>239.99999910593033</v>
      </c>
      <c r="F642" s="89"/>
    </row>
    <row r="643" spans="1:6" ht="13.5" customHeight="1" x14ac:dyDescent="0.25">
      <c r="A643" s="90">
        <f t="shared" si="10"/>
        <v>2015</v>
      </c>
      <c r="B643" s="85">
        <v>42125</v>
      </c>
      <c r="C643" s="81" t="s">
        <v>20</v>
      </c>
      <c r="D643" s="91" t="s">
        <v>3</v>
      </c>
      <c r="E643" s="92">
        <v>1295.9999951720238</v>
      </c>
      <c r="F643" s="89"/>
    </row>
    <row r="644" spans="1:6" ht="13.5" customHeight="1" x14ac:dyDescent="0.25">
      <c r="A644" s="90">
        <f t="shared" si="10"/>
        <v>2015</v>
      </c>
      <c r="B644" s="85">
        <v>42126</v>
      </c>
      <c r="C644" s="81" t="s">
        <v>20</v>
      </c>
      <c r="D644" s="91" t="s">
        <v>23</v>
      </c>
      <c r="E644" s="92">
        <v>560</v>
      </c>
      <c r="F644" s="89"/>
    </row>
    <row r="645" spans="1:6" ht="13.5" customHeight="1" x14ac:dyDescent="0.25">
      <c r="A645" s="90">
        <f t="shared" si="10"/>
        <v>2015</v>
      </c>
      <c r="B645" s="85">
        <v>42127</v>
      </c>
      <c r="C645" s="81" t="s">
        <v>20</v>
      </c>
      <c r="D645" s="91" t="s">
        <v>22</v>
      </c>
      <c r="E645" s="92">
        <v>183.34999985620379</v>
      </c>
      <c r="F645" s="89"/>
    </row>
    <row r="646" spans="1:6" ht="13.5" customHeight="1" x14ac:dyDescent="0.25">
      <c r="A646" s="90">
        <f t="shared" si="10"/>
        <v>2015</v>
      </c>
      <c r="B646" s="85">
        <v>42127</v>
      </c>
      <c r="C646" s="81" t="s">
        <v>20</v>
      </c>
      <c r="D646" s="91" t="s">
        <v>21</v>
      </c>
      <c r="E646" s="92">
        <v>755.24999940767884</v>
      </c>
      <c r="F646" s="89"/>
    </row>
    <row r="647" spans="1:6" ht="13.5" customHeight="1" x14ac:dyDescent="0.25">
      <c r="A647" s="90">
        <f t="shared" si="10"/>
        <v>2015</v>
      </c>
      <c r="B647" s="85">
        <v>42127</v>
      </c>
      <c r="C647" s="81" t="s">
        <v>20</v>
      </c>
      <c r="D647" s="91" t="s">
        <v>27</v>
      </c>
      <c r="E647" s="92">
        <v>259.34999979659915</v>
      </c>
      <c r="F647" s="89"/>
    </row>
    <row r="648" spans="1:6" ht="13.5" customHeight="1" x14ac:dyDescent="0.25">
      <c r="A648" s="90">
        <f t="shared" si="10"/>
        <v>2015</v>
      </c>
      <c r="B648" s="85">
        <v>42133</v>
      </c>
      <c r="C648" s="81" t="s">
        <v>20</v>
      </c>
      <c r="D648" s="91" t="s">
        <v>24</v>
      </c>
      <c r="E648" s="92">
        <v>436.99999965727329</v>
      </c>
      <c r="F648" s="89"/>
    </row>
    <row r="649" spans="1:6" ht="13.5" customHeight="1" x14ac:dyDescent="0.25">
      <c r="A649" s="90">
        <f t="shared" si="10"/>
        <v>2015</v>
      </c>
      <c r="B649" s="85">
        <v>42133</v>
      </c>
      <c r="C649" s="81" t="s">
        <v>20</v>
      </c>
      <c r="D649" s="91" t="s">
        <v>26</v>
      </c>
      <c r="E649" s="92">
        <v>1162.7999990880489</v>
      </c>
      <c r="F649" s="89"/>
    </row>
    <row r="650" spans="1:6" ht="13.5" customHeight="1" x14ac:dyDescent="0.25">
      <c r="A650" s="90">
        <f t="shared" si="10"/>
        <v>2015</v>
      </c>
      <c r="B650" s="85">
        <v>42133</v>
      </c>
      <c r="C650" s="81" t="s">
        <v>20</v>
      </c>
      <c r="D650" s="91" t="s">
        <v>26</v>
      </c>
      <c r="E650" s="92">
        <v>1225.4999990388751</v>
      </c>
      <c r="F650" s="89"/>
    </row>
    <row r="651" spans="1:6" ht="13.5" customHeight="1" x14ac:dyDescent="0.25">
      <c r="A651" s="90">
        <f t="shared" si="10"/>
        <v>2015</v>
      </c>
      <c r="B651" s="85">
        <v>42138</v>
      </c>
      <c r="C651" s="81" t="s">
        <v>20</v>
      </c>
      <c r="D651" s="91" t="s">
        <v>22</v>
      </c>
      <c r="E651" s="92">
        <v>632.39999556541443</v>
      </c>
      <c r="F651" s="89"/>
    </row>
    <row r="652" spans="1:6" ht="13.5" customHeight="1" x14ac:dyDescent="0.25">
      <c r="A652" s="90">
        <f t="shared" si="10"/>
        <v>2015</v>
      </c>
      <c r="B652" s="85">
        <v>42138</v>
      </c>
      <c r="C652" s="81" t="s">
        <v>20</v>
      </c>
      <c r="D652" s="91" t="s">
        <v>3</v>
      </c>
      <c r="E652" s="92">
        <v>156.75</v>
      </c>
      <c r="F652" s="89"/>
    </row>
    <row r="653" spans="1:6" ht="13.5" customHeight="1" x14ac:dyDescent="0.25">
      <c r="A653" s="90">
        <f t="shared" si="10"/>
        <v>2015</v>
      </c>
      <c r="B653" s="85">
        <v>42138</v>
      </c>
      <c r="C653" s="81" t="s">
        <v>20</v>
      </c>
      <c r="D653" s="91" t="s">
        <v>24</v>
      </c>
      <c r="E653" s="92">
        <v>1215</v>
      </c>
      <c r="F653" s="89"/>
    </row>
    <row r="654" spans="1:6" ht="13.5" customHeight="1" x14ac:dyDescent="0.25">
      <c r="A654" s="90">
        <f t="shared" si="10"/>
        <v>2015</v>
      </c>
      <c r="B654" s="85">
        <v>42138</v>
      </c>
      <c r="C654" s="81" t="s">
        <v>20</v>
      </c>
      <c r="D654" s="91" t="s">
        <v>24</v>
      </c>
      <c r="E654" s="92">
        <v>1967.49</v>
      </c>
      <c r="F654" s="89"/>
    </row>
    <row r="655" spans="1:6" ht="13.5" customHeight="1" x14ac:dyDescent="0.25">
      <c r="A655" s="90">
        <f t="shared" si="10"/>
        <v>2015</v>
      </c>
      <c r="B655" s="85">
        <v>42138</v>
      </c>
      <c r="C655" s="81" t="s">
        <v>20</v>
      </c>
      <c r="D655" s="91" t="s">
        <v>21</v>
      </c>
      <c r="E655" s="92">
        <v>1749</v>
      </c>
      <c r="F655" s="89"/>
    </row>
    <row r="656" spans="1:6" ht="13.5" customHeight="1" x14ac:dyDescent="0.25">
      <c r="A656" s="90">
        <f t="shared" si="10"/>
        <v>2015</v>
      </c>
      <c r="B656" s="85">
        <v>42138</v>
      </c>
      <c r="C656" s="81" t="s">
        <v>20</v>
      </c>
      <c r="D656" s="91" t="s">
        <v>26</v>
      </c>
      <c r="E656" s="92">
        <v>1218</v>
      </c>
      <c r="F656" s="89"/>
    </row>
    <row r="657" spans="1:6" ht="13.5" customHeight="1" x14ac:dyDescent="0.25">
      <c r="A657" s="90">
        <f t="shared" si="10"/>
        <v>2015</v>
      </c>
      <c r="B657" s="85">
        <v>42140</v>
      </c>
      <c r="C657" s="81" t="s">
        <v>20</v>
      </c>
      <c r="D657" s="91" t="s">
        <v>2</v>
      </c>
      <c r="E657" s="92">
        <v>840</v>
      </c>
      <c r="F657" s="89"/>
    </row>
    <row r="658" spans="1:6" ht="13.5" customHeight="1" x14ac:dyDescent="0.25">
      <c r="A658" s="90">
        <f t="shared" si="10"/>
        <v>2015</v>
      </c>
      <c r="B658" s="85">
        <v>42140</v>
      </c>
      <c r="C658" s="81" t="s">
        <v>20</v>
      </c>
      <c r="D658" s="91" t="s">
        <v>26</v>
      </c>
      <c r="E658" s="92">
        <v>1320</v>
      </c>
      <c r="F658" s="89"/>
    </row>
    <row r="659" spans="1:6" ht="13.5" customHeight="1" x14ac:dyDescent="0.25">
      <c r="A659" s="90">
        <f t="shared" si="10"/>
        <v>2015</v>
      </c>
      <c r="B659" s="85">
        <v>42144</v>
      </c>
      <c r="C659" s="81" t="s">
        <v>20</v>
      </c>
      <c r="D659" s="91" t="s">
        <v>22</v>
      </c>
      <c r="E659" s="92">
        <v>42</v>
      </c>
      <c r="F659" s="89"/>
    </row>
    <row r="660" spans="1:6" ht="13.5" customHeight="1" x14ac:dyDescent="0.25">
      <c r="A660" s="90">
        <f t="shared" si="10"/>
        <v>2015</v>
      </c>
      <c r="B660" s="85">
        <v>42144</v>
      </c>
      <c r="C660" s="81" t="s">
        <v>20</v>
      </c>
      <c r="D660" s="91" t="s">
        <v>26</v>
      </c>
      <c r="E660" s="92">
        <v>1650</v>
      </c>
      <c r="F660" s="89"/>
    </row>
    <row r="661" spans="1:6" ht="13.5" customHeight="1" x14ac:dyDescent="0.25">
      <c r="A661" s="90">
        <f t="shared" si="10"/>
        <v>2015</v>
      </c>
      <c r="B661" s="85">
        <v>42147</v>
      </c>
      <c r="C661" s="81" t="s">
        <v>20</v>
      </c>
      <c r="D661" s="91" t="s">
        <v>26</v>
      </c>
      <c r="E661" s="92">
        <v>721.99999943375587</v>
      </c>
      <c r="F661" s="89"/>
    </row>
    <row r="662" spans="1:6" ht="13.5" customHeight="1" x14ac:dyDescent="0.25">
      <c r="A662" s="90">
        <f t="shared" si="10"/>
        <v>2015</v>
      </c>
      <c r="B662" s="85">
        <v>42147</v>
      </c>
      <c r="C662" s="81" t="s">
        <v>20</v>
      </c>
      <c r="D662" s="91" t="s">
        <v>26</v>
      </c>
      <c r="E662" s="92">
        <v>455.99999964237213</v>
      </c>
      <c r="F662" s="89"/>
    </row>
    <row r="663" spans="1:6" ht="13.5" customHeight="1" x14ac:dyDescent="0.25">
      <c r="A663" s="90">
        <f t="shared" si="10"/>
        <v>2015</v>
      </c>
      <c r="B663" s="85">
        <v>42147</v>
      </c>
      <c r="C663" s="81" t="s">
        <v>20</v>
      </c>
      <c r="D663" s="91" t="s">
        <v>3</v>
      </c>
      <c r="E663" s="92">
        <v>307.79999975860119</v>
      </c>
      <c r="F663" s="89"/>
    </row>
    <row r="664" spans="1:6" ht="13.5" customHeight="1" x14ac:dyDescent="0.25">
      <c r="A664" s="90">
        <f t="shared" si="10"/>
        <v>2015</v>
      </c>
      <c r="B664" s="85">
        <v>42153</v>
      </c>
      <c r="C664" s="81" t="s">
        <v>20</v>
      </c>
      <c r="D664" s="91" t="s">
        <v>24</v>
      </c>
      <c r="E664" s="92">
        <v>30</v>
      </c>
      <c r="F664" s="89"/>
    </row>
    <row r="665" spans="1:6" ht="13.5" customHeight="1" x14ac:dyDescent="0.25">
      <c r="A665" s="90">
        <f t="shared" si="10"/>
        <v>2015</v>
      </c>
      <c r="B665" s="85">
        <v>42153</v>
      </c>
      <c r="C665" s="81" t="s">
        <v>20</v>
      </c>
      <c r="D665" s="91" t="s">
        <v>26</v>
      </c>
      <c r="E665" s="92">
        <v>714</v>
      </c>
      <c r="F665" s="89"/>
    </row>
    <row r="666" spans="1:6" ht="13.5" customHeight="1" x14ac:dyDescent="0.25">
      <c r="A666" s="90">
        <f t="shared" si="10"/>
        <v>2015</v>
      </c>
      <c r="B666" s="85">
        <v>42153</v>
      </c>
      <c r="C666" s="81" t="s">
        <v>20</v>
      </c>
      <c r="D666" s="91" t="s">
        <v>27</v>
      </c>
      <c r="E666" s="92">
        <v>114</v>
      </c>
      <c r="F666" s="89"/>
    </row>
    <row r="667" spans="1:6" ht="13.5" customHeight="1" x14ac:dyDescent="0.25">
      <c r="A667" s="90">
        <f t="shared" si="10"/>
        <v>2015</v>
      </c>
      <c r="B667" s="85">
        <v>42158</v>
      </c>
      <c r="C667" s="81" t="s">
        <v>20</v>
      </c>
      <c r="D667" s="91" t="s">
        <v>22</v>
      </c>
      <c r="E667" s="92">
        <v>86.85</v>
      </c>
      <c r="F667" s="89"/>
    </row>
    <row r="668" spans="1:6" ht="13.5" customHeight="1" x14ac:dyDescent="0.25">
      <c r="A668" s="90">
        <f t="shared" si="10"/>
        <v>2015</v>
      </c>
      <c r="B668" s="85">
        <v>42159</v>
      </c>
      <c r="C668" s="81" t="s">
        <v>20</v>
      </c>
      <c r="D668" s="91" t="s">
        <v>3</v>
      </c>
      <c r="E668" s="92">
        <v>611.99999570846558</v>
      </c>
      <c r="F668" s="89"/>
    </row>
    <row r="669" spans="1:6" ht="13.5" customHeight="1" x14ac:dyDescent="0.25">
      <c r="A669" s="90">
        <f t="shared" si="10"/>
        <v>2015</v>
      </c>
      <c r="B669" s="85">
        <v>42159</v>
      </c>
      <c r="C669" s="81" t="s">
        <v>20</v>
      </c>
      <c r="D669" s="91" t="s">
        <v>3</v>
      </c>
      <c r="E669" s="92">
        <v>322.9999977350235</v>
      </c>
      <c r="F669" s="89"/>
    </row>
    <row r="670" spans="1:6" x14ac:dyDescent="0.25">
      <c r="A670" s="90">
        <f t="shared" si="10"/>
        <v>2015</v>
      </c>
      <c r="B670" s="85">
        <v>42159</v>
      </c>
      <c r="C670" s="81" t="s">
        <v>20</v>
      </c>
      <c r="D670" s="91" t="s">
        <v>24</v>
      </c>
      <c r="E670" s="92">
        <v>444.97499687969685</v>
      </c>
      <c r="F670" s="89"/>
    </row>
    <row r="671" spans="1:6" x14ac:dyDescent="0.25">
      <c r="A671" s="97">
        <f t="shared" si="10"/>
        <v>2015</v>
      </c>
      <c r="B671" s="98">
        <v>42159</v>
      </c>
      <c r="C671" s="99" t="s">
        <v>20</v>
      </c>
      <c r="D671" s="100" t="s">
        <v>26</v>
      </c>
      <c r="E671" s="101">
        <v>250</v>
      </c>
      <c r="F671" s="89"/>
    </row>
  </sheetData>
  <phoneticPr fontId="2" type="noConversion"/>
  <printOptions heading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"/>
  <sheetViews>
    <sheetView showGridLines="0" zoomScaleNormal="100" workbookViewId="0">
      <selection activeCell="L12" sqref="L12"/>
    </sheetView>
  </sheetViews>
  <sheetFormatPr defaultRowHeight="14" x14ac:dyDescent="0.25"/>
  <cols>
    <col min="1" max="1" width="1.36328125" style="112" customWidth="1"/>
    <col min="2" max="2" width="19" style="112" customWidth="1"/>
    <col min="3" max="3" width="10.1796875" style="112" customWidth="1"/>
    <col min="4" max="4" width="2" style="112" customWidth="1"/>
    <col min="5" max="5" width="7.08984375" style="112" customWidth="1"/>
    <col min="6" max="6" width="21.6328125" style="112" customWidth="1"/>
    <col min="7" max="7" width="1.81640625" style="112" customWidth="1"/>
    <col min="8" max="8" width="10.90625" style="112" customWidth="1"/>
    <col min="9" max="9" width="8.26953125" style="112" bestFit="1" customWidth="1"/>
    <col min="10" max="10" width="1.6328125" style="112" customWidth="1"/>
    <col min="11" max="11" width="35.7265625" style="112" customWidth="1"/>
    <col min="12" max="12" width="15.26953125" style="112" customWidth="1"/>
    <col min="13" max="13" width="16.54296875" style="112" customWidth="1"/>
    <col min="14" max="255" width="8.7265625" style="112"/>
    <col min="256" max="256" width="1.36328125" style="112" customWidth="1"/>
    <col min="257" max="257" width="17.81640625" style="112" customWidth="1"/>
    <col min="258" max="258" width="10.1796875" style="112" customWidth="1"/>
    <col min="259" max="259" width="2" style="112" customWidth="1"/>
    <col min="260" max="260" width="1.90625" style="112" customWidth="1"/>
    <col min="261" max="261" width="7.08984375" style="112" customWidth="1"/>
    <col min="262" max="262" width="9.81640625" style="112" customWidth="1"/>
    <col min="263" max="263" width="1.81640625" style="112" customWidth="1"/>
    <col min="264" max="264" width="10.08984375" style="112" customWidth="1"/>
    <col min="265" max="265" width="9.6328125" style="112" customWidth="1"/>
    <col min="266" max="266" width="1.6328125" style="112" customWidth="1"/>
    <col min="267" max="511" width="8.7265625" style="112"/>
    <col min="512" max="512" width="1.36328125" style="112" customWidth="1"/>
    <col min="513" max="513" width="17.81640625" style="112" customWidth="1"/>
    <col min="514" max="514" width="10.1796875" style="112" customWidth="1"/>
    <col min="515" max="515" width="2" style="112" customWidth="1"/>
    <col min="516" max="516" width="1.90625" style="112" customWidth="1"/>
    <col min="517" max="517" width="7.08984375" style="112" customWidth="1"/>
    <col min="518" max="518" width="9.81640625" style="112" customWidth="1"/>
    <col min="519" max="519" width="1.81640625" style="112" customWidth="1"/>
    <col min="520" max="520" width="10.08984375" style="112" customWidth="1"/>
    <col min="521" max="521" width="9.6328125" style="112" customWidth="1"/>
    <col min="522" max="522" width="1.6328125" style="112" customWidth="1"/>
    <col min="523" max="767" width="8.7265625" style="112"/>
    <col min="768" max="768" width="1.36328125" style="112" customWidth="1"/>
    <col min="769" max="769" width="17.81640625" style="112" customWidth="1"/>
    <col min="770" max="770" width="10.1796875" style="112" customWidth="1"/>
    <col min="771" max="771" width="2" style="112" customWidth="1"/>
    <col min="772" max="772" width="1.90625" style="112" customWidth="1"/>
    <col min="773" max="773" width="7.08984375" style="112" customWidth="1"/>
    <col min="774" max="774" width="9.81640625" style="112" customWidth="1"/>
    <col min="775" max="775" width="1.81640625" style="112" customWidth="1"/>
    <col min="776" max="776" width="10.08984375" style="112" customWidth="1"/>
    <col min="777" max="777" width="9.6328125" style="112" customWidth="1"/>
    <col min="778" max="778" width="1.6328125" style="112" customWidth="1"/>
    <col min="779" max="1023" width="8.7265625" style="112"/>
    <col min="1024" max="1024" width="1.36328125" style="112" customWidth="1"/>
    <col min="1025" max="1025" width="17.81640625" style="112" customWidth="1"/>
    <col min="1026" max="1026" width="10.1796875" style="112" customWidth="1"/>
    <col min="1027" max="1027" width="2" style="112" customWidth="1"/>
    <col min="1028" max="1028" width="1.90625" style="112" customWidth="1"/>
    <col min="1029" max="1029" width="7.08984375" style="112" customWidth="1"/>
    <col min="1030" max="1030" width="9.81640625" style="112" customWidth="1"/>
    <col min="1031" max="1031" width="1.81640625" style="112" customWidth="1"/>
    <col min="1032" max="1032" width="10.08984375" style="112" customWidth="1"/>
    <col min="1033" max="1033" width="9.6328125" style="112" customWidth="1"/>
    <col min="1034" max="1034" width="1.6328125" style="112" customWidth="1"/>
    <col min="1035" max="1279" width="8.7265625" style="112"/>
    <col min="1280" max="1280" width="1.36328125" style="112" customWidth="1"/>
    <col min="1281" max="1281" width="17.81640625" style="112" customWidth="1"/>
    <col min="1282" max="1282" width="10.1796875" style="112" customWidth="1"/>
    <col min="1283" max="1283" width="2" style="112" customWidth="1"/>
    <col min="1284" max="1284" width="1.90625" style="112" customWidth="1"/>
    <col min="1285" max="1285" width="7.08984375" style="112" customWidth="1"/>
    <col min="1286" max="1286" width="9.81640625" style="112" customWidth="1"/>
    <col min="1287" max="1287" width="1.81640625" style="112" customWidth="1"/>
    <col min="1288" max="1288" width="10.08984375" style="112" customWidth="1"/>
    <col min="1289" max="1289" width="9.6328125" style="112" customWidth="1"/>
    <col min="1290" max="1290" width="1.6328125" style="112" customWidth="1"/>
    <col min="1291" max="1535" width="8.7265625" style="112"/>
    <col min="1536" max="1536" width="1.36328125" style="112" customWidth="1"/>
    <col min="1537" max="1537" width="17.81640625" style="112" customWidth="1"/>
    <col min="1538" max="1538" width="10.1796875" style="112" customWidth="1"/>
    <col min="1539" max="1539" width="2" style="112" customWidth="1"/>
    <col min="1540" max="1540" width="1.90625" style="112" customWidth="1"/>
    <col min="1541" max="1541" width="7.08984375" style="112" customWidth="1"/>
    <col min="1542" max="1542" width="9.81640625" style="112" customWidth="1"/>
    <col min="1543" max="1543" width="1.81640625" style="112" customWidth="1"/>
    <col min="1544" max="1544" width="10.08984375" style="112" customWidth="1"/>
    <col min="1545" max="1545" width="9.6328125" style="112" customWidth="1"/>
    <col min="1546" max="1546" width="1.6328125" style="112" customWidth="1"/>
    <col min="1547" max="1791" width="8.7265625" style="112"/>
    <col min="1792" max="1792" width="1.36328125" style="112" customWidth="1"/>
    <col min="1793" max="1793" width="17.81640625" style="112" customWidth="1"/>
    <col min="1794" max="1794" width="10.1796875" style="112" customWidth="1"/>
    <col min="1795" max="1795" width="2" style="112" customWidth="1"/>
    <col min="1796" max="1796" width="1.90625" style="112" customWidth="1"/>
    <col min="1797" max="1797" width="7.08984375" style="112" customWidth="1"/>
    <col min="1798" max="1798" width="9.81640625" style="112" customWidth="1"/>
    <col min="1799" max="1799" width="1.81640625" style="112" customWidth="1"/>
    <col min="1800" max="1800" width="10.08984375" style="112" customWidth="1"/>
    <col min="1801" max="1801" width="9.6328125" style="112" customWidth="1"/>
    <col min="1802" max="1802" width="1.6328125" style="112" customWidth="1"/>
    <col min="1803" max="2047" width="8.7265625" style="112"/>
    <col min="2048" max="2048" width="1.36328125" style="112" customWidth="1"/>
    <col min="2049" max="2049" width="17.81640625" style="112" customWidth="1"/>
    <col min="2050" max="2050" width="10.1796875" style="112" customWidth="1"/>
    <col min="2051" max="2051" width="2" style="112" customWidth="1"/>
    <col min="2052" max="2052" width="1.90625" style="112" customWidth="1"/>
    <col min="2053" max="2053" width="7.08984375" style="112" customWidth="1"/>
    <col min="2054" max="2054" width="9.81640625" style="112" customWidth="1"/>
    <col min="2055" max="2055" width="1.81640625" style="112" customWidth="1"/>
    <col min="2056" max="2056" width="10.08984375" style="112" customWidth="1"/>
    <col min="2057" max="2057" width="9.6328125" style="112" customWidth="1"/>
    <col min="2058" max="2058" width="1.6328125" style="112" customWidth="1"/>
    <col min="2059" max="2303" width="8.7265625" style="112"/>
    <col min="2304" max="2304" width="1.36328125" style="112" customWidth="1"/>
    <col min="2305" max="2305" width="17.81640625" style="112" customWidth="1"/>
    <col min="2306" max="2306" width="10.1796875" style="112" customWidth="1"/>
    <col min="2307" max="2307" width="2" style="112" customWidth="1"/>
    <col min="2308" max="2308" width="1.90625" style="112" customWidth="1"/>
    <col min="2309" max="2309" width="7.08984375" style="112" customWidth="1"/>
    <col min="2310" max="2310" width="9.81640625" style="112" customWidth="1"/>
    <col min="2311" max="2311" width="1.81640625" style="112" customWidth="1"/>
    <col min="2312" max="2312" width="10.08984375" style="112" customWidth="1"/>
    <col min="2313" max="2313" width="9.6328125" style="112" customWidth="1"/>
    <col min="2314" max="2314" width="1.6328125" style="112" customWidth="1"/>
    <col min="2315" max="2559" width="8.7265625" style="112"/>
    <col min="2560" max="2560" width="1.36328125" style="112" customWidth="1"/>
    <col min="2561" max="2561" width="17.81640625" style="112" customWidth="1"/>
    <col min="2562" max="2562" width="10.1796875" style="112" customWidth="1"/>
    <col min="2563" max="2563" width="2" style="112" customWidth="1"/>
    <col min="2564" max="2564" width="1.90625" style="112" customWidth="1"/>
    <col min="2565" max="2565" width="7.08984375" style="112" customWidth="1"/>
    <col min="2566" max="2566" width="9.81640625" style="112" customWidth="1"/>
    <col min="2567" max="2567" width="1.81640625" style="112" customWidth="1"/>
    <col min="2568" max="2568" width="10.08984375" style="112" customWidth="1"/>
    <col min="2569" max="2569" width="9.6328125" style="112" customWidth="1"/>
    <col min="2570" max="2570" width="1.6328125" style="112" customWidth="1"/>
    <col min="2571" max="2815" width="8.7265625" style="112"/>
    <col min="2816" max="2816" width="1.36328125" style="112" customWidth="1"/>
    <col min="2817" max="2817" width="17.81640625" style="112" customWidth="1"/>
    <col min="2818" max="2818" width="10.1796875" style="112" customWidth="1"/>
    <col min="2819" max="2819" width="2" style="112" customWidth="1"/>
    <col min="2820" max="2820" width="1.90625" style="112" customWidth="1"/>
    <col min="2821" max="2821" width="7.08984375" style="112" customWidth="1"/>
    <col min="2822" max="2822" width="9.81640625" style="112" customWidth="1"/>
    <col min="2823" max="2823" width="1.81640625" style="112" customWidth="1"/>
    <col min="2824" max="2824" width="10.08984375" style="112" customWidth="1"/>
    <col min="2825" max="2825" width="9.6328125" style="112" customWidth="1"/>
    <col min="2826" max="2826" width="1.6328125" style="112" customWidth="1"/>
    <col min="2827" max="3071" width="8.7265625" style="112"/>
    <col min="3072" max="3072" width="1.36328125" style="112" customWidth="1"/>
    <col min="3073" max="3073" width="17.81640625" style="112" customWidth="1"/>
    <col min="3074" max="3074" width="10.1796875" style="112" customWidth="1"/>
    <col min="3075" max="3075" width="2" style="112" customWidth="1"/>
    <col min="3076" max="3076" width="1.90625" style="112" customWidth="1"/>
    <col min="3077" max="3077" width="7.08984375" style="112" customWidth="1"/>
    <col min="3078" max="3078" width="9.81640625" style="112" customWidth="1"/>
    <col min="3079" max="3079" width="1.81640625" style="112" customWidth="1"/>
    <col min="3080" max="3080" width="10.08984375" style="112" customWidth="1"/>
    <col min="3081" max="3081" width="9.6328125" style="112" customWidth="1"/>
    <col min="3082" max="3082" width="1.6328125" style="112" customWidth="1"/>
    <col min="3083" max="3327" width="8.7265625" style="112"/>
    <col min="3328" max="3328" width="1.36328125" style="112" customWidth="1"/>
    <col min="3329" max="3329" width="17.81640625" style="112" customWidth="1"/>
    <col min="3330" max="3330" width="10.1796875" style="112" customWidth="1"/>
    <col min="3331" max="3331" width="2" style="112" customWidth="1"/>
    <col min="3332" max="3332" width="1.90625" style="112" customWidth="1"/>
    <col min="3333" max="3333" width="7.08984375" style="112" customWidth="1"/>
    <col min="3334" max="3334" width="9.81640625" style="112" customWidth="1"/>
    <col min="3335" max="3335" width="1.81640625" style="112" customWidth="1"/>
    <col min="3336" max="3336" width="10.08984375" style="112" customWidth="1"/>
    <col min="3337" max="3337" width="9.6328125" style="112" customWidth="1"/>
    <col min="3338" max="3338" width="1.6328125" style="112" customWidth="1"/>
    <col min="3339" max="3583" width="8.7265625" style="112"/>
    <col min="3584" max="3584" width="1.36328125" style="112" customWidth="1"/>
    <col min="3585" max="3585" width="17.81640625" style="112" customWidth="1"/>
    <col min="3586" max="3586" width="10.1796875" style="112" customWidth="1"/>
    <col min="3587" max="3587" width="2" style="112" customWidth="1"/>
    <col min="3588" max="3588" width="1.90625" style="112" customWidth="1"/>
    <col min="3589" max="3589" width="7.08984375" style="112" customWidth="1"/>
    <col min="3590" max="3590" width="9.81640625" style="112" customWidth="1"/>
    <col min="3591" max="3591" width="1.81640625" style="112" customWidth="1"/>
    <col min="3592" max="3592" width="10.08984375" style="112" customWidth="1"/>
    <col min="3593" max="3593" width="9.6328125" style="112" customWidth="1"/>
    <col min="3594" max="3594" width="1.6328125" style="112" customWidth="1"/>
    <col min="3595" max="3839" width="8.7265625" style="112"/>
    <col min="3840" max="3840" width="1.36328125" style="112" customWidth="1"/>
    <col min="3841" max="3841" width="17.81640625" style="112" customWidth="1"/>
    <col min="3842" max="3842" width="10.1796875" style="112" customWidth="1"/>
    <col min="3843" max="3843" width="2" style="112" customWidth="1"/>
    <col min="3844" max="3844" width="1.90625" style="112" customWidth="1"/>
    <col min="3845" max="3845" width="7.08984375" style="112" customWidth="1"/>
    <col min="3846" max="3846" width="9.81640625" style="112" customWidth="1"/>
    <col min="3847" max="3847" width="1.81640625" style="112" customWidth="1"/>
    <col min="3848" max="3848" width="10.08984375" style="112" customWidth="1"/>
    <col min="3849" max="3849" width="9.6328125" style="112" customWidth="1"/>
    <col min="3850" max="3850" width="1.6328125" style="112" customWidth="1"/>
    <col min="3851" max="4095" width="8.7265625" style="112"/>
    <col min="4096" max="4096" width="1.36328125" style="112" customWidth="1"/>
    <col min="4097" max="4097" width="17.81640625" style="112" customWidth="1"/>
    <col min="4098" max="4098" width="10.1796875" style="112" customWidth="1"/>
    <col min="4099" max="4099" width="2" style="112" customWidth="1"/>
    <col min="4100" max="4100" width="1.90625" style="112" customWidth="1"/>
    <col min="4101" max="4101" width="7.08984375" style="112" customWidth="1"/>
    <col min="4102" max="4102" width="9.81640625" style="112" customWidth="1"/>
    <col min="4103" max="4103" width="1.81640625" style="112" customWidth="1"/>
    <col min="4104" max="4104" width="10.08984375" style="112" customWidth="1"/>
    <col min="4105" max="4105" width="9.6328125" style="112" customWidth="1"/>
    <col min="4106" max="4106" width="1.6328125" style="112" customWidth="1"/>
    <col min="4107" max="4351" width="8.7265625" style="112"/>
    <col min="4352" max="4352" width="1.36328125" style="112" customWidth="1"/>
    <col min="4353" max="4353" width="17.81640625" style="112" customWidth="1"/>
    <col min="4354" max="4354" width="10.1796875" style="112" customWidth="1"/>
    <col min="4355" max="4355" width="2" style="112" customWidth="1"/>
    <col min="4356" max="4356" width="1.90625" style="112" customWidth="1"/>
    <col min="4357" max="4357" width="7.08984375" style="112" customWidth="1"/>
    <col min="4358" max="4358" width="9.81640625" style="112" customWidth="1"/>
    <col min="4359" max="4359" width="1.81640625" style="112" customWidth="1"/>
    <col min="4360" max="4360" width="10.08984375" style="112" customWidth="1"/>
    <col min="4361" max="4361" width="9.6328125" style="112" customWidth="1"/>
    <col min="4362" max="4362" width="1.6328125" style="112" customWidth="1"/>
    <col min="4363" max="4607" width="8.7265625" style="112"/>
    <col min="4608" max="4608" width="1.36328125" style="112" customWidth="1"/>
    <col min="4609" max="4609" width="17.81640625" style="112" customWidth="1"/>
    <col min="4610" max="4610" width="10.1796875" style="112" customWidth="1"/>
    <col min="4611" max="4611" width="2" style="112" customWidth="1"/>
    <col min="4612" max="4612" width="1.90625" style="112" customWidth="1"/>
    <col min="4613" max="4613" width="7.08984375" style="112" customWidth="1"/>
    <col min="4614" max="4614" width="9.81640625" style="112" customWidth="1"/>
    <col min="4615" max="4615" width="1.81640625" style="112" customWidth="1"/>
    <col min="4616" max="4616" width="10.08984375" style="112" customWidth="1"/>
    <col min="4617" max="4617" width="9.6328125" style="112" customWidth="1"/>
    <col min="4618" max="4618" width="1.6328125" style="112" customWidth="1"/>
    <col min="4619" max="4863" width="8.7265625" style="112"/>
    <col min="4864" max="4864" width="1.36328125" style="112" customWidth="1"/>
    <col min="4865" max="4865" width="17.81640625" style="112" customWidth="1"/>
    <col min="4866" max="4866" width="10.1796875" style="112" customWidth="1"/>
    <col min="4867" max="4867" width="2" style="112" customWidth="1"/>
    <col min="4868" max="4868" width="1.90625" style="112" customWidth="1"/>
    <col min="4869" max="4869" width="7.08984375" style="112" customWidth="1"/>
    <col min="4870" max="4870" width="9.81640625" style="112" customWidth="1"/>
    <col min="4871" max="4871" width="1.81640625" style="112" customWidth="1"/>
    <col min="4872" max="4872" width="10.08984375" style="112" customWidth="1"/>
    <col min="4873" max="4873" width="9.6328125" style="112" customWidth="1"/>
    <col min="4874" max="4874" width="1.6328125" style="112" customWidth="1"/>
    <col min="4875" max="5119" width="8.7265625" style="112"/>
    <col min="5120" max="5120" width="1.36328125" style="112" customWidth="1"/>
    <col min="5121" max="5121" width="17.81640625" style="112" customWidth="1"/>
    <col min="5122" max="5122" width="10.1796875" style="112" customWidth="1"/>
    <col min="5123" max="5123" width="2" style="112" customWidth="1"/>
    <col min="5124" max="5124" width="1.90625" style="112" customWidth="1"/>
    <col min="5125" max="5125" width="7.08984375" style="112" customWidth="1"/>
    <col min="5126" max="5126" width="9.81640625" style="112" customWidth="1"/>
    <col min="5127" max="5127" width="1.81640625" style="112" customWidth="1"/>
    <col min="5128" max="5128" width="10.08984375" style="112" customWidth="1"/>
    <col min="5129" max="5129" width="9.6328125" style="112" customWidth="1"/>
    <col min="5130" max="5130" width="1.6328125" style="112" customWidth="1"/>
    <col min="5131" max="5375" width="8.7265625" style="112"/>
    <col min="5376" max="5376" width="1.36328125" style="112" customWidth="1"/>
    <col min="5377" max="5377" width="17.81640625" style="112" customWidth="1"/>
    <col min="5378" max="5378" width="10.1796875" style="112" customWidth="1"/>
    <col min="5379" max="5379" width="2" style="112" customWidth="1"/>
    <col min="5380" max="5380" width="1.90625" style="112" customWidth="1"/>
    <col min="5381" max="5381" width="7.08984375" style="112" customWidth="1"/>
    <col min="5382" max="5382" width="9.81640625" style="112" customWidth="1"/>
    <col min="5383" max="5383" width="1.81640625" style="112" customWidth="1"/>
    <col min="5384" max="5384" width="10.08984375" style="112" customWidth="1"/>
    <col min="5385" max="5385" width="9.6328125" style="112" customWidth="1"/>
    <col min="5386" max="5386" width="1.6328125" style="112" customWidth="1"/>
    <col min="5387" max="5631" width="8.7265625" style="112"/>
    <col min="5632" max="5632" width="1.36328125" style="112" customWidth="1"/>
    <col min="5633" max="5633" width="17.81640625" style="112" customWidth="1"/>
    <col min="5634" max="5634" width="10.1796875" style="112" customWidth="1"/>
    <col min="5635" max="5635" width="2" style="112" customWidth="1"/>
    <col min="5636" max="5636" width="1.90625" style="112" customWidth="1"/>
    <col min="5637" max="5637" width="7.08984375" style="112" customWidth="1"/>
    <col min="5638" max="5638" width="9.81640625" style="112" customWidth="1"/>
    <col min="5639" max="5639" width="1.81640625" style="112" customWidth="1"/>
    <col min="5640" max="5640" width="10.08984375" style="112" customWidth="1"/>
    <col min="5641" max="5641" width="9.6328125" style="112" customWidth="1"/>
    <col min="5642" max="5642" width="1.6328125" style="112" customWidth="1"/>
    <col min="5643" max="5887" width="8.7265625" style="112"/>
    <col min="5888" max="5888" width="1.36328125" style="112" customWidth="1"/>
    <col min="5889" max="5889" width="17.81640625" style="112" customWidth="1"/>
    <col min="5890" max="5890" width="10.1796875" style="112" customWidth="1"/>
    <col min="5891" max="5891" width="2" style="112" customWidth="1"/>
    <col min="5892" max="5892" width="1.90625" style="112" customWidth="1"/>
    <col min="5893" max="5893" width="7.08984375" style="112" customWidth="1"/>
    <col min="5894" max="5894" width="9.81640625" style="112" customWidth="1"/>
    <col min="5895" max="5895" width="1.81640625" style="112" customWidth="1"/>
    <col min="5896" max="5896" width="10.08984375" style="112" customWidth="1"/>
    <col min="5897" max="5897" width="9.6328125" style="112" customWidth="1"/>
    <col min="5898" max="5898" width="1.6328125" style="112" customWidth="1"/>
    <col min="5899" max="6143" width="8.7265625" style="112"/>
    <col min="6144" max="6144" width="1.36328125" style="112" customWidth="1"/>
    <col min="6145" max="6145" width="17.81640625" style="112" customWidth="1"/>
    <col min="6146" max="6146" width="10.1796875" style="112" customWidth="1"/>
    <col min="6147" max="6147" width="2" style="112" customWidth="1"/>
    <col min="6148" max="6148" width="1.90625" style="112" customWidth="1"/>
    <col min="6149" max="6149" width="7.08984375" style="112" customWidth="1"/>
    <col min="6150" max="6150" width="9.81640625" style="112" customWidth="1"/>
    <col min="6151" max="6151" width="1.81640625" style="112" customWidth="1"/>
    <col min="6152" max="6152" width="10.08984375" style="112" customWidth="1"/>
    <col min="6153" max="6153" width="9.6328125" style="112" customWidth="1"/>
    <col min="6154" max="6154" width="1.6328125" style="112" customWidth="1"/>
    <col min="6155" max="6399" width="8.7265625" style="112"/>
    <col min="6400" max="6400" width="1.36328125" style="112" customWidth="1"/>
    <col min="6401" max="6401" width="17.81640625" style="112" customWidth="1"/>
    <col min="6402" max="6402" width="10.1796875" style="112" customWidth="1"/>
    <col min="6403" max="6403" width="2" style="112" customWidth="1"/>
    <col min="6404" max="6404" width="1.90625" style="112" customWidth="1"/>
    <col min="6405" max="6405" width="7.08984375" style="112" customWidth="1"/>
    <col min="6406" max="6406" width="9.81640625" style="112" customWidth="1"/>
    <col min="6407" max="6407" width="1.81640625" style="112" customWidth="1"/>
    <col min="6408" max="6408" width="10.08984375" style="112" customWidth="1"/>
    <col min="6409" max="6409" width="9.6328125" style="112" customWidth="1"/>
    <col min="6410" max="6410" width="1.6328125" style="112" customWidth="1"/>
    <col min="6411" max="6655" width="8.7265625" style="112"/>
    <col min="6656" max="6656" width="1.36328125" style="112" customWidth="1"/>
    <col min="6657" max="6657" width="17.81640625" style="112" customWidth="1"/>
    <col min="6658" max="6658" width="10.1796875" style="112" customWidth="1"/>
    <col min="6659" max="6659" width="2" style="112" customWidth="1"/>
    <col min="6660" max="6660" width="1.90625" style="112" customWidth="1"/>
    <col min="6661" max="6661" width="7.08984375" style="112" customWidth="1"/>
    <col min="6662" max="6662" width="9.81640625" style="112" customWidth="1"/>
    <col min="6663" max="6663" width="1.81640625" style="112" customWidth="1"/>
    <col min="6664" max="6664" width="10.08984375" style="112" customWidth="1"/>
    <col min="6665" max="6665" width="9.6328125" style="112" customWidth="1"/>
    <col min="6666" max="6666" width="1.6328125" style="112" customWidth="1"/>
    <col min="6667" max="6911" width="8.7265625" style="112"/>
    <col min="6912" max="6912" width="1.36328125" style="112" customWidth="1"/>
    <col min="6913" max="6913" width="17.81640625" style="112" customWidth="1"/>
    <col min="6914" max="6914" width="10.1796875" style="112" customWidth="1"/>
    <col min="6915" max="6915" width="2" style="112" customWidth="1"/>
    <col min="6916" max="6916" width="1.90625" style="112" customWidth="1"/>
    <col min="6917" max="6917" width="7.08984375" style="112" customWidth="1"/>
    <col min="6918" max="6918" width="9.81640625" style="112" customWidth="1"/>
    <col min="6919" max="6919" width="1.81640625" style="112" customWidth="1"/>
    <col min="6920" max="6920" width="10.08984375" style="112" customWidth="1"/>
    <col min="6921" max="6921" width="9.6328125" style="112" customWidth="1"/>
    <col min="6922" max="6922" width="1.6328125" style="112" customWidth="1"/>
    <col min="6923" max="7167" width="8.7265625" style="112"/>
    <col min="7168" max="7168" width="1.36328125" style="112" customWidth="1"/>
    <col min="7169" max="7169" width="17.81640625" style="112" customWidth="1"/>
    <col min="7170" max="7170" width="10.1796875" style="112" customWidth="1"/>
    <col min="7171" max="7171" width="2" style="112" customWidth="1"/>
    <col min="7172" max="7172" width="1.90625" style="112" customWidth="1"/>
    <col min="7173" max="7173" width="7.08984375" style="112" customWidth="1"/>
    <col min="7174" max="7174" width="9.81640625" style="112" customWidth="1"/>
    <col min="7175" max="7175" width="1.81640625" style="112" customWidth="1"/>
    <col min="7176" max="7176" width="10.08984375" style="112" customWidth="1"/>
    <col min="7177" max="7177" width="9.6328125" style="112" customWidth="1"/>
    <col min="7178" max="7178" width="1.6328125" style="112" customWidth="1"/>
    <col min="7179" max="7423" width="8.7265625" style="112"/>
    <col min="7424" max="7424" width="1.36328125" style="112" customWidth="1"/>
    <col min="7425" max="7425" width="17.81640625" style="112" customWidth="1"/>
    <col min="7426" max="7426" width="10.1796875" style="112" customWidth="1"/>
    <col min="7427" max="7427" width="2" style="112" customWidth="1"/>
    <col min="7428" max="7428" width="1.90625" style="112" customWidth="1"/>
    <col min="7429" max="7429" width="7.08984375" style="112" customWidth="1"/>
    <col min="7430" max="7430" width="9.81640625" style="112" customWidth="1"/>
    <col min="7431" max="7431" width="1.81640625" style="112" customWidth="1"/>
    <col min="7432" max="7432" width="10.08984375" style="112" customWidth="1"/>
    <col min="7433" max="7433" width="9.6328125" style="112" customWidth="1"/>
    <col min="7434" max="7434" width="1.6328125" style="112" customWidth="1"/>
    <col min="7435" max="7679" width="8.7265625" style="112"/>
    <col min="7680" max="7680" width="1.36328125" style="112" customWidth="1"/>
    <col min="7681" max="7681" width="17.81640625" style="112" customWidth="1"/>
    <col min="7682" max="7682" width="10.1796875" style="112" customWidth="1"/>
    <col min="7683" max="7683" width="2" style="112" customWidth="1"/>
    <col min="7684" max="7684" width="1.90625" style="112" customWidth="1"/>
    <col min="7685" max="7685" width="7.08984375" style="112" customWidth="1"/>
    <col min="7686" max="7686" width="9.81640625" style="112" customWidth="1"/>
    <col min="7687" max="7687" width="1.81640625" style="112" customWidth="1"/>
    <col min="7688" max="7688" width="10.08984375" style="112" customWidth="1"/>
    <col min="7689" max="7689" width="9.6328125" style="112" customWidth="1"/>
    <col min="7690" max="7690" width="1.6328125" style="112" customWidth="1"/>
    <col min="7691" max="7935" width="8.7265625" style="112"/>
    <col min="7936" max="7936" width="1.36328125" style="112" customWidth="1"/>
    <col min="7937" max="7937" width="17.81640625" style="112" customWidth="1"/>
    <col min="7938" max="7938" width="10.1796875" style="112" customWidth="1"/>
    <col min="7939" max="7939" width="2" style="112" customWidth="1"/>
    <col min="7940" max="7940" width="1.90625" style="112" customWidth="1"/>
    <col min="7941" max="7941" width="7.08984375" style="112" customWidth="1"/>
    <col min="7942" max="7942" width="9.81640625" style="112" customWidth="1"/>
    <col min="7943" max="7943" width="1.81640625" style="112" customWidth="1"/>
    <col min="7944" max="7944" width="10.08984375" style="112" customWidth="1"/>
    <col min="7945" max="7945" width="9.6328125" style="112" customWidth="1"/>
    <col min="7946" max="7946" width="1.6328125" style="112" customWidth="1"/>
    <col min="7947" max="8191" width="8.7265625" style="112"/>
    <col min="8192" max="8192" width="1.36328125" style="112" customWidth="1"/>
    <col min="8193" max="8193" width="17.81640625" style="112" customWidth="1"/>
    <col min="8194" max="8194" width="10.1796875" style="112" customWidth="1"/>
    <col min="8195" max="8195" width="2" style="112" customWidth="1"/>
    <col min="8196" max="8196" width="1.90625" style="112" customWidth="1"/>
    <col min="8197" max="8197" width="7.08984375" style="112" customWidth="1"/>
    <col min="8198" max="8198" width="9.81640625" style="112" customWidth="1"/>
    <col min="8199" max="8199" width="1.81640625" style="112" customWidth="1"/>
    <col min="8200" max="8200" width="10.08984375" style="112" customWidth="1"/>
    <col min="8201" max="8201" width="9.6328125" style="112" customWidth="1"/>
    <col min="8202" max="8202" width="1.6328125" style="112" customWidth="1"/>
    <col min="8203" max="8447" width="8.7265625" style="112"/>
    <col min="8448" max="8448" width="1.36328125" style="112" customWidth="1"/>
    <col min="8449" max="8449" width="17.81640625" style="112" customWidth="1"/>
    <col min="8450" max="8450" width="10.1796875" style="112" customWidth="1"/>
    <col min="8451" max="8451" width="2" style="112" customWidth="1"/>
    <col min="8452" max="8452" width="1.90625" style="112" customWidth="1"/>
    <col min="8453" max="8453" width="7.08984375" style="112" customWidth="1"/>
    <col min="8454" max="8454" width="9.81640625" style="112" customWidth="1"/>
    <col min="8455" max="8455" width="1.81640625" style="112" customWidth="1"/>
    <col min="8456" max="8456" width="10.08984375" style="112" customWidth="1"/>
    <col min="8457" max="8457" width="9.6328125" style="112" customWidth="1"/>
    <col min="8458" max="8458" width="1.6328125" style="112" customWidth="1"/>
    <col min="8459" max="8703" width="8.7265625" style="112"/>
    <col min="8704" max="8704" width="1.36328125" style="112" customWidth="1"/>
    <col min="8705" max="8705" width="17.81640625" style="112" customWidth="1"/>
    <col min="8706" max="8706" width="10.1796875" style="112" customWidth="1"/>
    <col min="8707" max="8707" width="2" style="112" customWidth="1"/>
    <col min="8708" max="8708" width="1.90625" style="112" customWidth="1"/>
    <col min="8709" max="8709" width="7.08984375" style="112" customWidth="1"/>
    <col min="8710" max="8710" width="9.81640625" style="112" customWidth="1"/>
    <col min="8711" max="8711" width="1.81640625" style="112" customWidth="1"/>
    <col min="8712" max="8712" width="10.08984375" style="112" customWidth="1"/>
    <col min="8713" max="8713" width="9.6328125" style="112" customWidth="1"/>
    <col min="8714" max="8714" width="1.6328125" style="112" customWidth="1"/>
    <col min="8715" max="8959" width="8.7265625" style="112"/>
    <col min="8960" max="8960" width="1.36328125" style="112" customWidth="1"/>
    <col min="8961" max="8961" width="17.81640625" style="112" customWidth="1"/>
    <col min="8962" max="8962" width="10.1796875" style="112" customWidth="1"/>
    <col min="8963" max="8963" width="2" style="112" customWidth="1"/>
    <col min="8964" max="8964" width="1.90625" style="112" customWidth="1"/>
    <col min="8965" max="8965" width="7.08984375" style="112" customWidth="1"/>
    <col min="8966" max="8966" width="9.81640625" style="112" customWidth="1"/>
    <col min="8967" max="8967" width="1.81640625" style="112" customWidth="1"/>
    <col min="8968" max="8968" width="10.08984375" style="112" customWidth="1"/>
    <col min="8969" max="8969" width="9.6328125" style="112" customWidth="1"/>
    <col min="8970" max="8970" width="1.6328125" style="112" customWidth="1"/>
    <col min="8971" max="9215" width="8.7265625" style="112"/>
    <col min="9216" max="9216" width="1.36328125" style="112" customWidth="1"/>
    <col min="9217" max="9217" width="17.81640625" style="112" customWidth="1"/>
    <col min="9218" max="9218" width="10.1796875" style="112" customWidth="1"/>
    <col min="9219" max="9219" width="2" style="112" customWidth="1"/>
    <col min="9220" max="9220" width="1.90625" style="112" customWidth="1"/>
    <col min="9221" max="9221" width="7.08984375" style="112" customWidth="1"/>
    <col min="9222" max="9222" width="9.81640625" style="112" customWidth="1"/>
    <col min="9223" max="9223" width="1.81640625" style="112" customWidth="1"/>
    <col min="9224" max="9224" width="10.08984375" style="112" customWidth="1"/>
    <col min="9225" max="9225" width="9.6328125" style="112" customWidth="1"/>
    <col min="9226" max="9226" width="1.6328125" style="112" customWidth="1"/>
    <col min="9227" max="9471" width="8.7265625" style="112"/>
    <col min="9472" max="9472" width="1.36328125" style="112" customWidth="1"/>
    <col min="9473" max="9473" width="17.81640625" style="112" customWidth="1"/>
    <col min="9474" max="9474" width="10.1796875" style="112" customWidth="1"/>
    <col min="9475" max="9475" width="2" style="112" customWidth="1"/>
    <col min="9476" max="9476" width="1.90625" style="112" customWidth="1"/>
    <col min="9477" max="9477" width="7.08984375" style="112" customWidth="1"/>
    <col min="9478" max="9478" width="9.81640625" style="112" customWidth="1"/>
    <col min="9479" max="9479" width="1.81640625" style="112" customWidth="1"/>
    <col min="9480" max="9480" width="10.08984375" style="112" customWidth="1"/>
    <col min="9481" max="9481" width="9.6328125" style="112" customWidth="1"/>
    <col min="9482" max="9482" width="1.6328125" style="112" customWidth="1"/>
    <col min="9483" max="9727" width="8.7265625" style="112"/>
    <col min="9728" max="9728" width="1.36328125" style="112" customWidth="1"/>
    <col min="9729" max="9729" width="17.81640625" style="112" customWidth="1"/>
    <col min="9730" max="9730" width="10.1796875" style="112" customWidth="1"/>
    <col min="9731" max="9731" width="2" style="112" customWidth="1"/>
    <col min="9732" max="9732" width="1.90625" style="112" customWidth="1"/>
    <col min="9733" max="9733" width="7.08984375" style="112" customWidth="1"/>
    <col min="9734" max="9734" width="9.81640625" style="112" customWidth="1"/>
    <col min="9735" max="9735" width="1.81640625" style="112" customWidth="1"/>
    <col min="9736" max="9736" width="10.08984375" style="112" customWidth="1"/>
    <col min="9737" max="9737" width="9.6328125" style="112" customWidth="1"/>
    <col min="9738" max="9738" width="1.6328125" style="112" customWidth="1"/>
    <col min="9739" max="9983" width="8.7265625" style="112"/>
    <col min="9984" max="9984" width="1.36328125" style="112" customWidth="1"/>
    <col min="9985" max="9985" width="17.81640625" style="112" customWidth="1"/>
    <col min="9986" max="9986" width="10.1796875" style="112" customWidth="1"/>
    <col min="9987" max="9987" width="2" style="112" customWidth="1"/>
    <col min="9988" max="9988" width="1.90625" style="112" customWidth="1"/>
    <col min="9989" max="9989" width="7.08984375" style="112" customWidth="1"/>
    <col min="9990" max="9990" width="9.81640625" style="112" customWidth="1"/>
    <col min="9991" max="9991" width="1.81640625" style="112" customWidth="1"/>
    <col min="9992" max="9992" width="10.08984375" style="112" customWidth="1"/>
    <col min="9993" max="9993" width="9.6328125" style="112" customWidth="1"/>
    <col min="9994" max="9994" width="1.6328125" style="112" customWidth="1"/>
    <col min="9995" max="10239" width="8.7265625" style="112"/>
    <col min="10240" max="10240" width="1.36328125" style="112" customWidth="1"/>
    <col min="10241" max="10241" width="17.81640625" style="112" customWidth="1"/>
    <col min="10242" max="10242" width="10.1796875" style="112" customWidth="1"/>
    <col min="10243" max="10243" width="2" style="112" customWidth="1"/>
    <col min="10244" max="10244" width="1.90625" style="112" customWidth="1"/>
    <col min="10245" max="10245" width="7.08984375" style="112" customWidth="1"/>
    <col min="10246" max="10246" width="9.81640625" style="112" customWidth="1"/>
    <col min="10247" max="10247" width="1.81640625" style="112" customWidth="1"/>
    <col min="10248" max="10248" width="10.08984375" style="112" customWidth="1"/>
    <col min="10249" max="10249" width="9.6328125" style="112" customWidth="1"/>
    <col min="10250" max="10250" width="1.6328125" style="112" customWidth="1"/>
    <col min="10251" max="10495" width="8.7265625" style="112"/>
    <col min="10496" max="10496" width="1.36328125" style="112" customWidth="1"/>
    <col min="10497" max="10497" width="17.81640625" style="112" customWidth="1"/>
    <col min="10498" max="10498" width="10.1796875" style="112" customWidth="1"/>
    <col min="10499" max="10499" width="2" style="112" customWidth="1"/>
    <col min="10500" max="10500" width="1.90625" style="112" customWidth="1"/>
    <col min="10501" max="10501" width="7.08984375" style="112" customWidth="1"/>
    <col min="10502" max="10502" width="9.81640625" style="112" customWidth="1"/>
    <col min="10503" max="10503" width="1.81640625" style="112" customWidth="1"/>
    <col min="10504" max="10504" width="10.08984375" style="112" customWidth="1"/>
    <col min="10505" max="10505" width="9.6328125" style="112" customWidth="1"/>
    <col min="10506" max="10506" width="1.6328125" style="112" customWidth="1"/>
    <col min="10507" max="10751" width="8.7265625" style="112"/>
    <col min="10752" max="10752" width="1.36328125" style="112" customWidth="1"/>
    <col min="10753" max="10753" width="17.81640625" style="112" customWidth="1"/>
    <col min="10754" max="10754" width="10.1796875" style="112" customWidth="1"/>
    <col min="10755" max="10755" width="2" style="112" customWidth="1"/>
    <col min="10756" max="10756" width="1.90625" style="112" customWidth="1"/>
    <col min="10757" max="10757" width="7.08984375" style="112" customWidth="1"/>
    <col min="10758" max="10758" width="9.81640625" style="112" customWidth="1"/>
    <col min="10759" max="10759" width="1.81640625" style="112" customWidth="1"/>
    <col min="10760" max="10760" width="10.08984375" style="112" customWidth="1"/>
    <col min="10761" max="10761" width="9.6328125" style="112" customWidth="1"/>
    <col min="10762" max="10762" width="1.6328125" style="112" customWidth="1"/>
    <col min="10763" max="11007" width="8.7265625" style="112"/>
    <col min="11008" max="11008" width="1.36328125" style="112" customWidth="1"/>
    <col min="11009" max="11009" width="17.81640625" style="112" customWidth="1"/>
    <col min="11010" max="11010" width="10.1796875" style="112" customWidth="1"/>
    <col min="11011" max="11011" width="2" style="112" customWidth="1"/>
    <col min="11012" max="11012" width="1.90625" style="112" customWidth="1"/>
    <col min="11013" max="11013" width="7.08984375" style="112" customWidth="1"/>
    <col min="11014" max="11014" width="9.81640625" style="112" customWidth="1"/>
    <col min="11015" max="11015" width="1.81640625" style="112" customWidth="1"/>
    <col min="11016" max="11016" width="10.08984375" style="112" customWidth="1"/>
    <col min="11017" max="11017" width="9.6328125" style="112" customWidth="1"/>
    <col min="11018" max="11018" width="1.6328125" style="112" customWidth="1"/>
    <col min="11019" max="11263" width="8.7265625" style="112"/>
    <col min="11264" max="11264" width="1.36328125" style="112" customWidth="1"/>
    <col min="11265" max="11265" width="17.81640625" style="112" customWidth="1"/>
    <col min="11266" max="11266" width="10.1796875" style="112" customWidth="1"/>
    <col min="11267" max="11267" width="2" style="112" customWidth="1"/>
    <col min="11268" max="11268" width="1.90625" style="112" customWidth="1"/>
    <col min="11269" max="11269" width="7.08984375" style="112" customWidth="1"/>
    <col min="11270" max="11270" width="9.81640625" style="112" customWidth="1"/>
    <col min="11271" max="11271" width="1.81640625" style="112" customWidth="1"/>
    <col min="11272" max="11272" width="10.08984375" style="112" customWidth="1"/>
    <col min="11273" max="11273" width="9.6328125" style="112" customWidth="1"/>
    <col min="11274" max="11274" width="1.6328125" style="112" customWidth="1"/>
    <col min="11275" max="11519" width="8.7265625" style="112"/>
    <col min="11520" max="11520" width="1.36328125" style="112" customWidth="1"/>
    <col min="11521" max="11521" width="17.81640625" style="112" customWidth="1"/>
    <col min="11522" max="11522" width="10.1796875" style="112" customWidth="1"/>
    <col min="11523" max="11523" width="2" style="112" customWidth="1"/>
    <col min="11524" max="11524" width="1.90625" style="112" customWidth="1"/>
    <col min="11525" max="11525" width="7.08984375" style="112" customWidth="1"/>
    <col min="11526" max="11526" width="9.81640625" style="112" customWidth="1"/>
    <col min="11527" max="11527" width="1.81640625" style="112" customWidth="1"/>
    <col min="11528" max="11528" width="10.08984375" style="112" customWidth="1"/>
    <col min="11529" max="11529" width="9.6328125" style="112" customWidth="1"/>
    <col min="11530" max="11530" width="1.6328125" style="112" customWidth="1"/>
    <col min="11531" max="11775" width="8.7265625" style="112"/>
    <col min="11776" max="11776" width="1.36328125" style="112" customWidth="1"/>
    <col min="11777" max="11777" width="17.81640625" style="112" customWidth="1"/>
    <col min="11778" max="11778" width="10.1796875" style="112" customWidth="1"/>
    <col min="11779" max="11779" width="2" style="112" customWidth="1"/>
    <col min="11780" max="11780" width="1.90625" style="112" customWidth="1"/>
    <col min="11781" max="11781" width="7.08984375" style="112" customWidth="1"/>
    <col min="11782" max="11782" width="9.81640625" style="112" customWidth="1"/>
    <col min="11783" max="11783" width="1.81640625" style="112" customWidth="1"/>
    <col min="11784" max="11784" width="10.08984375" style="112" customWidth="1"/>
    <col min="11785" max="11785" width="9.6328125" style="112" customWidth="1"/>
    <col min="11786" max="11786" width="1.6328125" style="112" customWidth="1"/>
    <col min="11787" max="12031" width="8.7265625" style="112"/>
    <col min="12032" max="12032" width="1.36328125" style="112" customWidth="1"/>
    <col min="12033" max="12033" width="17.81640625" style="112" customWidth="1"/>
    <col min="12034" max="12034" width="10.1796875" style="112" customWidth="1"/>
    <col min="12035" max="12035" width="2" style="112" customWidth="1"/>
    <col min="12036" max="12036" width="1.90625" style="112" customWidth="1"/>
    <col min="12037" max="12037" width="7.08984375" style="112" customWidth="1"/>
    <col min="12038" max="12038" width="9.81640625" style="112" customWidth="1"/>
    <col min="12039" max="12039" width="1.81640625" style="112" customWidth="1"/>
    <col min="12040" max="12040" width="10.08984375" style="112" customWidth="1"/>
    <col min="12041" max="12041" width="9.6328125" style="112" customWidth="1"/>
    <col min="12042" max="12042" width="1.6328125" style="112" customWidth="1"/>
    <col min="12043" max="12287" width="8.7265625" style="112"/>
    <col min="12288" max="12288" width="1.36328125" style="112" customWidth="1"/>
    <col min="12289" max="12289" width="17.81640625" style="112" customWidth="1"/>
    <col min="12290" max="12290" width="10.1796875" style="112" customWidth="1"/>
    <col min="12291" max="12291" width="2" style="112" customWidth="1"/>
    <col min="12292" max="12292" width="1.90625" style="112" customWidth="1"/>
    <col min="12293" max="12293" width="7.08984375" style="112" customWidth="1"/>
    <col min="12294" max="12294" width="9.81640625" style="112" customWidth="1"/>
    <col min="12295" max="12295" width="1.81640625" style="112" customWidth="1"/>
    <col min="12296" max="12296" width="10.08984375" style="112" customWidth="1"/>
    <col min="12297" max="12297" width="9.6328125" style="112" customWidth="1"/>
    <col min="12298" max="12298" width="1.6328125" style="112" customWidth="1"/>
    <col min="12299" max="12543" width="8.7265625" style="112"/>
    <col min="12544" max="12544" width="1.36328125" style="112" customWidth="1"/>
    <col min="12545" max="12545" width="17.81640625" style="112" customWidth="1"/>
    <col min="12546" max="12546" width="10.1796875" style="112" customWidth="1"/>
    <col min="12547" max="12547" width="2" style="112" customWidth="1"/>
    <col min="12548" max="12548" width="1.90625" style="112" customWidth="1"/>
    <col min="12549" max="12549" width="7.08984375" style="112" customWidth="1"/>
    <col min="12550" max="12550" width="9.81640625" style="112" customWidth="1"/>
    <col min="12551" max="12551" width="1.81640625" style="112" customWidth="1"/>
    <col min="12552" max="12552" width="10.08984375" style="112" customWidth="1"/>
    <col min="12553" max="12553" width="9.6328125" style="112" customWidth="1"/>
    <col min="12554" max="12554" width="1.6328125" style="112" customWidth="1"/>
    <col min="12555" max="12799" width="8.7265625" style="112"/>
    <col min="12800" max="12800" width="1.36328125" style="112" customWidth="1"/>
    <col min="12801" max="12801" width="17.81640625" style="112" customWidth="1"/>
    <col min="12802" max="12802" width="10.1796875" style="112" customWidth="1"/>
    <col min="12803" max="12803" width="2" style="112" customWidth="1"/>
    <col min="12804" max="12804" width="1.90625" style="112" customWidth="1"/>
    <col min="12805" max="12805" width="7.08984375" style="112" customWidth="1"/>
    <col min="12806" max="12806" width="9.81640625" style="112" customWidth="1"/>
    <col min="12807" max="12807" width="1.81640625" style="112" customWidth="1"/>
    <col min="12808" max="12808" width="10.08984375" style="112" customWidth="1"/>
    <col min="12809" max="12809" width="9.6328125" style="112" customWidth="1"/>
    <col min="12810" max="12810" width="1.6328125" style="112" customWidth="1"/>
    <col min="12811" max="13055" width="8.7265625" style="112"/>
    <col min="13056" max="13056" width="1.36328125" style="112" customWidth="1"/>
    <col min="13057" max="13057" width="17.81640625" style="112" customWidth="1"/>
    <col min="13058" max="13058" width="10.1796875" style="112" customWidth="1"/>
    <col min="13059" max="13059" width="2" style="112" customWidth="1"/>
    <col min="13060" max="13060" width="1.90625" style="112" customWidth="1"/>
    <col min="13061" max="13061" width="7.08984375" style="112" customWidth="1"/>
    <col min="13062" max="13062" width="9.81640625" style="112" customWidth="1"/>
    <col min="13063" max="13063" width="1.81640625" style="112" customWidth="1"/>
    <col min="13064" max="13064" width="10.08984375" style="112" customWidth="1"/>
    <col min="13065" max="13065" width="9.6328125" style="112" customWidth="1"/>
    <col min="13066" max="13066" width="1.6328125" style="112" customWidth="1"/>
    <col min="13067" max="13311" width="8.7265625" style="112"/>
    <col min="13312" max="13312" width="1.36328125" style="112" customWidth="1"/>
    <col min="13313" max="13313" width="17.81640625" style="112" customWidth="1"/>
    <col min="13314" max="13314" width="10.1796875" style="112" customWidth="1"/>
    <col min="13315" max="13315" width="2" style="112" customWidth="1"/>
    <col min="13316" max="13316" width="1.90625" style="112" customWidth="1"/>
    <col min="13317" max="13317" width="7.08984375" style="112" customWidth="1"/>
    <col min="13318" max="13318" width="9.81640625" style="112" customWidth="1"/>
    <col min="13319" max="13319" width="1.81640625" style="112" customWidth="1"/>
    <col min="13320" max="13320" width="10.08984375" style="112" customWidth="1"/>
    <col min="13321" max="13321" width="9.6328125" style="112" customWidth="1"/>
    <col min="13322" max="13322" width="1.6328125" style="112" customWidth="1"/>
    <col min="13323" max="13567" width="8.7265625" style="112"/>
    <col min="13568" max="13568" width="1.36328125" style="112" customWidth="1"/>
    <col min="13569" max="13569" width="17.81640625" style="112" customWidth="1"/>
    <col min="13570" max="13570" width="10.1796875" style="112" customWidth="1"/>
    <col min="13571" max="13571" width="2" style="112" customWidth="1"/>
    <col min="13572" max="13572" width="1.90625" style="112" customWidth="1"/>
    <col min="13573" max="13573" width="7.08984375" style="112" customWidth="1"/>
    <col min="13574" max="13574" width="9.81640625" style="112" customWidth="1"/>
    <col min="13575" max="13575" width="1.81640625" style="112" customWidth="1"/>
    <col min="13576" max="13576" width="10.08984375" style="112" customWidth="1"/>
    <col min="13577" max="13577" width="9.6328125" style="112" customWidth="1"/>
    <col min="13578" max="13578" width="1.6328125" style="112" customWidth="1"/>
    <col min="13579" max="13823" width="8.7265625" style="112"/>
    <col min="13824" max="13824" width="1.36328125" style="112" customWidth="1"/>
    <col min="13825" max="13825" width="17.81640625" style="112" customWidth="1"/>
    <col min="13826" max="13826" width="10.1796875" style="112" customWidth="1"/>
    <col min="13827" max="13827" width="2" style="112" customWidth="1"/>
    <col min="13828" max="13828" width="1.90625" style="112" customWidth="1"/>
    <col min="13829" max="13829" width="7.08984375" style="112" customWidth="1"/>
    <col min="13830" max="13830" width="9.81640625" style="112" customWidth="1"/>
    <col min="13831" max="13831" width="1.81640625" style="112" customWidth="1"/>
    <col min="13832" max="13832" width="10.08984375" style="112" customWidth="1"/>
    <col min="13833" max="13833" width="9.6328125" style="112" customWidth="1"/>
    <col min="13834" max="13834" width="1.6328125" style="112" customWidth="1"/>
    <col min="13835" max="14079" width="8.7265625" style="112"/>
    <col min="14080" max="14080" width="1.36328125" style="112" customWidth="1"/>
    <col min="14081" max="14081" width="17.81640625" style="112" customWidth="1"/>
    <col min="14082" max="14082" width="10.1796875" style="112" customWidth="1"/>
    <col min="14083" max="14083" width="2" style="112" customWidth="1"/>
    <col min="14084" max="14084" width="1.90625" style="112" customWidth="1"/>
    <col min="14085" max="14085" width="7.08984375" style="112" customWidth="1"/>
    <col min="14086" max="14086" width="9.81640625" style="112" customWidth="1"/>
    <col min="14087" max="14087" width="1.81640625" style="112" customWidth="1"/>
    <col min="14088" max="14088" width="10.08984375" style="112" customWidth="1"/>
    <col min="14089" max="14089" width="9.6328125" style="112" customWidth="1"/>
    <col min="14090" max="14090" width="1.6328125" style="112" customWidth="1"/>
    <col min="14091" max="14335" width="8.7265625" style="112"/>
    <col min="14336" max="14336" width="1.36328125" style="112" customWidth="1"/>
    <col min="14337" max="14337" width="17.81640625" style="112" customWidth="1"/>
    <col min="14338" max="14338" width="10.1796875" style="112" customWidth="1"/>
    <col min="14339" max="14339" width="2" style="112" customWidth="1"/>
    <col min="14340" max="14340" width="1.90625" style="112" customWidth="1"/>
    <col min="14341" max="14341" width="7.08984375" style="112" customWidth="1"/>
    <col min="14342" max="14342" width="9.81640625" style="112" customWidth="1"/>
    <col min="14343" max="14343" width="1.81640625" style="112" customWidth="1"/>
    <col min="14344" max="14344" width="10.08984375" style="112" customWidth="1"/>
    <col min="14345" max="14345" width="9.6328125" style="112" customWidth="1"/>
    <col min="14346" max="14346" width="1.6328125" style="112" customWidth="1"/>
    <col min="14347" max="14591" width="8.7265625" style="112"/>
    <col min="14592" max="14592" width="1.36328125" style="112" customWidth="1"/>
    <col min="14593" max="14593" width="17.81640625" style="112" customWidth="1"/>
    <col min="14594" max="14594" width="10.1796875" style="112" customWidth="1"/>
    <col min="14595" max="14595" width="2" style="112" customWidth="1"/>
    <col min="14596" max="14596" width="1.90625" style="112" customWidth="1"/>
    <col min="14597" max="14597" width="7.08984375" style="112" customWidth="1"/>
    <col min="14598" max="14598" width="9.81640625" style="112" customWidth="1"/>
    <col min="14599" max="14599" width="1.81640625" style="112" customWidth="1"/>
    <col min="14600" max="14600" width="10.08984375" style="112" customWidth="1"/>
    <col min="14601" max="14601" width="9.6328125" style="112" customWidth="1"/>
    <col min="14602" max="14602" width="1.6328125" style="112" customWidth="1"/>
    <col min="14603" max="14847" width="8.7265625" style="112"/>
    <col min="14848" max="14848" width="1.36328125" style="112" customWidth="1"/>
    <col min="14849" max="14849" width="17.81640625" style="112" customWidth="1"/>
    <col min="14850" max="14850" width="10.1796875" style="112" customWidth="1"/>
    <col min="14851" max="14851" width="2" style="112" customWidth="1"/>
    <col min="14852" max="14852" width="1.90625" style="112" customWidth="1"/>
    <col min="14853" max="14853" width="7.08984375" style="112" customWidth="1"/>
    <col min="14854" max="14854" width="9.81640625" style="112" customWidth="1"/>
    <col min="14855" max="14855" width="1.81640625" style="112" customWidth="1"/>
    <col min="14856" max="14856" width="10.08984375" style="112" customWidth="1"/>
    <col min="14857" max="14857" width="9.6328125" style="112" customWidth="1"/>
    <col min="14858" max="14858" width="1.6328125" style="112" customWidth="1"/>
    <col min="14859" max="15103" width="8.7265625" style="112"/>
    <col min="15104" max="15104" width="1.36328125" style="112" customWidth="1"/>
    <col min="15105" max="15105" width="17.81640625" style="112" customWidth="1"/>
    <col min="15106" max="15106" width="10.1796875" style="112" customWidth="1"/>
    <col min="15107" max="15107" width="2" style="112" customWidth="1"/>
    <col min="15108" max="15108" width="1.90625" style="112" customWidth="1"/>
    <col min="15109" max="15109" width="7.08984375" style="112" customWidth="1"/>
    <col min="15110" max="15110" width="9.81640625" style="112" customWidth="1"/>
    <col min="15111" max="15111" width="1.81640625" style="112" customWidth="1"/>
    <col min="15112" max="15112" width="10.08984375" style="112" customWidth="1"/>
    <col min="15113" max="15113" width="9.6328125" style="112" customWidth="1"/>
    <col min="15114" max="15114" width="1.6328125" style="112" customWidth="1"/>
    <col min="15115" max="15359" width="8.7265625" style="112"/>
    <col min="15360" max="15360" width="1.36328125" style="112" customWidth="1"/>
    <col min="15361" max="15361" width="17.81640625" style="112" customWidth="1"/>
    <col min="15362" max="15362" width="10.1796875" style="112" customWidth="1"/>
    <col min="15363" max="15363" width="2" style="112" customWidth="1"/>
    <col min="15364" max="15364" width="1.90625" style="112" customWidth="1"/>
    <col min="15365" max="15365" width="7.08984375" style="112" customWidth="1"/>
    <col min="15366" max="15366" width="9.81640625" style="112" customWidth="1"/>
    <col min="15367" max="15367" width="1.81640625" style="112" customWidth="1"/>
    <col min="15368" max="15368" width="10.08984375" style="112" customWidth="1"/>
    <col min="15369" max="15369" width="9.6328125" style="112" customWidth="1"/>
    <col min="15370" max="15370" width="1.6328125" style="112" customWidth="1"/>
    <col min="15371" max="15615" width="8.7265625" style="112"/>
    <col min="15616" max="15616" width="1.36328125" style="112" customWidth="1"/>
    <col min="15617" max="15617" width="17.81640625" style="112" customWidth="1"/>
    <col min="15618" max="15618" width="10.1796875" style="112" customWidth="1"/>
    <col min="15619" max="15619" width="2" style="112" customWidth="1"/>
    <col min="15620" max="15620" width="1.90625" style="112" customWidth="1"/>
    <col min="15621" max="15621" width="7.08984375" style="112" customWidth="1"/>
    <col min="15622" max="15622" width="9.81640625" style="112" customWidth="1"/>
    <col min="15623" max="15623" width="1.81640625" style="112" customWidth="1"/>
    <col min="15624" max="15624" width="10.08984375" style="112" customWidth="1"/>
    <col min="15625" max="15625" width="9.6328125" style="112" customWidth="1"/>
    <col min="15626" max="15626" width="1.6328125" style="112" customWidth="1"/>
    <col min="15627" max="15871" width="8.7265625" style="112"/>
    <col min="15872" max="15872" width="1.36328125" style="112" customWidth="1"/>
    <col min="15873" max="15873" width="17.81640625" style="112" customWidth="1"/>
    <col min="15874" max="15874" width="10.1796875" style="112" customWidth="1"/>
    <col min="15875" max="15875" width="2" style="112" customWidth="1"/>
    <col min="15876" max="15876" width="1.90625" style="112" customWidth="1"/>
    <col min="15877" max="15877" width="7.08984375" style="112" customWidth="1"/>
    <col min="15878" max="15878" width="9.81640625" style="112" customWidth="1"/>
    <col min="15879" max="15879" width="1.81640625" style="112" customWidth="1"/>
    <col min="15880" max="15880" width="10.08984375" style="112" customWidth="1"/>
    <col min="15881" max="15881" width="9.6328125" style="112" customWidth="1"/>
    <col min="15882" max="15882" width="1.6328125" style="112" customWidth="1"/>
    <col min="15883" max="16127" width="8.7265625" style="112"/>
    <col min="16128" max="16128" width="1.36328125" style="112" customWidth="1"/>
    <col min="16129" max="16129" width="17.81640625" style="112" customWidth="1"/>
    <col min="16130" max="16130" width="10.1796875" style="112" customWidth="1"/>
    <col min="16131" max="16131" width="2" style="112" customWidth="1"/>
    <col min="16132" max="16132" width="1.90625" style="112" customWidth="1"/>
    <col min="16133" max="16133" width="7.08984375" style="112" customWidth="1"/>
    <col min="16134" max="16134" width="9.81640625" style="112" customWidth="1"/>
    <col min="16135" max="16135" width="1.81640625" style="112" customWidth="1"/>
    <col min="16136" max="16136" width="10.08984375" style="112" customWidth="1"/>
    <col min="16137" max="16137" width="9.6328125" style="112" customWidth="1"/>
    <col min="16138" max="16138" width="1.6328125" style="112" customWidth="1"/>
    <col min="16139" max="16384" width="8.7265625" style="112"/>
  </cols>
  <sheetData>
    <row r="1" spans="1:17" x14ac:dyDescent="0.25">
      <c r="E1" s="113" t="s">
        <v>66</v>
      </c>
      <c r="H1" s="114" t="s">
        <v>28</v>
      </c>
      <c r="I1" s="114"/>
      <c r="M1" s="115">
        <f>C12</f>
        <v>117261.9</v>
      </c>
    </row>
    <row r="2" spans="1:17" x14ac:dyDescent="0.25">
      <c r="B2" s="46" t="s">
        <v>29</v>
      </c>
      <c r="C2" s="116">
        <v>20000</v>
      </c>
      <c r="E2" s="117" t="str">
        <f>B8</f>
        <v>订货量</v>
      </c>
      <c r="F2" s="117" t="str">
        <f>B12</f>
        <v>年总成本</v>
      </c>
      <c r="H2" s="118" t="s">
        <v>30</v>
      </c>
      <c r="I2" s="118" t="s">
        <v>31</v>
      </c>
      <c r="K2" s="119" t="str">
        <f>"采用经济订货量="&amp;ROUND(L2,0)&amp;"的订货方案"</f>
        <v>采用经济订货量=816的订货方案</v>
      </c>
      <c r="L2" s="120">
        <f>C14</f>
        <v>816.49658092772597</v>
      </c>
      <c r="M2" s="115">
        <f t="dataTable" ref="M2:M9" dt2D="0" dtr="0" r1="C8"/>
        <v>114494.9</v>
      </c>
    </row>
    <row r="3" spans="1:17" x14ac:dyDescent="0.25">
      <c r="B3" s="46" t="s">
        <v>32</v>
      </c>
      <c r="C3" s="121">
        <v>500</v>
      </c>
      <c r="F3" s="122">
        <f>C2/C8*C3+C4*C8/2+C2*C7</f>
        <v>117261.90476190476</v>
      </c>
      <c r="H3" s="123">
        <v>0</v>
      </c>
      <c r="I3" s="124">
        <v>0</v>
      </c>
      <c r="K3" s="119" t="str">
        <f>"采用订货量="&amp;L3&amp;"的订货方案"</f>
        <v>采用订货量=1500的订货方案</v>
      </c>
      <c r="L3" s="120">
        <f t="shared" ref="L3:L8" si="0">H4</f>
        <v>1500</v>
      </c>
      <c r="M3" s="115">
        <v>114666.67</v>
      </c>
    </row>
    <row r="4" spans="1:17" x14ac:dyDescent="0.25">
      <c r="B4" s="46" t="s">
        <v>33</v>
      </c>
      <c r="C4" s="125">
        <v>30</v>
      </c>
      <c r="E4" s="126">
        <v>300</v>
      </c>
      <c r="F4" s="127">
        <v>127833.33333333334</v>
      </c>
      <c r="H4" s="128">
        <v>1500</v>
      </c>
      <c r="I4" s="47">
        <v>0.05</v>
      </c>
      <c r="K4" s="119" t="str">
        <f>"采用订货量="&amp;L4&amp;"的订货方案"</f>
        <v>采用订货量=2000的订货方案</v>
      </c>
      <c r="L4" s="120">
        <f t="shared" si="0"/>
        <v>2000</v>
      </c>
      <c r="M4" s="115">
        <v>116000</v>
      </c>
    </row>
    <row r="5" spans="1:17" ht="15" x14ac:dyDescent="0.25">
      <c r="A5" s="112">
        <v>10</v>
      </c>
      <c r="B5" s="46" t="s">
        <v>34</v>
      </c>
      <c r="C5" s="121">
        <v>4.5</v>
      </c>
      <c r="E5" s="129">
        <v>400</v>
      </c>
      <c r="F5" s="127">
        <v>121000</v>
      </c>
      <c r="H5" s="128">
        <v>2000</v>
      </c>
      <c r="I5" s="47">
        <v>0.1</v>
      </c>
      <c r="K5" s="119" t="str">
        <f t="shared" ref="K5:K8" si="1">"采用订货量="&amp;L5&amp;"的订货方案"</f>
        <v>采用订货量=2500的订货方案</v>
      </c>
      <c r="L5" s="130">
        <f t="shared" si="0"/>
        <v>2500</v>
      </c>
      <c r="M5" s="131">
        <v>118000</v>
      </c>
      <c r="N5" s="132"/>
      <c r="O5" s="132"/>
      <c r="P5" s="132"/>
      <c r="Q5" s="132"/>
    </row>
    <row r="6" spans="1:17" ht="15" x14ac:dyDescent="0.25">
      <c r="B6" s="46" t="s">
        <v>35</v>
      </c>
      <c r="C6" s="133">
        <f>INDEX(I3:I9,MATCH(C8,H3:H9,1))</f>
        <v>0.1</v>
      </c>
      <c r="D6" s="134"/>
      <c r="E6" s="129">
        <v>500</v>
      </c>
      <c r="F6" s="127">
        <v>117500</v>
      </c>
      <c r="H6" s="128">
        <v>2500</v>
      </c>
      <c r="I6" s="47">
        <v>0.15</v>
      </c>
      <c r="K6" s="119" t="str">
        <f t="shared" si="1"/>
        <v>采用订货量=3000的订货方案</v>
      </c>
      <c r="L6" s="130">
        <f t="shared" si="0"/>
        <v>3000</v>
      </c>
      <c r="M6" s="131">
        <v>120333.33</v>
      </c>
      <c r="N6" s="132"/>
      <c r="O6" s="132"/>
      <c r="P6" s="132"/>
      <c r="Q6" s="132"/>
    </row>
    <row r="7" spans="1:17" ht="15" x14ac:dyDescent="0.25">
      <c r="B7" s="46" t="s">
        <v>36</v>
      </c>
      <c r="C7" s="48">
        <f>IF(C8&gt;=C19,C5*(1-C6),C5)</f>
        <v>4.05</v>
      </c>
      <c r="E7" s="129">
        <v>600</v>
      </c>
      <c r="F7" s="127">
        <v>115666.66666666667</v>
      </c>
      <c r="H7" s="128">
        <v>3000</v>
      </c>
      <c r="I7" s="47">
        <v>0.2</v>
      </c>
      <c r="K7" s="119" t="str">
        <f t="shared" si="1"/>
        <v>采用订货量=3500的订货方案</v>
      </c>
      <c r="L7" s="130">
        <f t="shared" si="0"/>
        <v>3500</v>
      </c>
      <c r="M7" s="131">
        <v>122857.14</v>
      </c>
      <c r="N7" s="132"/>
      <c r="O7" s="132"/>
      <c r="P7" s="132"/>
      <c r="Q7" s="132"/>
    </row>
    <row r="8" spans="1:17" ht="15" x14ac:dyDescent="0.25">
      <c r="B8" s="46" t="s">
        <v>37</v>
      </c>
      <c r="C8" s="116">
        <v>2100</v>
      </c>
      <c r="E8" s="129">
        <v>700</v>
      </c>
      <c r="F8" s="127">
        <v>114785.71428571429</v>
      </c>
      <c r="H8" s="128">
        <v>3500</v>
      </c>
      <c r="I8" s="47">
        <v>0.25</v>
      </c>
      <c r="K8" s="119" t="str">
        <f t="shared" si="1"/>
        <v>采用订货量=4000的订货方案</v>
      </c>
      <c r="L8" s="130">
        <f t="shared" si="0"/>
        <v>4000</v>
      </c>
      <c r="M8" s="131">
        <v>125500</v>
      </c>
      <c r="N8" s="132"/>
      <c r="O8" s="132"/>
      <c r="P8" s="132"/>
      <c r="Q8" s="132"/>
    </row>
    <row r="9" spans="1:17" ht="15" x14ac:dyDescent="0.25">
      <c r="B9" s="46" t="s">
        <v>38</v>
      </c>
      <c r="C9" s="121">
        <f>C2/C8*C3</f>
        <v>4761.9047619047615</v>
      </c>
      <c r="E9" s="129">
        <v>800</v>
      </c>
      <c r="F9" s="127">
        <v>114500</v>
      </c>
      <c r="H9" s="135">
        <v>4000</v>
      </c>
      <c r="I9" s="49">
        <v>0.3</v>
      </c>
      <c r="K9" s="136" t="str">
        <f>INDEX(K2:K8,MATCH($M$9,$M$2:$M$8,0))</f>
        <v>采用经济订货量=816的订货方案</v>
      </c>
      <c r="L9" s="130">
        <f>INDEX(L2:L8,MATCH($M$9,$M$2:$M$8,0))</f>
        <v>816.49658092772597</v>
      </c>
      <c r="M9" s="131">
        <v>114494.9</v>
      </c>
      <c r="N9" s="132"/>
      <c r="O9" s="132"/>
      <c r="P9" s="132"/>
      <c r="Q9" s="132"/>
    </row>
    <row r="10" spans="1:17" ht="15" x14ac:dyDescent="0.25">
      <c r="B10" s="46" t="s">
        <v>39</v>
      </c>
      <c r="C10" s="121">
        <f>C4*C8/2</f>
        <v>31500</v>
      </c>
      <c r="E10" s="129">
        <v>900</v>
      </c>
      <c r="F10" s="127">
        <v>114611.11111111111</v>
      </c>
      <c r="K10" s="132"/>
      <c r="L10" s="132"/>
      <c r="M10" s="132"/>
      <c r="N10" s="132"/>
      <c r="O10" s="132"/>
      <c r="P10" s="132"/>
      <c r="Q10" s="132"/>
    </row>
    <row r="11" spans="1:17" ht="15" x14ac:dyDescent="0.25">
      <c r="B11" s="46" t="s">
        <v>40</v>
      </c>
      <c r="C11" s="121">
        <f>C2*C7</f>
        <v>81000</v>
      </c>
      <c r="E11" s="129">
        <f>H4-0.0001</f>
        <v>1499.9999</v>
      </c>
      <c r="F11" s="127">
        <v>119166.66561111114</v>
      </c>
      <c r="H11" s="113" t="s">
        <v>73</v>
      </c>
      <c r="K11" s="132"/>
      <c r="L11" s="132"/>
      <c r="M11" s="132"/>
      <c r="N11" s="132"/>
      <c r="O11" s="132"/>
      <c r="P11" s="132"/>
      <c r="Q11" s="132"/>
    </row>
    <row r="12" spans="1:17" ht="15" x14ac:dyDescent="0.25">
      <c r="B12" s="46" t="s">
        <v>41</v>
      </c>
      <c r="C12" s="121">
        <f>ROUND(C9+C10+C11,2)</f>
        <v>117261.9</v>
      </c>
      <c r="E12" s="129">
        <f>H4</f>
        <v>1500</v>
      </c>
      <c r="F12" s="127">
        <v>114666.66666666666</v>
      </c>
      <c r="H12" s="137">
        <f>C8</f>
        <v>2100</v>
      </c>
      <c r="I12" s="126">
        <v>100000</v>
      </c>
      <c r="K12" s="132"/>
      <c r="L12" s="132"/>
      <c r="M12" s="132"/>
      <c r="N12" s="132"/>
      <c r="O12" s="132"/>
      <c r="P12" s="132"/>
      <c r="Q12" s="132"/>
    </row>
    <row r="13" spans="1:17" ht="15" x14ac:dyDescent="0.25">
      <c r="C13" s="138"/>
      <c r="E13" s="129">
        <f>H5-0.0001</f>
        <v>1999.9999</v>
      </c>
      <c r="F13" s="127">
        <v>120499.99875</v>
      </c>
      <c r="H13" s="139">
        <f>C8</f>
        <v>2100</v>
      </c>
      <c r="I13" s="129">
        <f>C12</f>
        <v>117261.9</v>
      </c>
      <c r="K13" s="132"/>
      <c r="L13" s="132"/>
      <c r="M13" s="132"/>
      <c r="N13" s="132"/>
      <c r="O13" s="132"/>
      <c r="P13" s="132"/>
      <c r="Q13" s="132"/>
    </row>
    <row r="14" spans="1:17" ht="15" x14ac:dyDescent="0.25">
      <c r="B14" s="46" t="s">
        <v>82</v>
      </c>
      <c r="C14" s="140">
        <f>SQRT(2*C2*C3/C4)</f>
        <v>816.49658092772597</v>
      </c>
      <c r="E14" s="129">
        <f>H5</f>
        <v>2000</v>
      </c>
      <c r="F14" s="127">
        <v>116000</v>
      </c>
      <c r="H14" s="141">
        <f>C8</f>
        <v>2100</v>
      </c>
      <c r="I14" s="142">
        <v>190000</v>
      </c>
      <c r="K14" s="132"/>
      <c r="L14" s="132"/>
      <c r="M14" s="132"/>
      <c r="N14" s="132"/>
      <c r="O14" s="132"/>
      <c r="P14" s="132"/>
      <c r="Q14" s="132"/>
    </row>
    <row r="15" spans="1:17" ht="15" x14ac:dyDescent="0.25">
      <c r="B15" s="46" t="s">
        <v>49</v>
      </c>
      <c r="C15" s="121">
        <f>C2/C14*C3</f>
        <v>12247.448713915892</v>
      </c>
      <c r="E15" s="129">
        <f>H6-0.0001</f>
        <v>2499.9998999999998</v>
      </c>
      <c r="F15" s="127">
        <v>122499.99866</v>
      </c>
      <c r="H15" s="143"/>
      <c r="I15" s="143"/>
      <c r="K15" s="132"/>
      <c r="L15" s="132"/>
      <c r="M15" s="132"/>
      <c r="N15" s="132"/>
      <c r="O15" s="132"/>
      <c r="P15" s="132"/>
      <c r="Q15" s="132"/>
    </row>
    <row r="16" spans="1:17" ht="15" x14ac:dyDescent="0.25">
      <c r="B16" s="46" t="s">
        <v>50</v>
      </c>
      <c r="C16" s="121">
        <f>C14/2*C4</f>
        <v>12247.44871391589</v>
      </c>
      <c r="E16" s="129">
        <f>H6</f>
        <v>2500</v>
      </c>
      <c r="F16" s="127">
        <v>118000</v>
      </c>
      <c r="H16" s="144" t="s">
        <v>42</v>
      </c>
      <c r="I16" s="143"/>
      <c r="K16" s="132"/>
      <c r="L16" s="132"/>
      <c r="M16" s="132"/>
      <c r="N16" s="132"/>
      <c r="O16" s="132"/>
      <c r="P16" s="132"/>
      <c r="Q16" s="132"/>
    </row>
    <row r="17" spans="2:17" ht="15" x14ac:dyDescent="0.25">
      <c r="B17" s="46" t="s">
        <v>84</v>
      </c>
      <c r="C17" s="121">
        <f>C2*C5</f>
        <v>90000</v>
      </c>
      <c r="E17" s="129">
        <f>H7-0.0001</f>
        <v>2999.9998999999998</v>
      </c>
      <c r="F17" s="127">
        <v>124833.33194444445</v>
      </c>
      <c r="H17" s="137">
        <v>0</v>
      </c>
      <c r="I17" s="126">
        <f>C12</f>
        <v>117261.9</v>
      </c>
      <c r="K17" s="132"/>
      <c r="L17" s="132"/>
      <c r="M17" s="132"/>
      <c r="N17" s="132"/>
      <c r="O17" s="132"/>
      <c r="P17" s="132"/>
      <c r="Q17" s="132"/>
    </row>
    <row r="18" spans="2:17" ht="15" x14ac:dyDescent="0.25">
      <c r="B18" s="46" t="s">
        <v>83</v>
      </c>
      <c r="C18" s="121">
        <f>ROUND(C15+C16+C17,2)</f>
        <v>114494.9</v>
      </c>
      <c r="E18" s="129">
        <f>H7</f>
        <v>3000</v>
      </c>
      <c r="F18" s="127">
        <v>120333.33333333334</v>
      </c>
      <c r="H18" s="141">
        <v>6000</v>
      </c>
      <c r="I18" s="142">
        <f>C12</f>
        <v>117261.9</v>
      </c>
      <c r="K18" s="132"/>
      <c r="L18" s="132"/>
      <c r="M18" s="132"/>
      <c r="N18" s="132"/>
      <c r="O18" s="132"/>
      <c r="P18" s="132"/>
      <c r="Q18" s="132"/>
    </row>
    <row r="19" spans="2:17" ht="15" x14ac:dyDescent="0.25">
      <c r="B19" s="145"/>
      <c r="C19" s="145"/>
      <c r="E19" s="129">
        <f>H8-0.0001</f>
        <v>3499.9998999999998</v>
      </c>
      <c r="F19" s="127">
        <v>127357.14143877551</v>
      </c>
      <c r="H19" s="143"/>
      <c r="I19" s="143"/>
      <c r="K19" s="132"/>
      <c r="L19" s="132"/>
      <c r="M19" s="132"/>
      <c r="N19" s="132"/>
      <c r="O19" s="132"/>
      <c r="P19" s="132"/>
      <c r="Q19" s="132"/>
    </row>
    <row r="20" spans="2:17" ht="15" x14ac:dyDescent="0.25">
      <c r="E20" s="129">
        <f>H8</f>
        <v>3500</v>
      </c>
      <c r="F20" s="127">
        <v>122857.14285714286</v>
      </c>
      <c r="H20" s="143"/>
      <c r="I20" s="143"/>
      <c r="K20" s="132"/>
      <c r="L20" s="132"/>
      <c r="M20" s="132"/>
      <c r="N20" s="132"/>
      <c r="O20" s="132"/>
      <c r="P20" s="132"/>
      <c r="Q20" s="132"/>
    </row>
    <row r="21" spans="2:17" ht="15" x14ac:dyDescent="0.25">
      <c r="B21" s="146"/>
      <c r="C21" s="146"/>
      <c r="E21" s="129">
        <f>H9-0.0001</f>
        <v>3999.9998999999998</v>
      </c>
      <c r="F21" s="127">
        <v>129999.9985625</v>
      </c>
      <c r="K21" s="132"/>
      <c r="L21" s="132"/>
      <c r="M21" s="132"/>
      <c r="N21" s="132"/>
      <c r="O21" s="132"/>
      <c r="P21" s="132"/>
      <c r="Q21" s="132"/>
    </row>
    <row r="22" spans="2:17" ht="15" x14ac:dyDescent="0.25">
      <c r="B22" s="147"/>
      <c r="C22" s="147"/>
      <c r="E22" s="129">
        <f>H9</f>
        <v>4000</v>
      </c>
      <c r="F22" s="127">
        <v>125500</v>
      </c>
      <c r="K22" s="132"/>
      <c r="L22" s="132"/>
      <c r="M22" s="132"/>
      <c r="N22" s="132"/>
      <c r="O22" s="132"/>
      <c r="P22" s="132"/>
      <c r="Q22" s="132"/>
    </row>
    <row r="23" spans="2:17" ht="15" x14ac:dyDescent="0.25">
      <c r="B23" s="148" t="str">
        <f>"订货量="&amp;C8</f>
        <v>订货量=2100</v>
      </c>
      <c r="C23" s="149"/>
      <c r="E23" s="142">
        <v>6000</v>
      </c>
      <c r="F23" s="150">
        <v>154666.66666666669</v>
      </c>
      <c r="K23" s="132"/>
      <c r="L23" s="132"/>
      <c r="M23" s="132"/>
      <c r="N23" s="132"/>
      <c r="O23" s="132"/>
      <c r="P23" s="132"/>
      <c r="Q23" s="132"/>
    </row>
    <row r="24" spans="2:17" ht="15" x14ac:dyDescent="0.25">
      <c r="B24" s="151" t="str">
        <f>"单位储存成本="&amp;ROUND(C4,0)</f>
        <v>单位储存成本=30</v>
      </c>
      <c r="C24" s="152"/>
      <c r="K24" s="132"/>
      <c r="L24" s="132"/>
      <c r="M24" s="132"/>
      <c r="N24" s="132"/>
      <c r="O24" s="132"/>
      <c r="P24" s="132"/>
      <c r="Q24" s="132"/>
    </row>
    <row r="25" spans="2:17" ht="15" x14ac:dyDescent="0.25">
      <c r="B25" s="153" t="str">
        <f>K9&amp;"，年总成本最小值="&amp;ROUND(M9,2)</f>
        <v>采用经济订货量=816的订货方案，年总成本最小值=114494.9</v>
      </c>
      <c r="C25" s="154"/>
      <c r="D25" s="154"/>
      <c r="E25" s="154"/>
      <c r="F25" s="155"/>
      <c r="K25" s="132"/>
      <c r="L25" s="132"/>
      <c r="M25" s="132"/>
      <c r="N25" s="132"/>
      <c r="O25" s="132"/>
      <c r="P25" s="132"/>
      <c r="Q25" s="132"/>
    </row>
  </sheetData>
  <mergeCells count="6">
    <mergeCell ref="B25:F25"/>
    <mergeCell ref="H1:I1"/>
    <mergeCell ref="B21:C21"/>
    <mergeCell ref="B22:C22"/>
    <mergeCell ref="B23:C23"/>
    <mergeCell ref="B24:C24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4294967293" verticalDpi="4294967293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4" name="Spinner 3">
              <controlPr defaultSize="0" autoPict="0">
                <anchor moveWithCells="1" sizeWithCells="1">
                  <from>
                    <xdr:col>10</xdr:col>
                    <xdr:colOff>1625600</xdr:colOff>
                    <xdr:row>16</xdr:row>
                    <xdr:rowOff>171450</xdr:rowOff>
                  </from>
                  <to>
                    <xdr:col>10</xdr:col>
                    <xdr:colOff>1892300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5" name="Spinner 4">
              <controlPr defaultSize="0" autoPict="0">
                <anchor moveWithCells="1" sizeWithCells="1">
                  <from>
                    <xdr:col>11</xdr:col>
                    <xdr:colOff>825500</xdr:colOff>
                    <xdr:row>16</xdr:row>
                    <xdr:rowOff>139700</xdr:rowOff>
                  </from>
                  <to>
                    <xdr:col>12</xdr:col>
                    <xdr:colOff>38100</xdr:colOff>
                    <xdr:row>18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93"/>
  <sheetViews>
    <sheetView showGridLines="0" workbookViewId="0">
      <selection activeCell="D15" sqref="D15"/>
    </sheetView>
  </sheetViews>
  <sheetFormatPr defaultRowHeight="14" x14ac:dyDescent="0.25"/>
  <cols>
    <col min="1" max="1" width="2.26953125" style="13" customWidth="1"/>
    <col min="2" max="2" width="18.26953125" style="13" customWidth="1"/>
    <col min="3" max="3" width="9.453125" style="13" bestFit="1" customWidth="1"/>
    <col min="4" max="6" width="8.7265625" style="13"/>
    <col min="7" max="7" width="2.26953125" style="13" customWidth="1"/>
    <col min="8" max="257" width="8.7265625" style="13"/>
    <col min="258" max="258" width="17.6328125" style="13" customWidth="1"/>
    <col min="259" max="259" width="14.7265625" style="13" customWidth="1"/>
    <col min="260" max="262" width="8.7265625" style="13"/>
    <col min="263" max="263" width="2" style="13" customWidth="1"/>
    <col min="264" max="513" width="8.7265625" style="13"/>
    <col min="514" max="514" width="17.6328125" style="13" customWidth="1"/>
    <col min="515" max="515" width="14.7265625" style="13" customWidth="1"/>
    <col min="516" max="518" width="8.7265625" style="13"/>
    <col min="519" max="519" width="2" style="13" customWidth="1"/>
    <col min="520" max="769" width="8.7265625" style="13"/>
    <col min="770" max="770" width="17.6328125" style="13" customWidth="1"/>
    <col min="771" max="771" width="14.7265625" style="13" customWidth="1"/>
    <col min="772" max="774" width="8.7265625" style="13"/>
    <col min="775" max="775" width="2" style="13" customWidth="1"/>
    <col min="776" max="1025" width="8.7265625" style="13"/>
    <col min="1026" max="1026" width="17.6328125" style="13" customWidth="1"/>
    <col min="1027" max="1027" width="14.7265625" style="13" customWidth="1"/>
    <col min="1028" max="1030" width="8.7265625" style="13"/>
    <col min="1031" max="1031" width="2" style="13" customWidth="1"/>
    <col min="1032" max="1281" width="8.7265625" style="13"/>
    <col min="1282" max="1282" width="17.6328125" style="13" customWidth="1"/>
    <col min="1283" max="1283" width="14.7265625" style="13" customWidth="1"/>
    <col min="1284" max="1286" width="8.7265625" style="13"/>
    <col min="1287" max="1287" width="2" style="13" customWidth="1"/>
    <col min="1288" max="1537" width="8.7265625" style="13"/>
    <col min="1538" max="1538" width="17.6328125" style="13" customWidth="1"/>
    <col min="1539" max="1539" width="14.7265625" style="13" customWidth="1"/>
    <col min="1540" max="1542" width="8.7265625" style="13"/>
    <col min="1543" max="1543" width="2" style="13" customWidth="1"/>
    <col min="1544" max="1793" width="8.7265625" style="13"/>
    <col min="1794" max="1794" width="17.6328125" style="13" customWidth="1"/>
    <col min="1795" max="1795" width="14.7265625" style="13" customWidth="1"/>
    <col min="1796" max="1798" width="8.7265625" style="13"/>
    <col min="1799" max="1799" width="2" style="13" customWidth="1"/>
    <col min="1800" max="2049" width="8.7265625" style="13"/>
    <col min="2050" max="2050" width="17.6328125" style="13" customWidth="1"/>
    <col min="2051" max="2051" width="14.7265625" style="13" customWidth="1"/>
    <col min="2052" max="2054" width="8.7265625" style="13"/>
    <col min="2055" max="2055" width="2" style="13" customWidth="1"/>
    <col min="2056" max="2305" width="8.7265625" style="13"/>
    <col min="2306" max="2306" width="17.6328125" style="13" customWidth="1"/>
    <col min="2307" max="2307" width="14.7265625" style="13" customWidth="1"/>
    <col min="2308" max="2310" width="8.7265625" style="13"/>
    <col min="2311" max="2311" width="2" style="13" customWidth="1"/>
    <col min="2312" max="2561" width="8.7265625" style="13"/>
    <col min="2562" max="2562" width="17.6328125" style="13" customWidth="1"/>
    <col min="2563" max="2563" width="14.7265625" style="13" customWidth="1"/>
    <col min="2564" max="2566" width="8.7265625" style="13"/>
    <col min="2567" max="2567" width="2" style="13" customWidth="1"/>
    <col min="2568" max="2817" width="8.7265625" style="13"/>
    <col min="2818" max="2818" width="17.6328125" style="13" customWidth="1"/>
    <col min="2819" max="2819" width="14.7265625" style="13" customWidth="1"/>
    <col min="2820" max="2822" width="8.7265625" style="13"/>
    <col min="2823" max="2823" width="2" style="13" customWidth="1"/>
    <col min="2824" max="3073" width="8.7265625" style="13"/>
    <col min="3074" max="3074" width="17.6328125" style="13" customWidth="1"/>
    <col min="3075" max="3075" width="14.7265625" style="13" customWidth="1"/>
    <col min="3076" max="3078" width="8.7265625" style="13"/>
    <col min="3079" max="3079" width="2" style="13" customWidth="1"/>
    <col min="3080" max="3329" width="8.7265625" style="13"/>
    <col min="3330" max="3330" width="17.6328125" style="13" customWidth="1"/>
    <col min="3331" max="3331" width="14.7265625" style="13" customWidth="1"/>
    <col min="3332" max="3334" width="8.7265625" style="13"/>
    <col min="3335" max="3335" width="2" style="13" customWidth="1"/>
    <col min="3336" max="3585" width="8.7265625" style="13"/>
    <col min="3586" max="3586" width="17.6328125" style="13" customWidth="1"/>
    <col min="3587" max="3587" width="14.7265625" style="13" customWidth="1"/>
    <col min="3588" max="3590" width="8.7265625" style="13"/>
    <col min="3591" max="3591" width="2" style="13" customWidth="1"/>
    <col min="3592" max="3841" width="8.7265625" style="13"/>
    <col min="3842" max="3842" width="17.6328125" style="13" customWidth="1"/>
    <col min="3843" max="3843" width="14.7265625" style="13" customWidth="1"/>
    <col min="3844" max="3846" width="8.7265625" style="13"/>
    <col min="3847" max="3847" width="2" style="13" customWidth="1"/>
    <col min="3848" max="4097" width="8.7265625" style="13"/>
    <col min="4098" max="4098" width="17.6328125" style="13" customWidth="1"/>
    <col min="4099" max="4099" width="14.7265625" style="13" customWidth="1"/>
    <col min="4100" max="4102" width="8.7265625" style="13"/>
    <col min="4103" max="4103" width="2" style="13" customWidth="1"/>
    <col min="4104" max="4353" width="8.7265625" style="13"/>
    <col min="4354" max="4354" width="17.6328125" style="13" customWidth="1"/>
    <col min="4355" max="4355" width="14.7265625" style="13" customWidth="1"/>
    <col min="4356" max="4358" width="8.7265625" style="13"/>
    <col min="4359" max="4359" width="2" style="13" customWidth="1"/>
    <col min="4360" max="4609" width="8.7265625" style="13"/>
    <col min="4610" max="4610" width="17.6328125" style="13" customWidth="1"/>
    <col min="4611" max="4611" width="14.7265625" style="13" customWidth="1"/>
    <col min="4612" max="4614" width="8.7265625" style="13"/>
    <col min="4615" max="4615" width="2" style="13" customWidth="1"/>
    <col min="4616" max="4865" width="8.7265625" style="13"/>
    <col min="4866" max="4866" width="17.6328125" style="13" customWidth="1"/>
    <col min="4867" max="4867" width="14.7265625" style="13" customWidth="1"/>
    <col min="4868" max="4870" width="8.7265625" style="13"/>
    <col min="4871" max="4871" width="2" style="13" customWidth="1"/>
    <col min="4872" max="5121" width="8.7265625" style="13"/>
    <col min="5122" max="5122" width="17.6328125" style="13" customWidth="1"/>
    <col min="5123" max="5123" width="14.7265625" style="13" customWidth="1"/>
    <col min="5124" max="5126" width="8.7265625" style="13"/>
    <col min="5127" max="5127" width="2" style="13" customWidth="1"/>
    <col min="5128" max="5377" width="8.7265625" style="13"/>
    <col min="5378" max="5378" width="17.6328125" style="13" customWidth="1"/>
    <col min="5379" max="5379" width="14.7265625" style="13" customWidth="1"/>
    <col min="5380" max="5382" width="8.7265625" style="13"/>
    <col min="5383" max="5383" width="2" style="13" customWidth="1"/>
    <col min="5384" max="5633" width="8.7265625" style="13"/>
    <col min="5634" max="5634" width="17.6328125" style="13" customWidth="1"/>
    <col min="5635" max="5635" width="14.7265625" style="13" customWidth="1"/>
    <col min="5636" max="5638" width="8.7265625" style="13"/>
    <col min="5639" max="5639" width="2" style="13" customWidth="1"/>
    <col min="5640" max="5889" width="8.7265625" style="13"/>
    <col min="5890" max="5890" width="17.6328125" style="13" customWidth="1"/>
    <col min="5891" max="5891" width="14.7265625" style="13" customWidth="1"/>
    <col min="5892" max="5894" width="8.7265625" style="13"/>
    <col min="5895" max="5895" width="2" style="13" customWidth="1"/>
    <col min="5896" max="6145" width="8.7265625" style="13"/>
    <col min="6146" max="6146" width="17.6328125" style="13" customWidth="1"/>
    <col min="6147" max="6147" width="14.7265625" style="13" customWidth="1"/>
    <col min="6148" max="6150" width="8.7265625" style="13"/>
    <col min="6151" max="6151" width="2" style="13" customWidth="1"/>
    <col min="6152" max="6401" width="8.7265625" style="13"/>
    <col min="6402" max="6402" width="17.6328125" style="13" customWidth="1"/>
    <col min="6403" max="6403" width="14.7265625" style="13" customWidth="1"/>
    <col min="6404" max="6406" width="8.7265625" style="13"/>
    <col min="6407" max="6407" width="2" style="13" customWidth="1"/>
    <col min="6408" max="6657" width="8.7265625" style="13"/>
    <col min="6658" max="6658" width="17.6328125" style="13" customWidth="1"/>
    <col min="6659" max="6659" width="14.7265625" style="13" customWidth="1"/>
    <col min="6660" max="6662" width="8.7265625" style="13"/>
    <col min="6663" max="6663" width="2" style="13" customWidth="1"/>
    <col min="6664" max="6913" width="8.7265625" style="13"/>
    <col min="6914" max="6914" width="17.6328125" style="13" customWidth="1"/>
    <col min="6915" max="6915" width="14.7265625" style="13" customWidth="1"/>
    <col min="6916" max="6918" width="8.7265625" style="13"/>
    <col min="6919" max="6919" width="2" style="13" customWidth="1"/>
    <col min="6920" max="7169" width="8.7265625" style="13"/>
    <col min="7170" max="7170" width="17.6328125" style="13" customWidth="1"/>
    <col min="7171" max="7171" width="14.7265625" style="13" customWidth="1"/>
    <col min="7172" max="7174" width="8.7265625" style="13"/>
    <col min="7175" max="7175" width="2" style="13" customWidth="1"/>
    <col min="7176" max="7425" width="8.7265625" style="13"/>
    <col min="7426" max="7426" width="17.6328125" style="13" customWidth="1"/>
    <col min="7427" max="7427" width="14.7265625" style="13" customWidth="1"/>
    <col min="7428" max="7430" width="8.7265625" style="13"/>
    <col min="7431" max="7431" width="2" style="13" customWidth="1"/>
    <col min="7432" max="7681" width="8.7265625" style="13"/>
    <col min="7682" max="7682" width="17.6328125" style="13" customWidth="1"/>
    <col min="7683" max="7683" width="14.7265625" style="13" customWidth="1"/>
    <col min="7684" max="7686" width="8.7265625" style="13"/>
    <col min="7687" max="7687" width="2" style="13" customWidth="1"/>
    <col min="7688" max="7937" width="8.7265625" style="13"/>
    <col min="7938" max="7938" width="17.6328125" style="13" customWidth="1"/>
    <col min="7939" max="7939" width="14.7265625" style="13" customWidth="1"/>
    <col min="7940" max="7942" width="8.7265625" style="13"/>
    <col min="7943" max="7943" width="2" style="13" customWidth="1"/>
    <col min="7944" max="8193" width="8.7265625" style="13"/>
    <col min="8194" max="8194" width="17.6328125" style="13" customWidth="1"/>
    <col min="8195" max="8195" width="14.7265625" style="13" customWidth="1"/>
    <col min="8196" max="8198" width="8.7265625" style="13"/>
    <col min="8199" max="8199" width="2" style="13" customWidth="1"/>
    <col min="8200" max="8449" width="8.7265625" style="13"/>
    <col min="8450" max="8450" width="17.6328125" style="13" customWidth="1"/>
    <col min="8451" max="8451" width="14.7265625" style="13" customWidth="1"/>
    <col min="8452" max="8454" width="8.7265625" style="13"/>
    <col min="8455" max="8455" width="2" style="13" customWidth="1"/>
    <col min="8456" max="8705" width="8.7265625" style="13"/>
    <col min="8706" max="8706" width="17.6328125" style="13" customWidth="1"/>
    <col min="8707" max="8707" width="14.7265625" style="13" customWidth="1"/>
    <col min="8708" max="8710" width="8.7265625" style="13"/>
    <col min="8711" max="8711" width="2" style="13" customWidth="1"/>
    <col min="8712" max="8961" width="8.7265625" style="13"/>
    <col min="8962" max="8962" width="17.6328125" style="13" customWidth="1"/>
    <col min="8963" max="8963" width="14.7265625" style="13" customWidth="1"/>
    <col min="8964" max="8966" width="8.7265625" style="13"/>
    <col min="8967" max="8967" width="2" style="13" customWidth="1"/>
    <col min="8968" max="9217" width="8.7265625" style="13"/>
    <col min="9218" max="9218" width="17.6328125" style="13" customWidth="1"/>
    <col min="9219" max="9219" width="14.7265625" style="13" customWidth="1"/>
    <col min="9220" max="9222" width="8.7265625" style="13"/>
    <col min="9223" max="9223" width="2" style="13" customWidth="1"/>
    <col min="9224" max="9473" width="8.7265625" style="13"/>
    <col min="9474" max="9474" width="17.6328125" style="13" customWidth="1"/>
    <col min="9475" max="9475" width="14.7265625" style="13" customWidth="1"/>
    <col min="9476" max="9478" width="8.7265625" style="13"/>
    <col min="9479" max="9479" width="2" style="13" customWidth="1"/>
    <col min="9480" max="9729" width="8.7265625" style="13"/>
    <col min="9730" max="9730" width="17.6328125" style="13" customWidth="1"/>
    <col min="9731" max="9731" width="14.7265625" style="13" customWidth="1"/>
    <col min="9732" max="9734" width="8.7265625" style="13"/>
    <col min="9735" max="9735" width="2" style="13" customWidth="1"/>
    <col min="9736" max="9985" width="8.7265625" style="13"/>
    <col min="9986" max="9986" width="17.6328125" style="13" customWidth="1"/>
    <col min="9987" max="9987" width="14.7265625" style="13" customWidth="1"/>
    <col min="9988" max="9990" width="8.7265625" style="13"/>
    <col min="9991" max="9991" width="2" style="13" customWidth="1"/>
    <col min="9992" max="10241" width="8.7265625" style="13"/>
    <col min="10242" max="10242" width="17.6328125" style="13" customWidth="1"/>
    <col min="10243" max="10243" width="14.7265625" style="13" customWidth="1"/>
    <col min="10244" max="10246" width="8.7265625" style="13"/>
    <col min="10247" max="10247" width="2" style="13" customWidth="1"/>
    <col min="10248" max="10497" width="8.7265625" style="13"/>
    <col min="10498" max="10498" width="17.6328125" style="13" customWidth="1"/>
    <col min="10499" max="10499" width="14.7265625" style="13" customWidth="1"/>
    <col min="10500" max="10502" width="8.7265625" style="13"/>
    <col min="10503" max="10503" width="2" style="13" customWidth="1"/>
    <col min="10504" max="10753" width="8.7265625" style="13"/>
    <col min="10754" max="10754" width="17.6328125" style="13" customWidth="1"/>
    <col min="10755" max="10755" width="14.7265625" style="13" customWidth="1"/>
    <col min="10756" max="10758" width="8.7265625" style="13"/>
    <col min="10759" max="10759" width="2" style="13" customWidth="1"/>
    <col min="10760" max="11009" width="8.7265625" style="13"/>
    <col min="11010" max="11010" width="17.6328125" style="13" customWidth="1"/>
    <col min="11011" max="11011" width="14.7265625" style="13" customWidth="1"/>
    <col min="11012" max="11014" width="8.7265625" style="13"/>
    <col min="11015" max="11015" width="2" style="13" customWidth="1"/>
    <col min="11016" max="11265" width="8.7265625" style="13"/>
    <col min="11266" max="11266" width="17.6328125" style="13" customWidth="1"/>
    <col min="11267" max="11267" width="14.7265625" style="13" customWidth="1"/>
    <col min="11268" max="11270" width="8.7265625" style="13"/>
    <col min="11271" max="11271" width="2" style="13" customWidth="1"/>
    <col min="11272" max="11521" width="8.7265625" style="13"/>
    <col min="11522" max="11522" width="17.6328125" style="13" customWidth="1"/>
    <col min="11523" max="11523" width="14.7265625" style="13" customWidth="1"/>
    <col min="11524" max="11526" width="8.7265625" style="13"/>
    <col min="11527" max="11527" width="2" style="13" customWidth="1"/>
    <col min="11528" max="11777" width="8.7265625" style="13"/>
    <col min="11778" max="11778" width="17.6328125" style="13" customWidth="1"/>
    <col min="11779" max="11779" width="14.7265625" style="13" customWidth="1"/>
    <col min="11780" max="11782" width="8.7265625" style="13"/>
    <col min="11783" max="11783" width="2" style="13" customWidth="1"/>
    <col min="11784" max="12033" width="8.7265625" style="13"/>
    <col min="12034" max="12034" width="17.6328125" style="13" customWidth="1"/>
    <col min="12035" max="12035" width="14.7265625" style="13" customWidth="1"/>
    <col min="12036" max="12038" width="8.7265625" style="13"/>
    <col min="12039" max="12039" width="2" style="13" customWidth="1"/>
    <col min="12040" max="12289" width="8.7265625" style="13"/>
    <col min="12290" max="12290" width="17.6328125" style="13" customWidth="1"/>
    <col min="12291" max="12291" width="14.7265625" style="13" customWidth="1"/>
    <col min="12292" max="12294" width="8.7265625" style="13"/>
    <col min="12295" max="12295" width="2" style="13" customWidth="1"/>
    <col min="12296" max="12545" width="8.7265625" style="13"/>
    <col min="12546" max="12546" width="17.6328125" style="13" customWidth="1"/>
    <col min="12547" max="12547" width="14.7265625" style="13" customWidth="1"/>
    <col min="12548" max="12550" width="8.7265625" style="13"/>
    <col min="12551" max="12551" width="2" style="13" customWidth="1"/>
    <col min="12552" max="12801" width="8.7265625" style="13"/>
    <col min="12802" max="12802" width="17.6328125" style="13" customWidth="1"/>
    <col min="12803" max="12803" width="14.7265625" style="13" customWidth="1"/>
    <col min="12804" max="12806" width="8.7265625" style="13"/>
    <col min="12807" max="12807" width="2" style="13" customWidth="1"/>
    <col min="12808" max="13057" width="8.7265625" style="13"/>
    <col min="13058" max="13058" width="17.6328125" style="13" customWidth="1"/>
    <col min="13059" max="13059" width="14.7265625" style="13" customWidth="1"/>
    <col min="13060" max="13062" width="8.7265625" style="13"/>
    <col min="13063" max="13063" width="2" style="13" customWidth="1"/>
    <col min="13064" max="13313" width="8.7265625" style="13"/>
    <col min="13314" max="13314" width="17.6328125" style="13" customWidth="1"/>
    <col min="13315" max="13315" width="14.7265625" style="13" customWidth="1"/>
    <col min="13316" max="13318" width="8.7265625" style="13"/>
    <col min="13319" max="13319" width="2" style="13" customWidth="1"/>
    <col min="13320" max="13569" width="8.7265625" style="13"/>
    <col min="13570" max="13570" width="17.6328125" style="13" customWidth="1"/>
    <col min="13571" max="13571" width="14.7265625" style="13" customWidth="1"/>
    <col min="13572" max="13574" width="8.7265625" style="13"/>
    <col min="13575" max="13575" width="2" style="13" customWidth="1"/>
    <col min="13576" max="13825" width="8.7265625" style="13"/>
    <col min="13826" max="13826" width="17.6328125" style="13" customWidth="1"/>
    <col min="13827" max="13827" width="14.7265625" style="13" customWidth="1"/>
    <col min="13828" max="13830" width="8.7265625" style="13"/>
    <col min="13831" max="13831" width="2" style="13" customWidth="1"/>
    <col min="13832" max="14081" width="8.7265625" style="13"/>
    <col min="14082" max="14082" width="17.6328125" style="13" customWidth="1"/>
    <col min="14083" max="14083" width="14.7265625" style="13" customWidth="1"/>
    <col min="14084" max="14086" width="8.7265625" style="13"/>
    <col min="14087" max="14087" width="2" style="13" customWidth="1"/>
    <col min="14088" max="14337" width="8.7265625" style="13"/>
    <col min="14338" max="14338" width="17.6328125" style="13" customWidth="1"/>
    <col min="14339" max="14339" width="14.7265625" style="13" customWidth="1"/>
    <col min="14340" max="14342" width="8.7265625" style="13"/>
    <col min="14343" max="14343" width="2" style="13" customWidth="1"/>
    <col min="14344" max="14593" width="8.7265625" style="13"/>
    <col min="14594" max="14594" width="17.6328125" style="13" customWidth="1"/>
    <col min="14595" max="14595" width="14.7265625" style="13" customWidth="1"/>
    <col min="14596" max="14598" width="8.7265625" style="13"/>
    <col min="14599" max="14599" width="2" style="13" customWidth="1"/>
    <col min="14600" max="14849" width="8.7265625" style="13"/>
    <col min="14850" max="14850" width="17.6328125" style="13" customWidth="1"/>
    <col min="14851" max="14851" width="14.7265625" style="13" customWidth="1"/>
    <col min="14852" max="14854" width="8.7265625" style="13"/>
    <col min="14855" max="14855" width="2" style="13" customWidth="1"/>
    <col min="14856" max="15105" width="8.7265625" style="13"/>
    <col min="15106" max="15106" width="17.6328125" style="13" customWidth="1"/>
    <col min="15107" max="15107" width="14.7265625" style="13" customWidth="1"/>
    <col min="15108" max="15110" width="8.7265625" style="13"/>
    <col min="15111" max="15111" width="2" style="13" customWidth="1"/>
    <col min="15112" max="15361" width="8.7265625" style="13"/>
    <col min="15362" max="15362" width="17.6328125" style="13" customWidth="1"/>
    <col min="15363" max="15363" width="14.7265625" style="13" customWidth="1"/>
    <col min="15364" max="15366" width="8.7265625" style="13"/>
    <col min="15367" max="15367" width="2" style="13" customWidth="1"/>
    <col min="15368" max="15617" width="8.7265625" style="13"/>
    <col min="15618" max="15618" width="17.6328125" style="13" customWidth="1"/>
    <col min="15619" max="15619" width="14.7265625" style="13" customWidth="1"/>
    <col min="15620" max="15622" width="8.7265625" style="13"/>
    <col min="15623" max="15623" width="2" style="13" customWidth="1"/>
    <col min="15624" max="15873" width="8.7265625" style="13"/>
    <col min="15874" max="15874" width="17.6328125" style="13" customWidth="1"/>
    <col min="15875" max="15875" width="14.7265625" style="13" customWidth="1"/>
    <col min="15876" max="15878" width="8.7265625" style="13"/>
    <col min="15879" max="15879" width="2" style="13" customWidth="1"/>
    <col min="15880" max="16129" width="8.7265625" style="13"/>
    <col min="16130" max="16130" width="17.6328125" style="13" customWidth="1"/>
    <col min="16131" max="16131" width="14.7265625" style="13" customWidth="1"/>
    <col min="16132" max="16134" width="8.7265625" style="13"/>
    <col min="16135" max="16135" width="2" style="13" customWidth="1"/>
    <col min="16136" max="16384" width="8.7265625" style="13"/>
  </cols>
  <sheetData>
    <row r="2" spans="2:6" x14ac:dyDescent="0.25">
      <c r="B2" s="22" t="s">
        <v>51</v>
      </c>
      <c r="C2" s="59">
        <v>100</v>
      </c>
    </row>
    <row r="3" spans="2:6" x14ac:dyDescent="0.25">
      <c r="B3" s="22" t="s">
        <v>52</v>
      </c>
      <c r="C3" s="59">
        <v>40</v>
      </c>
    </row>
    <row r="4" spans="2:6" x14ac:dyDescent="0.25">
      <c r="B4" s="22" t="s">
        <v>53</v>
      </c>
      <c r="C4" s="60">
        <v>0.1</v>
      </c>
    </row>
    <row r="5" spans="2:6" x14ac:dyDescent="0.25">
      <c r="B5" s="22" t="s">
        <v>54</v>
      </c>
      <c r="C5" s="14">
        <v>0.4</v>
      </c>
    </row>
    <row r="6" spans="2:6" x14ac:dyDescent="0.25">
      <c r="B6" s="22" t="s">
        <v>55</v>
      </c>
      <c r="C6" s="59">
        <v>0.5</v>
      </c>
    </row>
    <row r="8" spans="2:6" x14ac:dyDescent="0.25">
      <c r="B8" s="22" t="s">
        <v>56</v>
      </c>
      <c r="C8" s="61">
        <f>C40</f>
        <v>94.575833333333364</v>
      </c>
    </row>
    <row r="9" spans="2:6" x14ac:dyDescent="0.25">
      <c r="B9" s="22" t="s">
        <v>57</v>
      </c>
      <c r="C9" s="62">
        <f>D40</f>
        <v>3957.92</v>
      </c>
    </row>
    <row r="11" spans="2:6" x14ac:dyDescent="0.25">
      <c r="C11" s="63" t="s">
        <v>58</v>
      </c>
      <c r="D11" s="59">
        <f ca="1">AVERAGE(D13:D36)</f>
        <v>91.708333333333329</v>
      </c>
      <c r="E11" s="63" t="s">
        <v>59</v>
      </c>
      <c r="F11" s="59">
        <f ca="1">SUM(F13:F36)</f>
        <v>3460.5</v>
      </c>
    </row>
    <row r="12" spans="2:6" x14ac:dyDescent="0.25">
      <c r="B12" s="64" t="s">
        <v>60</v>
      </c>
      <c r="C12" s="64" t="s">
        <v>61</v>
      </c>
      <c r="D12" s="64" t="s">
        <v>62</v>
      </c>
      <c r="E12" s="64" t="s">
        <v>63</v>
      </c>
      <c r="F12" s="64" t="s">
        <v>64</v>
      </c>
    </row>
    <row r="13" spans="2:6" x14ac:dyDescent="0.25">
      <c r="B13" s="65">
        <v>1</v>
      </c>
      <c r="C13" s="65">
        <v>0</v>
      </c>
      <c r="D13" s="65">
        <f ca="1">INT(NORMINV(RAND(),100,40)+0.5)</f>
        <v>129</v>
      </c>
      <c r="E13" s="65">
        <f ca="1">D13</f>
        <v>129</v>
      </c>
      <c r="F13" s="65">
        <f ca="1">E13*0.5</f>
        <v>64.5</v>
      </c>
    </row>
    <row r="14" spans="2:6" x14ac:dyDescent="0.25">
      <c r="B14" s="66">
        <v>2</v>
      </c>
      <c r="C14" s="66">
        <f ca="1">INT(($C$4+($C$5-$C$4)*RAND())*E13+0.5)</f>
        <v>23</v>
      </c>
      <c r="D14" s="65">
        <f ca="1">INT(NORMINV(RAND(),100,40)+0.5)</f>
        <v>120</v>
      </c>
      <c r="E14" s="66">
        <f ca="1">E13-C14+D14</f>
        <v>226</v>
      </c>
      <c r="F14" s="65">
        <f t="shared" ref="F14:F36" ca="1" si="0">E14*0.5</f>
        <v>113</v>
      </c>
    </row>
    <row r="15" spans="2:6" x14ac:dyDescent="0.25">
      <c r="B15" s="66">
        <v>3</v>
      </c>
      <c r="C15" s="66">
        <f t="shared" ref="C15:C35" ca="1" si="1">INT(($C$4+($C$5-$C$4)*RAND())*E14+0.5)</f>
        <v>81</v>
      </c>
      <c r="D15" s="65">
        <f t="shared" ref="D14:D35" ca="1" si="2">INT(NORMINV(RAND(),100,40)+0.5)</f>
        <v>81</v>
      </c>
      <c r="E15" s="66">
        <f t="shared" ref="E15:E36" ca="1" si="3">E14-C15+D15</f>
        <v>226</v>
      </c>
      <c r="F15" s="65">
        <f t="shared" ca="1" si="0"/>
        <v>113</v>
      </c>
    </row>
    <row r="16" spans="2:6" x14ac:dyDescent="0.25">
      <c r="B16" s="66">
        <v>4</v>
      </c>
      <c r="C16" s="66">
        <f t="shared" ca="1" si="1"/>
        <v>40</v>
      </c>
      <c r="D16" s="65">
        <f t="shared" ca="1" si="2"/>
        <v>143</v>
      </c>
      <c r="E16" s="66">
        <f t="shared" ca="1" si="3"/>
        <v>329</v>
      </c>
      <c r="F16" s="65">
        <f t="shared" ca="1" si="0"/>
        <v>164.5</v>
      </c>
    </row>
    <row r="17" spans="2:6" x14ac:dyDescent="0.25">
      <c r="B17" s="66">
        <v>5</v>
      </c>
      <c r="C17" s="66">
        <f t="shared" ca="1" si="1"/>
        <v>37</v>
      </c>
      <c r="D17" s="65">
        <f t="shared" ca="1" si="2"/>
        <v>65</v>
      </c>
      <c r="E17" s="66">
        <f ca="1">E16-C17+D17</f>
        <v>357</v>
      </c>
      <c r="F17" s="65">
        <f t="shared" ca="1" si="0"/>
        <v>178.5</v>
      </c>
    </row>
    <row r="18" spans="2:6" x14ac:dyDescent="0.25">
      <c r="B18" s="65">
        <v>6</v>
      </c>
      <c r="C18" s="66">
        <f ca="1">INT(($C$4+($C$5-$C$4)*RAND())*E17+0.5)</f>
        <v>90</v>
      </c>
      <c r="D18" s="65">
        <f t="shared" ca="1" si="2"/>
        <v>30</v>
      </c>
      <c r="E18" s="66">
        <f t="shared" ca="1" si="3"/>
        <v>297</v>
      </c>
      <c r="F18" s="65">
        <f t="shared" ca="1" si="0"/>
        <v>148.5</v>
      </c>
    </row>
    <row r="19" spans="2:6" x14ac:dyDescent="0.25">
      <c r="B19" s="66">
        <v>7</v>
      </c>
      <c r="C19" s="66">
        <f t="shared" ca="1" si="1"/>
        <v>35</v>
      </c>
      <c r="D19" s="65">
        <f t="shared" ca="1" si="2"/>
        <v>92</v>
      </c>
      <c r="E19" s="66">
        <f t="shared" ca="1" si="3"/>
        <v>354</v>
      </c>
      <c r="F19" s="65">
        <f t="shared" ca="1" si="0"/>
        <v>177</v>
      </c>
    </row>
    <row r="20" spans="2:6" x14ac:dyDescent="0.25">
      <c r="B20" s="66">
        <v>8</v>
      </c>
      <c r="C20" s="66">
        <f t="shared" ca="1" si="1"/>
        <v>127</v>
      </c>
      <c r="D20" s="65">
        <f ca="1">INT(NORMINV(RAND(),100,40)+0.5)</f>
        <v>95</v>
      </c>
      <c r="E20" s="66">
        <f t="shared" ca="1" si="3"/>
        <v>322</v>
      </c>
      <c r="F20" s="65">
        <f t="shared" ca="1" si="0"/>
        <v>161</v>
      </c>
    </row>
    <row r="21" spans="2:6" x14ac:dyDescent="0.25">
      <c r="B21" s="66">
        <v>9</v>
      </c>
      <c r="C21" s="66">
        <f t="shared" ca="1" si="1"/>
        <v>69</v>
      </c>
      <c r="D21" s="65">
        <f t="shared" ca="1" si="2"/>
        <v>50</v>
      </c>
      <c r="E21" s="66">
        <f t="shared" ca="1" si="3"/>
        <v>303</v>
      </c>
      <c r="F21" s="65">
        <f t="shared" ca="1" si="0"/>
        <v>151.5</v>
      </c>
    </row>
    <row r="22" spans="2:6" x14ac:dyDescent="0.25">
      <c r="B22" s="66">
        <v>10</v>
      </c>
      <c r="C22" s="66">
        <f t="shared" ca="1" si="1"/>
        <v>119</v>
      </c>
      <c r="D22" s="65">
        <f t="shared" ca="1" si="2"/>
        <v>93</v>
      </c>
      <c r="E22" s="66">
        <f t="shared" ca="1" si="3"/>
        <v>277</v>
      </c>
      <c r="F22" s="65">
        <f t="shared" ca="1" si="0"/>
        <v>138.5</v>
      </c>
    </row>
    <row r="23" spans="2:6" x14ac:dyDescent="0.25">
      <c r="B23" s="65">
        <v>11</v>
      </c>
      <c r="C23" s="66">
        <f t="shared" ca="1" si="1"/>
        <v>80</v>
      </c>
      <c r="D23" s="65">
        <f t="shared" ca="1" si="2"/>
        <v>70</v>
      </c>
      <c r="E23" s="66">
        <f t="shared" ca="1" si="3"/>
        <v>267</v>
      </c>
      <c r="F23" s="65">
        <f t="shared" ca="1" si="0"/>
        <v>133.5</v>
      </c>
    </row>
    <row r="24" spans="2:6" x14ac:dyDescent="0.25">
      <c r="B24" s="66">
        <v>12</v>
      </c>
      <c r="C24" s="66">
        <f t="shared" ca="1" si="1"/>
        <v>79</v>
      </c>
      <c r="D24" s="65">
        <f t="shared" ca="1" si="2"/>
        <v>84</v>
      </c>
      <c r="E24" s="66">
        <f t="shared" ca="1" si="3"/>
        <v>272</v>
      </c>
      <c r="F24" s="65">
        <f t="shared" ca="1" si="0"/>
        <v>136</v>
      </c>
    </row>
    <row r="25" spans="2:6" x14ac:dyDescent="0.25">
      <c r="B25" s="66">
        <v>13</v>
      </c>
      <c r="C25" s="66">
        <f t="shared" ca="1" si="1"/>
        <v>67</v>
      </c>
      <c r="D25" s="65">
        <f t="shared" ca="1" si="2"/>
        <v>130</v>
      </c>
      <c r="E25" s="66">
        <f t="shared" ca="1" si="3"/>
        <v>335</v>
      </c>
      <c r="F25" s="65">
        <f t="shared" ca="1" si="0"/>
        <v>167.5</v>
      </c>
    </row>
    <row r="26" spans="2:6" x14ac:dyDescent="0.25">
      <c r="B26" s="66">
        <v>14</v>
      </c>
      <c r="C26" s="66">
        <f t="shared" ca="1" si="1"/>
        <v>106</v>
      </c>
      <c r="D26" s="65">
        <f t="shared" ca="1" si="2"/>
        <v>117</v>
      </c>
      <c r="E26" s="66">
        <f t="shared" ca="1" si="3"/>
        <v>346</v>
      </c>
      <c r="F26" s="65">
        <f t="shared" ca="1" si="0"/>
        <v>173</v>
      </c>
    </row>
    <row r="27" spans="2:6" x14ac:dyDescent="0.25">
      <c r="B27" s="66">
        <v>15</v>
      </c>
      <c r="C27" s="66">
        <f t="shared" ca="1" si="1"/>
        <v>106</v>
      </c>
      <c r="D27" s="65">
        <f t="shared" ca="1" si="2"/>
        <v>62</v>
      </c>
      <c r="E27" s="66">
        <f t="shared" ca="1" si="3"/>
        <v>302</v>
      </c>
      <c r="F27" s="65">
        <f t="shared" ca="1" si="0"/>
        <v>151</v>
      </c>
    </row>
    <row r="28" spans="2:6" x14ac:dyDescent="0.25">
      <c r="B28" s="65">
        <v>16</v>
      </c>
      <c r="C28" s="66">
        <f t="shared" ca="1" si="1"/>
        <v>93</v>
      </c>
      <c r="D28" s="65">
        <f t="shared" ca="1" si="2"/>
        <v>136</v>
      </c>
      <c r="E28" s="66">
        <f t="shared" ca="1" si="3"/>
        <v>345</v>
      </c>
      <c r="F28" s="65">
        <f t="shared" ca="1" si="0"/>
        <v>172.5</v>
      </c>
    </row>
    <row r="29" spans="2:6" x14ac:dyDescent="0.25">
      <c r="B29" s="66">
        <v>17</v>
      </c>
      <c r="C29" s="66">
        <f t="shared" ca="1" si="1"/>
        <v>111</v>
      </c>
      <c r="D29" s="65">
        <f t="shared" ca="1" si="2"/>
        <v>94</v>
      </c>
      <c r="E29" s="66">
        <f t="shared" ca="1" si="3"/>
        <v>328</v>
      </c>
      <c r="F29" s="65">
        <f t="shared" ca="1" si="0"/>
        <v>164</v>
      </c>
    </row>
    <row r="30" spans="2:6" x14ac:dyDescent="0.25">
      <c r="B30" s="66">
        <v>18</v>
      </c>
      <c r="C30" s="66">
        <f t="shared" ca="1" si="1"/>
        <v>95</v>
      </c>
      <c r="D30" s="65">
        <f t="shared" ca="1" si="2"/>
        <v>124</v>
      </c>
      <c r="E30" s="66">
        <f t="shared" ca="1" si="3"/>
        <v>357</v>
      </c>
      <c r="F30" s="65">
        <f t="shared" ca="1" si="0"/>
        <v>178.5</v>
      </c>
    </row>
    <row r="31" spans="2:6" x14ac:dyDescent="0.25">
      <c r="B31" s="66">
        <v>19</v>
      </c>
      <c r="C31" s="66">
        <f t="shared" ca="1" si="1"/>
        <v>123</v>
      </c>
      <c r="D31" s="65">
        <f t="shared" ca="1" si="2"/>
        <v>70</v>
      </c>
      <c r="E31" s="66">
        <f t="shared" ca="1" si="3"/>
        <v>304</v>
      </c>
      <c r="F31" s="65">
        <f t="shared" ca="1" si="0"/>
        <v>152</v>
      </c>
    </row>
    <row r="32" spans="2:6" x14ac:dyDescent="0.25">
      <c r="B32" s="66">
        <v>20</v>
      </c>
      <c r="C32" s="66">
        <f t="shared" ca="1" si="1"/>
        <v>116</v>
      </c>
      <c r="D32" s="65">
        <f t="shared" ca="1" si="2"/>
        <v>132</v>
      </c>
      <c r="E32" s="66">
        <f t="shared" ca="1" si="3"/>
        <v>320</v>
      </c>
      <c r="F32" s="65">
        <f t="shared" ca="1" si="0"/>
        <v>160</v>
      </c>
    </row>
    <row r="33" spans="2:6" x14ac:dyDescent="0.25">
      <c r="B33" s="65">
        <v>21</v>
      </c>
      <c r="C33" s="66">
        <f t="shared" ca="1" si="1"/>
        <v>71</v>
      </c>
      <c r="D33" s="65">
        <f ca="1">INT(NORMINV(RAND(),100,40)+0.5)</f>
        <v>28</v>
      </c>
      <c r="E33" s="66">
        <f t="shared" ca="1" si="3"/>
        <v>277</v>
      </c>
      <c r="F33" s="65">
        <f t="shared" ca="1" si="0"/>
        <v>138.5</v>
      </c>
    </row>
    <row r="34" spans="2:6" x14ac:dyDescent="0.25">
      <c r="B34" s="66">
        <v>22</v>
      </c>
      <c r="C34" s="66">
        <f t="shared" ca="1" si="1"/>
        <v>96</v>
      </c>
      <c r="D34" s="65">
        <f t="shared" ca="1" si="2"/>
        <v>143</v>
      </c>
      <c r="E34" s="66">
        <f ca="1">E33-C34+D34</f>
        <v>324</v>
      </c>
      <c r="F34" s="65">
        <f t="shared" ca="1" si="0"/>
        <v>162</v>
      </c>
    </row>
    <row r="35" spans="2:6" x14ac:dyDescent="0.25">
      <c r="B35" s="66">
        <v>23</v>
      </c>
      <c r="C35" s="66">
        <f t="shared" ca="1" si="1"/>
        <v>113</v>
      </c>
      <c r="D35" s="65">
        <f t="shared" ca="1" si="2"/>
        <v>113</v>
      </c>
      <c r="E35" s="66">
        <f t="shared" ca="1" si="3"/>
        <v>324</v>
      </c>
      <c r="F35" s="65">
        <f t="shared" ca="1" si="0"/>
        <v>162</v>
      </c>
    </row>
    <row r="36" spans="2:6" x14ac:dyDescent="0.25">
      <c r="B36" s="77">
        <v>24</v>
      </c>
      <c r="C36" s="77">
        <f ca="1">E35</f>
        <v>324</v>
      </c>
      <c r="D36" s="59">
        <v>0</v>
      </c>
      <c r="E36" s="77">
        <f t="shared" ca="1" si="3"/>
        <v>0</v>
      </c>
      <c r="F36" s="59">
        <f t="shared" ca="1" si="0"/>
        <v>0</v>
      </c>
    </row>
    <row r="39" spans="2:6" x14ac:dyDescent="0.25">
      <c r="C39" s="67" t="s">
        <v>74</v>
      </c>
      <c r="D39" s="68" t="s">
        <v>75</v>
      </c>
    </row>
    <row r="40" spans="2:6" x14ac:dyDescent="0.25">
      <c r="B40" s="69" t="s">
        <v>58</v>
      </c>
      <c r="C40" s="61">
        <f>AVERAGE(C44:C93)</f>
        <v>94.575833333333364</v>
      </c>
      <c r="D40" s="70">
        <f>AVERAGE(D44:D93)</f>
        <v>3957.92</v>
      </c>
    </row>
    <row r="41" spans="2:6" x14ac:dyDescent="0.25">
      <c r="B41" s="63"/>
      <c r="C41" s="71"/>
    </row>
    <row r="42" spans="2:6" x14ac:dyDescent="0.25">
      <c r="B42" s="72" t="s">
        <v>65</v>
      </c>
    </row>
    <row r="43" spans="2:6" x14ac:dyDescent="0.25">
      <c r="C43" s="73">
        <f ca="1">D11</f>
        <v>91.708333333333329</v>
      </c>
      <c r="D43" s="74">
        <f ca="1">F11</f>
        <v>3460.5</v>
      </c>
    </row>
    <row r="44" spans="2:6" x14ac:dyDescent="0.25">
      <c r="B44" s="65">
        <v>1</v>
      </c>
      <c r="C44" s="75">
        <f t="dataTable" ref="C44:D93" dt2D="0" dtr="0" r1="L2" ca="1"/>
        <v>94.416666666666671</v>
      </c>
      <c r="D44" s="76">
        <v>3857.5</v>
      </c>
    </row>
    <row r="45" spans="2:6" x14ac:dyDescent="0.25">
      <c r="B45" s="66">
        <v>2</v>
      </c>
      <c r="C45" s="75">
        <v>88.666666666666671</v>
      </c>
      <c r="D45" s="76">
        <v>3346</v>
      </c>
    </row>
    <row r="46" spans="2:6" x14ac:dyDescent="0.25">
      <c r="B46" s="66">
        <v>3</v>
      </c>
      <c r="C46" s="75">
        <v>100.79166666666667</v>
      </c>
      <c r="D46" s="76">
        <v>4374.5</v>
      </c>
    </row>
    <row r="47" spans="2:6" x14ac:dyDescent="0.25">
      <c r="B47" s="66">
        <v>4</v>
      </c>
      <c r="C47" s="75">
        <v>96.208333333333329</v>
      </c>
      <c r="D47" s="76">
        <v>3649.5</v>
      </c>
    </row>
    <row r="48" spans="2:6" x14ac:dyDescent="0.25">
      <c r="B48" s="66">
        <v>5</v>
      </c>
      <c r="C48" s="75">
        <v>96.875</v>
      </c>
      <c r="D48" s="76">
        <v>4353.5</v>
      </c>
    </row>
    <row r="49" spans="2:4" x14ac:dyDescent="0.25">
      <c r="B49" s="66">
        <v>6</v>
      </c>
      <c r="C49" s="75">
        <v>92.5</v>
      </c>
      <c r="D49" s="76">
        <v>3448.5</v>
      </c>
    </row>
    <row r="50" spans="2:4" x14ac:dyDescent="0.25">
      <c r="B50" s="66">
        <v>7</v>
      </c>
      <c r="C50" s="75">
        <v>99.375</v>
      </c>
      <c r="D50" s="76">
        <v>4444</v>
      </c>
    </row>
    <row r="51" spans="2:4" x14ac:dyDescent="0.25">
      <c r="B51" s="66">
        <v>8</v>
      </c>
      <c r="C51" s="75">
        <v>87.166666666666671</v>
      </c>
      <c r="D51" s="76">
        <v>3604</v>
      </c>
    </row>
    <row r="52" spans="2:4" x14ac:dyDescent="0.25">
      <c r="B52" s="66">
        <v>9</v>
      </c>
      <c r="C52" s="75">
        <v>97.833333333333329</v>
      </c>
      <c r="D52" s="76">
        <v>3971</v>
      </c>
    </row>
    <row r="53" spans="2:4" x14ac:dyDescent="0.25">
      <c r="B53" s="66">
        <v>10</v>
      </c>
      <c r="C53" s="75">
        <v>85.333333333333329</v>
      </c>
      <c r="D53" s="76">
        <v>3527.5</v>
      </c>
    </row>
    <row r="54" spans="2:4" x14ac:dyDescent="0.25">
      <c r="B54" s="66">
        <v>11</v>
      </c>
      <c r="C54" s="75">
        <v>103.33333333333333</v>
      </c>
      <c r="D54" s="76">
        <v>4307.5</v>
      </c>
    </row>
    <row r="55" spans="2:4" x14ac:dyDescent="0.25">
      <c r="B55" s="66">
        <v>12</v>
      </c>
      <c r="C55" s="75">
        <v>90</v>
      </c>
      <c r="D55" s="76">
        <v>3769.5</v>
      </c>
    </row>
    <row r="56" spans="2:4" x14ac:dyDescent="0.25">
      <c r="B56" s="66">
        <v>13</v>
      </c>
      <c r="C56" s="75">
        <v>88.041666666666671</v>
      </c>
      <c r="D56" s="76">
        <v>3672.5</v>
      </c>
    </row>
    <row r="57" spans="2:4" x14ac:dyDescent="0.25">
      <c r="B57" s="66">
        <v>14</v>
      </c>
      <c r="C57" s="75">
        <v>93.833333333333329</v>
      </c>
      <c r="D57" s="76">
        <v>3660</v>
      </c>
    </row>
    <row r="58" spans="2:4" x14ac:dyDescent="0.25">
      <c r="B58" s="66">
        <v>15</v>
      </c>
      <c r="C58" s="75">
        <v>87.291666666666671</v>
      </c>
      <c r="D58" s="76">
        <v>3807.5</v>
      </c>
    </row>
    <row r="59" spans="2:4" x14ac:dyDescent="0.25">
      <c r="B59" s="66">
        <v>16</v>
      </c>
      <c r="C59" s="75">
        <v>100.91666666666667</v>
      </c>
      <c r="D59" s="76">
        <v>4301.5</v>
      </c>
    </row>
    <row r="60" spans="2:4" x14ac:dyDescent="0.25">
      <c r="B60" s="66">
        <v>17</v>
      </c>
      <c r="C60" s="75">
        <v>83.833333333333329</v>
      </c>
      <c r="D60" s="76">
        <v>3897.5</v>
      </c>
    </row>
    <row r="61" spans="2:4" x14ac:dyDescent="0.25">
      <c r="B61" s="66">
        <v>18</v>
      </c>
      <c r="C61" s="75">
        <v>111.125</v>
      </c>
      <c r="D61" s="76">
        <v>4496.5</v>
      </c>
    </row>
    <row r="62" spans="2:4" x14ac:dyDescent="0.25">
      <c r="B62" s="66">
        <v>19</v>
      </c>
      <c r="C62" s="75">
        <v>81.333333333333329</v>
      </c>
      <c r="D62" s="76">
        <v>3083.5</v>
      </c>
    </row>
    <row r="63" spans="2:4" x14ac:dyDescent="0.25">
      <c r="B63" s="66">
        <v>20</v>
      </c>
      <c r="C63" s="75">
        <v>74.083333333333329</v>
      </c>
      <c r="D63" s="76">
        <v>2968</v>
      </c>
    </row>
    <row r="64" spans="2:4" x14ac:dyDescent="0.25">
      <c r="B64" s="66">
        <v>21</v>
      </c>
      <c r="C64" s="75">
        <v>91.958333333333329</v>
      </c>
      <c r="D64" s="76">
        <v>3858</v>
      </c>
    </row>
    <row r="65" spans="2:4" x14ac:dyDescent="0.25">
      <c r="B65" s="66">
        <v>22</v>
      </c>
      <c r="C65" s="75">
        <v>103.95833333333333</v>
      </c>
      <c r="D65" s="76">
        <v>4088</v>
      </c>
    </row>
    <row r="66" spans="2:4" x14ac:dyDescent="0.25">
      <c r="B66" s="66">
        <v>23</v>
      </c>
      <c r="C66" s="75">
        <v>97.666666666666671</v>
      </c>
      <c r="D66" s="76">
        <v>4250</v>
      </c>
    </row>
    <row r="67" spans="2:4" x14ac:dyDescent="0.25">
      <c r="B67" s="66">
        <v>24</v>
      </c>
      <c r="C67" s="75">
        <v>98.833333333333329</v>
      </c>
      <c r="D67" s="76">
        <v>4043.5</v>
      </c>
    </row>
    <row r="68" spans="2:4" x14ac:dyDescent="0.25">
      <c r="B68" s="66">
        <v>25</v>
      </c>
      <c r="C68" s="75">
        <v>103.45833333333333</v>
      </c>
      <c r="D68" s="76">
        <v>4342.5</v>
      </c>
    </row>
    <row r="69" spans="2:4" x14ac:dyDescent="0.25">
      <c r="B69" s="66">
        <v>26</v>
      </c>
      <c r="C69" s="75">
        <v>90.791666666666671</v>
      </c>
      <c r="D69" s="76">
        <v>3908.5</v>
      </c>
    </row>
    <row r="70" spans="2:4" x14ac:dyDescent="0.25">
      <c r="B70" s="66">
        <v>27</v>
      </c>
      <c r="C70" s="75">
        <v>96.25</v>
      </c>
      <c r="D70" s="76">
        <v>3688</v>
      </c>
    </row>
    <row r="71" spans="2:4" x14ac:dyDescent="0.25">
      <c r="B71" s="66">
        <v>28</v>
      </c>
      <c r="C71" s="75">
        <v>82.041666666666671</v>
      </c>
      <c r="D71" s="76">
        <v>3613.5</v>
      </c>
    </row>
    <row r="72" spans="2:4" x14ac:dyDescent="0.25">
      <c r="B72" s="66">
        <v>29</v>
      </c>
      <c r="C72" s="75">
        <v>95.875</v>
      </c>
      <c r="D72" s="76">
        <v>4252.5</v>
      </c>
    </row>
    <row r="73" spans="2:4" x14ac:dyDescent="0.25">
      <c r="B73" s="66">
        <v>30</v>
      </c>
      <c r="C73" s="75">
        <v>93.458333333333329</v>
      </c>
      <c r="D73" s="76">
        <v>4032.5</v>
      </c>
    </row>
    <row r="74" spans="2:4" x14ac:dyDescent="0.25">
      <c r="B74" s="66">
        <v>31</v>
      </c>
      <c r="C74" s="75">
        <v>106.91666666666667</v>
      </c>
      <c r="D74" s="76">
        <v>4244</v>
      </c>
    </row>
    <row r="75" spans="2:4" x14ac:dyDescent="0.25">
      <c r="B75" s="66">
        <v>32</v>
      </c>
      <c r="C75" s="75">
        <v>79.541666666666671</v>
      </c>
      <c r="D75" s="76">
        <v>3429</v>
      </c>
    </row>
    <row r="76" spans="2:4" x14ac:dyDescent="0.25">
      <c r="B76" s="66">
        <v>33</v>
      </c>
      <c r="C76" s="75">
        <v>103.5</v>
      </c>
      <c r="D76" s="76">
        <v>4281.5</v>
      </c>
    </row>
    <row r="77" spans="2:4" x14ac:dyDescent="0.25">
      <c r="B77" s="66">
        <v>34</v>
      </c>
      <c r="C77" s="75">
        <v>99</v>
      </c>
      <c r="D77" s="76">
        <v>4098</v>
      </c>
    </row>
    <row r="78" spans="2:4" x14ac:dyDescent="0.25">
      <c r="B78" s="66">
        <v>35</v>
      </c>
      <c r="C78" s="75">
        <v>103.95833333333333</v>
      </c>
      <c r="D78" s="76">
        <v>4020</v>
      </c>
    </row>
    <row r="79" spans="2:4" x14ac:dyDescent="0.25">
      <c r="B79" s="66">
        <v>36</v>
      </c>
      <c r="C79" s="75">
        <v>77.833333333333329</v>
      </c>
      <c r="D79" s="76">
        <v>3212.5</v>
      </c>
    </row>
    <row r="80" spans="2:4" x14ac:dyDescent="0.25">
      <c r="B80" s="66">
        <v>37</v>
      </c>
      <c r="C80" s="75">
        <v>94.625</v>
      </c>
      <c r="D80" s="76">
        <v>4412.5</v>
      </c>
    </row>
    <row r="81" spans="2:4" x14ac:dyDescent="0.25">
      <c r="B81" s="66">
        <v>38</v>
      </c>
      <c r="C81" s="75">
        <v>88.083333333333329</v>
      </c>
      <c r="D81" s="76">
        <v>3536.5</v>
      </c>
    </row>
    <row r="82" spans="2:4" x14ac:dyDescent="0.25">
      <c r="B82" s="66">
        <v>39</v>
      </c>
      <c r="C82" s="75">
        <v>102.625</v>
      </c>
      <c r="D82" s="76">
        <v>4096.5</v>
      </c>
    </row>
    <row r="83" spans="2:4" x14ac:dyDescent="0.25">
      <c r="B83" s="66">
        <v>40</v>
      </c>
      <c r="C83" s="75">
        <v>78.208333333333329</v>
      </c>
      <c r="D83" s="76">
        <v>3056.5</v>
      </c>
    </row>
    <row r="84" spans="2:4" x14ac:dyDescent="0.25">
      <c r="B84" s="66">
        <v>41</v>
      </c>
      <c r="C84" s="75">
        <v>103.95833333333333</v>
      </c>
      <c r="D84" s="76">
        <v>4381.5</v>
      </c>
    </row>
    <row r="85" spans="2:4" x14ac:dyDescent="0.25">
      <c r="B85" s="66">
        <v>42</v>
      </c>
      <c r="C85" s="75">
        <v>93.083333333333329</v>
      </c>
      <c r="D85" s="76">
        <v>3943.5</v>
      </c>
    </row>
    <row r="86" spans="2:4" x14ac:dyDescent="0.25">
      <c r="B86" s="66">
        <v>43</v>
      </c>
      <c r="C86" s="75">
        <v>97.791666666666671</v>
      </c>
      <c r="D86" s="76">
        <v>4243.5</v>
      </c>
    </row>
    <row r="87" spans="2:4" x14ac:dyDescent="0.25">
      <c r="B87" s="66">
        <v>44</v>
      </c>
      <c r="C87" s="75">
        <v>94.083333333333329</v>
      </c>
      <c r="D87" s="76">
        <v>3945</v>
      </c>
    </row>
    <row r="88" spans="2:4" x14ac:dyDescent="0.25">
      <c r="B88" s="66">
        <v>45</v>
      </c>
      <c r="C88" s="75">
        <v>79.666666666666671</v>
      </c>
      <c r="D88" s="76">
        <v>3364.5</v>
      </c>
    </row>
    <row r="89" spans="2:4" x14ac:dyDescent="0.25">
      <c r="B89" s="66">
        <v>46</v>
      </c>
      <c r="C89" s="75">
        <v>102.91666666666667</v>
      </c>
      <c r="D89" s="76">
        <v>5143.5</v>
      </c>
    </row>
    <row r="90" spans="2:4" x14ac:dyDescent="0.25">
      <c r="B90" s="66">
        <v>47</v>
      </c>
      <c r="C90" s="75">
        <v>90.625</v>
      </c>
      <c r="D90" s="76">
        <v>3586</v>
      </c>
    </row>
    <row r="91" spans="2:4" x14ac:dyDescent="0.25">
      <c r="B91" s="66">
        <v>48</v>
      </c>
      <c r="C91" s="75">
        <v>110.5</v>
      </c>
      <c r="D91" s="76">
        <v>4829.5</v>
      </c>
    </row>
    <row r="92" spans="2:4" x14ac:dyDescent="0.25">
      <c r="B92" s="66">
        <v>49</v>
      </c>
      <c r="C92" s="75">
        <v>107.75</v>
      </c>
      <c r="D92" s="76">
        <v>4921.5</v>
      </c>
    </row>
    <row r="93" spans="2:4" x14ac:dyDescent="0.25">
      <c r="B93" s="77">
        <v>50</v>
      </c>
      <c r="C93" s="78">
        <v>106.875</v>
      </c>
      <c r="D93" s="79">
        <v>4533.5</v>
      </c>
    </row>
  </sheetData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</vt:lpstr>
      <vt:lpstr>第7题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2021-06-20T15:48:43Z</dcterms:modified>
</cp:coreProperties>
</file>