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DCED4AC0-870E-4447-B0A9-5FBA146C3649}" xr6:coauthVersionLast="47" xr6:coauthVersionMax="47" xr10:uidLastSave="{00000000-0000-0000-0000-000000000000}"/>
  <bookViews>
    <workbookView xWindow="-108" yWindow="-108" windowWidth="23256" windowHeight="12456" activeTab="6" xr2:uid="{00000000-000D-0000-FFFF-FFFF00000000}"/>
  </bookViews>
  <sheets>
    <sheet name="第1题" sheetId="11" r:id="rId1"/>
    <sheet name="第2题" sheetId="5" r:id="rId2"/>
    <sheet name="第3题" sheetId="9" r:id="rId3"/>
    <sheet name="第4题" sheetId="12" r:id="rId4"/>
    <sheet name="第5题" sheetId="6" r:id="rId5"/>
    <sheet name="第6题" sheetId="10" r:id="rId6"/>
    <sheet name="第7题" sheetId="13" r:id="rId7"/>
  </sheets>
  <definedNames>
    <definedName name="solver_adj" localSheetId="0" hidden="1">第1题!$D$2</definedName>
    <definedName name="solver_adj" localSheetId="3" hidden="1">第4题!$C$2</definedName>
    <definedName name="solver_adj" localSheetId="4" hidden="1">第5题!$C$2:$F$2</definedName>
    <definedName name="solver_cvg" localSheetId="0" hidden="1">0.0001</definedName>
    <definedName name="solver_cvg" localSheetId="3" hidden="1">0.0001</definedName>
    <definedName name="solver_cvg" localSheetId="4" hidden="1">0.0001</definedName>
    <definedName name="solver_drv" localSheetId="0" hidden="1">1</definedName>
    <definedName name="solver_drv" localSheetId="3" hidden="1">1</definedName>
    <definedName name="solver_drv" localSheetId="4" hidden="1">1</definedName>
    <definedName name="solver_eng" localSheetId="0" hidden="1">1</definedName>
    <definedName name="solver_eng" localSheetId="4" hidden="1">1</definedName>
    <definedName name="solver_eng" localSheetId="6" hidden="1">1</definedName>
    <definedName name="solver_est" localSheetId="0" hidden="1">1</definedName>
    <definedName name="solver_est" localSheetId="3" hidden="1">1</definedName>
    <definedName name="solver_est" localSheetId="4" hidden="1">1</definedName>
    <definedName name="solver_itr" localSheetId="0" hidden="1">2147483647</definedName>
    <definedName name="solver_itr" localSheetId="3" hidden="1">100</definedName>
    <definedName name="solver_itr" localSheetId="4" hidden="1">2147483647</definedName>
    <definedName name="solver_lhs1" localSheetId="3" hidden="1">第4题!$C$2</definedName>
    <definedName name="solver_lhs1" localSheetId="4" hidden="1">第5题!$C$2:$F$2</definedName>
    <definedName name="solver_lhs2" localSheetId="4" hidden="1">第5题!$C$2:$F$2</definedName>
    <definedName name="solver_lhs3" localSheetId="4" hidden="1">第5题!$C$2:$F$2</definedName>
    <definedName name="solver_lhs4" localSheetId="4" hidden="1">第5题!$G$2</definedName>
    <definedName name="solver_lhs5" localSheetId="4" hidden="1">第5题!$G$3</definedName>
    <definedName name="solver_lhs6" localSheetId="4" hidden="1">第5题!$G$4</definedName>
    <definedName name="solver_lhs7" localSheetId="4" hidden="1">第5题!$G$3</definedName>
    <definedName name="solver_lhs8" localSheetId="4" hidden="1">第5题!$G$4</definedName>
    <definedName name="solver_lin" localSheetId="3" hidden="1">2</definedName>
    <definedName name="solver_lin" localSheetId="4" hidden="1">2</definedName>
    <definedName name="solver_mip" localSheetId="0" hidden="1">2147483647</definedName>
    <definedName name="solver_mip" localSheetId="4" hidden="1">2147483647</definedName>
    <definedName name="solver_mni" localSheetId="0" hidden="1">30</definedName>
    <definedName name="solver_mni" localSheetId="4" hidden="1">30</definedName>
    <definedName name="solver_mrt" localSheetId="0" hidden="1">0.075</definedName>
    <definedName name="solver_mrt" localSheetId="4" hidden="1">0.075</definedName>
    <definedName name="solver_msl" localSheetId="0" hidden="1">2</definedName>
    <definedName name="solver_msl" localSheetId="4" hidden="1">2</definedName>
    <definedName name="solver_neg" localSheetId="0" hidden="1">1</definedName>
    <definedName name="solver_neg" localSheetId="3" hidden="1">2</definedName>
    <definedName name="solver_neg" localSheetId="4" hidden="1">2</definedName>
    <definedName name="solver_neg" localSheetId="6" hidden="1">1</definedName>
    <definedName name="solver_nod" localSheetId="0" hidden="1">2147483647</definedName>
    <definedName name="solver_nod" localSheetId="4" hidden="1">2147483647</definedName>
    <definedName name="solver_num" localSheetId="0" hidden="1">0</definedName>
    <definedName name="solver_num" localSheetId="3" hidden="1">1</definedName>
    <definedName name="solver_num" localSheetId="4" hidden="1">6</definedName>
    <definedName name="solver_num" localSheetId="6" hidden="1">0</definedName>
    <definedName name="solver_nwt" localSheetId="0" hidden="1">1</definedName>
    <definedName name="solver_nwt" localSheetId="3" hidden="1">1</definedName>
    <definedName name="solver_nwt" localSheetId="4" hidden="1">1</definedName>
    <definedName name="solver_opt" localSheetId="0" hidden="1">第1题!$D$3</definedName>
    <definedName name="solver_opt" localSheetId="3" hidden="1">第4题!#REF!</definedName>
    <definedName name="solver_opt" localSheetId="4" hidden="1">第5题!$G$5</definedName>
    <definedName name="solver_opt" localSheetId="6" hidden="1">第7题!$S$21</definedName>
    <definedName name="solver_pre" localSheetId="0" hidden="1">0.000001</definedName>
    <definedName name="solver_pre" localSheetId="3" hidden="1">0.000001</definedName>
    <definedName name="solver_pre" localSheetId="4" hidden="1">0.000001</definedName>
    <definedName name="solver_rbv" localSheetId="0" hidden="1">1</definedName>
    <definedName name="solver_rbv" localSheetId="4" hidden="1">2</definedName>
    <definedName name="solver_rel1" localSheetId="3" hidden="1">4</definedName>
    <definedName name="solver_rel1" localSheetId="4" hidden="1">1</definedName>
    <definedName name="solver_rel2" localSheetId="4" hidden="1">4</definedName>
    <definedName name="solver_rel3" localSheetId="4" hidden="1">3</definedName>
    <definedName name="solver_rel4" localSheetId="4" hidden="1">1</definedName>
    <definedName name="solver_rel5" localSheetId="4" hidden="1">2</definedName>
    <definedName name="solver_rel6" localSheetId="4" hidden="1">1</definedName>
    <definedName name="solver_rel7" localSheetId="4" hidden="1">2</definedName>
    <definedName name="solver_rel8" localSheetId="4" hidden="1">1</definedName>
    <definedName name="solver_rhs1" localSheetId="3" hidden="1">整数</definedName>
    <definedName name="solver_rhs1" localSheetId="4" hidden="1">第5题!$C$10:$F$10</definedName>
    <definedName name="solver_rhs2" localSheetId="4" hidden="1">"整数"</definedName>
    <definedName name="solver_rhs3" localSheetId="4" hidden="1">0</definedName>
    <definedName name="solver_rhs4" localSheetId="4" hidden="1">第5题!$H$2</definedName>
    <definedName name="solver_rhs5" localSheetId="4" hidden="1">第5题!$H$3</definedName>
    <definedName name="solver_rhs6" localSheetId="4" hidden="1">第5题!$H$4</definedName>
    <definedName name="solver_rhs7" localSheetId="4" hidden="1">第5题!$H$3</definedName>
    <definedName name="solver_rhs8" localSheetId="4" hidden="1">第5题!$H$4</definedName>
    <definedName name="solver_rlx" localSheetId="0" hidden="1">2</definedName>
    <definedName name="solver_rlx" localSheetId="4" hidden="1">2</definedName>
    <definedName name="solver_rsd" localSheetId="0" hidden="1">0</definedName>
    <definedName name="solver_rsd" localSheetId="4" hidden="1">0</definedName>
    <definedName name="solver_scl" localSheetId="0" hidden="1">1</definedName>
    <definedName name="solver_scl" localSheetId="3" hidden="1">2</definedName>
    <definedName name="solver_scl" localSheetId="4" hidden="1">2</definedName>
    <definedName name="solver_sho" localSheetId="0" hidden="1">2</definedName>
    <definedName name="solver_sho" localSheetId="3" hidden="1">2</definedName>
    <definedName name="solver_sho" localSheetId="4" hidden="1">2</definedName>
    <definedName name="solver_ssz" localSheetId="0" hidden="1">100</definedName>
    <definedName name="solver_ssz" localSheetId="4" hidden="1">100</definedName>
    <definedName name="solver_tim" localSheetId="0" hidden="1">2147483647</definedName>
    <definedName name="solver_tim" localSheetId="3" hidden="1">100</definedName>
    <definedName name="solver_tim" localSheetId="4" hidden="1">2147483647</definedName>
    <definedName name="solver_tol" localSheetId="0" hidden="1">0.01</definedName>
    <definedName name="solver_tol" localSheetId="3" hidden="1">0.05</definedName>
    <definedName name="solver_tol" localSheetId="4" hidden="1">0.01</definedName>
    <definedName name="solver_typ" localSheetId="0" hidden="1">2</definedName>
    <definedName name="solver_typ" localSheetId="3" hidden="1">3</definedName>
    <definedName name="solver_typ" localSheetId="4" hidden="1">1</definedName>
    <definedName name="solver_typ" localSheetId="6" hidden="1">1</definedName>
    <definedName name="solver_val" localSheetId="0" hidden="1">0</definedName>
    <definedName name="solver_val" localSheetId="3" hidden="1">0</definedName>
    <definedName name="solver_val" localSheetId="4" hidden="1">0</definedName>
    <definedName name="solver_val" localSheetId="6" hidden="1">0</definedName>
    <definedName name="solver_ver" localSheetId="0" hidden="1">3</definedName>
    <definedName name="solver_ver" localSheetId="4" hidden="1">3</definedName>
    <definedName name="solver_ver" localSheetId="6" hidden="1">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16" i="10" l="1"/>
  <c r="H18" i="6"/>
  <c r="H17" i="6" l="1"/>
  <c r="H16" i="6"/>
  <c r="H15" i="6"/>
  <c r="H14" i="6"/>
  <c r="H13" i="6" a="1"/>
  <c r="H13" i="6"/>
  <c r="H12" i="6" a="1"/>
  <c r="H12" i="6" s="1"/>
  <c r="H11" i="6" a="1"/>
  <c r="H11" i="6" s="1"/>
  <c r="H10" i="6"/>
  <c r="H9" i="6"/>
  <c r="C12" i="10"/>
  <c r="D10" i="11"/>
  <c r="D11" i="11" s="1"/>
  <c r="D12" i="11" s="1"/>
  <c r="D13" i="11" s="1"/>
  <c r="D14" i="11" s="1"/>
  <c r="D15" i="11" s="1"/>
  <c r="D16" i="11" s="1"/>
  <c r="D17" i="11" s="1"/>
  <c r="D18" i="11" s="1"/>
  <c r="D19" i="11" s="1"/>
  <c r="D20" i="11" s="1"/>
  <c r="D21" i="11" s="1"/>
  <c r="B9" i="13"/>
  <c r="B10" i="13" s="1"/>
  <c r="J2" i="13"/>
  <c r="K2" i="13"/>
  <c r="L2" i="13"/>
  <c r="M2" i="13"/>
  <c r="I2" i="13"/>
  <c r="B12" i="13"/>
  <c r="F5" i="13"/>
  <c r="F6" i="13"/>
  <c r="F7" i="13"/>
  <c r="F8" i="13"/>
  <c r="F9" i="13"/>
  <c r="F10" i="13" s="1"/>
  <c r="F11" i="13" s="1"/>
  <c r="F12" i="13" s="1"/>
  <c r="F13" i="13" s="1"/>
  <c r="F14" i="13" s="1"/>
  <c r="F15" i="13" s="1"/>
  <c r="F16" i="13" s="1"/>
  <c r="F17" i="13" s="1"/>
  <c r="F18" i="13" s="1"/>
  <c r="F19" i="13" s="1"/>
  <c r="F20" i="13" s="1"/>
  <c r="F21" i="13" s="1"/>
  <c r="F4" i="13"/>
  <c r="B8" i="13"/>
  <c r="D10" i="10"/>
  <c r="H26" i="12"/>
  <c r="G26" i="12"/>
  <c r="F26" i="12"/>
  <c r="H2" i="12"/>
  <c r="C6" i="9"/>
  <c r="C9" i="9"/>
  <c r="C8" i="9"/>
  <c r="J4" i="9"/>
  <c r="J5" i="9"/>
  <c r="J6" i="9"/>
  <c r="J7" i="9"/>
  <c r="J8" i="9"/>
  <c r="J9" i="9"/>
  <c r="J10" i="9"/>
  <c r="J11" i="9"/>
  <c r="J12" i="9"/>
  <c r="J13" i="9"/>
  <c r="J3" i="9"/>
  <c r="G6" i="5"/>
  <c r="G7" i="5"/>
  <c r="G4" i="5"/>
  <c r="G2" i="5"/>
  <c r="G3" i="5"/>
  <c r="D7" i="9"/>
  <c r="C7" i="9"/>
  <c r="D5" i="9"/>
  <c r="C5" i="9"/>
  <c r="H13" i="9"/>
  <c r="B16" i="13" l="1"/>
  <c r="B11" i="13"/>
  <c r="B13" i="13" s="1"/>
  <c r="B14" i="13" s="1"/>
  <c r="D21" i="10"/>
  <c r="D20" i="10"/>
  <c r="D13" i="10"/>
  <c r="F21" i="10"/>
  <c r="F19" i="10"/>
  <c r="D15" i="10"/>
  <c r="C15" i="10"/>
  <c r="D14" i="10"/>
  <c r="C14" i="10"/>
  <c r="C13" i="10"/>
  <c r="D3" i="6"/>
  <c r="D5" i="6" s="1"/>
  <c r="E3" i="6"/>
  <c r="E5" i="6" s="1"/>
  <c r="F3" i="6"/>
  <c r="F5" i="6" s="1"/>
  <c r="C3" i="6"/>
  <c r="C5" i="6" s="1"/>
  <c r="D11" i="12"/>
  <c r="C11" i="12"/>
  <c r="H4" i="13" l="1"/>
  <c r="D16" i="10"/>
  <c r="G2" i="10" s="1"/>
  <c r="H27" i="12"/>
  <c r="G27" i="12"/>
  <c r="C15" i="12"/>
  <c r="I4" i="12"/>
  <c r="I5" i="12"/>
  <c r="I6" i="12"/>
  <c r="I7" i="12"/>
  <c r="I8" i="12"/>
  <c r="I9" i="12"/>
  <c r="I10" i="12"/>
  <c r="I11" i="12"/>
  <c r="I12" i="12"/>
  <c r="I13" i="12"/>
  <c r="I14" i="12"/>
  <c r="I15" i="12"/>
  <c r="I16" i="12"/>
  <c r="I17" i="12"/>
  <c r="I18" i="12"/>
  <c r="I19" i="12"/>
  <c r="I27" i="12" s="1"/>
  <c r="I20" i="12"/>
  <c r="I21" i="12"/>
  <c r="I22" i="12"/>
  <c r="I3" i="12"/>
  <c r="D9" i="12"/>
  <c r="C9" i="12"/>
  <c r="D10" i="12" l="1"/>
  <c r="D12" i="12"/>
  <c r="D13" i="12" s="1"/>
  <c r="C10" i="12"/>
  <c r="C12" i="12"/>
  <c r="C13" i="12" s="1"/>
  <c r="C14" i="12"/>
  <c r="E4" i="6"/>
  <c r="D4" i="6"/>
  <c r="F4" i="6"/>
  <c r="C4" i="6"/>
  <c r="G2" i="6"/>
  <c r="D3" i="5"/>
  <c r="D4" i="5"/>
  <c r="D5" i="5"/>
  <c r="D6" i="5"/>
  <c r="D7" i="5"/>
  <c r="D8" i="5"/>
  <c r="D9" i="5"/>
  <c r="D10" i="5"/>
  <c r="D11" i="5"/>
  <c r="D12" i="5"/>
  <c r="D13" i="5"/>
  <c r="D14" i="5"/>
  <c r="D2" i="5"/>
  <c r="C3" i="5"/>
  <c r="C4" i="5"/>
  <c r="C5" i="5"/>
  <c r="C6" i="5"/>
  <c r="C7" i="5"/>
  <c r="C8" i="5"/>
  <c r="C9" i="5"/>
  <c r="C10" i="5"/>
  <c r="C11" i="5"/>
  <c r="C12" i="5"/>
  <c r="C13" i="5"/>
  <c r="C14" i="5"/>
  <c r="C2" i="5"/>
  <c r="D5" i="11"/>
  <c r="D6" i="11"/>
  <c r="D4" i="11" l="1"/>
  <c r="C16" i="12"/>
  <c r="G2" i="12"/>
  <c r="G4" i="6"/>
  <c r="G3" i="6"/>
  <c r="G5" i="6"/>
  <c r="D3" i="11" l="1"/>
  <c r="G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连接1" type="1" refreshedVersion="2">
    <dbPr connection="DBQ=E:\Program Files\Microsoft Office\OFFICE11\SAMPLES\Northwind.mdb;DefaultDir=E:\Program Files\Microsoft Office\OFFICE11\SAMPLES;Driver={Microsoft Access Driver (*.mdb)};DriverId=25;FIL=MS Access;MaxBufferSize=2048;MaxScanRows=8;PageTimeout=5;SafeTransactions=0;Threads=3;UserCommitSync=Yes;" command="SELECT 运货商.公司名称 AS '运货商公司名称', 订单.订购日期, 订单.运货费, 订单.订单ID_x000d__x000a_FROM `E:\Program Files\Microsoft Office\OFFICE11\SAMPLES\Northwind`.订单 订单, `E:\Program Files\Microsoft Office\OFFICE11\SAMPLES\Northwind`.运货商 运货商_x000d__x000a_WHERE 运货商.运货商ID = 订单.运货商"/>
  </connection>
</connections>
</file>

<file path=xl/sharedStrings.xml><?xml version="1.0" encoding="utf-8"?>
<sst xmlns="http://schemas.openxmlformats.org/spreadsheetml/2006/main" count="140" uniqueCount="135">
  <si>
    <r>
      <t>年序号</t>
    </r>
    <r>
      <rPr>
        <sz val="11"/>
        <rFont val="Times New Roman"/>
        <family val="1"/>
      </rPr>
      <t>t</t>
    </r>
    <phoneticPr fontId="5" type="noConversion"/>
  </si>
  <si>
    <r>
      <t>年销售额</t>
    </r>
    <r>
      <rPr>
        <sz val="11"/>
        <rFont val="Times New Roman"/>
        <family val="1"/>
      </rPr>
      <t>Y</t>
    </r>
    <phoneticPr fontId="5" type="noConversion"/>
  </si>
  <si>
    <t>ln(X)</t>
    <phoneticPr fontId="5" type="noConversion"/>
  </si>
  <si>
    <t>ln(Y)</t>
    <phoneticPr fontId="5" type="noConversion"/>
  </si>
  <si>
    <t>拟合曲线</t>
  </si>
  <si>
    <t>幂函数</t>
    <phoneticPr fontId="5" type="noConversion"/>
  </si>
  <si>
    <t>a</t>
    <phoneticPr fontId="5" type="noConversion"/>
  </si>
  <si>
    <t>b</t>
    <phoneticPr fontId="5" type="noConversion"/>
  </si>
  <si>
    <r>
      <t>R</t>
    </r>
    <r>
      <rPr>
        <vertAlign val="superscript"/>
        <sz val="11"/>
        <rFont val="宋体"/>
        <family val="3"/>
        <charset val="134"/>
      </rPr>
      <t>2</t>
    </r>
    <phoneticPr fontId="5" type="noConversion"/>
  </si>
  <si>
    <t>预测年</t>
    <phoneticPr fontId="5" type="noConversion"/>
  </si>
  <si>
    <t>预测销售额(回归方程计算)</t>
    <phoneticPr fontId="5" type="noConversion"/>
  </si>
  <si>
    <t>预测销售额(变换法计算)</t>
    <phoneticPr fontId="5" type="noConversion"/>
  </si>
  <si>
    <t>A320</t>
  </si>
  <si>
    <t>A300</t>
  </si>
  <si>
    <t>贴现率</t>
    <phoneticPr fontId="5" type="noConversion"/>
  </si>
  <si>
    <t>残值率</t>
    <phoneticPr fontId="5" type="noConversion"/>
  </si>
  <si>
    <r>
      <t>方案</t>
    </r>
    <r>
      <rPr>
        <sz val="11"/>
        <rFont val="Arial"/>
        <family val="2"/>
      </rPr>
      <t>1</t>
    </r>
    <phoneticPr fontId="5" type="noConversion"/>
  </si>
  <si>
    <r>
      <t>方案</t>
    </r>
    <r>
      <rPr>
        <sz val="11"/>
        <rFont val="Arial"/>
        <family val="2"/>
      </rPr>
      <t>2</t>
    </r>
    <phoneticPr fontId="5" type="noConversion"/>
  </si>
  <si>
    <r>
      <t>打折扣订货门限</t>
    </r>
    <r>
      <rPr>
        <sz val="11"/>
        <rFont val="Times New Roman"/>
        <family val="1"/>
      </rPr>
      <t>1</t>
    </r>
    <phoneticPr fontId="5" type="noConversion"/>
  </si>
  <si>
    <r>
      <t>折扣百分比</t>
    </r>
    <r>
      <rPr>
        <sz val="11"/>
        <rFont val="Times New Roman"/>
        <family val="1"/>
      </rPr>
      <t>1</t>
    </r>
    <phoneticPr fontId="5" type="noConversion"/>
  </si>
  <si>
    <r>
      <t>打折扣订货门限</t>
    </r>
    <r>
      <rPr>
        <sz val="11"/>
        <rFont val="Times New Roman"/>
        <family val="1"/>
      </rPr>
      <t>2</t>
    </r>
    <phoneticPr fontId="5" type="noConversion"/>
  </si>
  <si>
    <r>
      <t>折扣百分比</t>
    </r>
    <r>
      <rPr>
        <sz val="11"/>
        <rFont val="Times New Roman"/>
        <family val="1"/>
      </rPr>
      <t>2</t>
    </r>
    <phoneticPr fontId="5" type="noConversion"/>
  </si>
  <si>
    <t>每次订货的订货成本</t>
  </si>
  <si>
    <t>一件商品保存一年的储存成本</t>
  </si>
  <si>
    <t>年需求量</t>
  </si>
  <si>
    <t>名义单价</t>
    <phoneticPr fontId="5" type="noConversion"/>
  </si>
  <si>
    <t>实际单价</t>
    <phoneticPr fontId="5" type="noConversion"/>
  </si>
  <si>
    <t>商品单价</t>
    <phoneticPr fontId="5" type="noConversion"/>
  </si>
  <si>
    <t>EOQ</t>
  </si>
  <si>
    <t>折扣门限值</t>
  </si>
  <si>
    <t>订货量</t>
  </si>
  <si>
    <t>年采购成本</t>
  </si>
  <si>
    <t>年订货成本</t>
  </si>
  <si>
    <t>年储存成本</t>
  </si>
  <si>
    <t>年总成本</t>
  </si>
  <si>
    <t>年总成本的参考线</t>
  </si>
  <si>
    <t>最优平滑指数</t>
    <phoneticPr fontId="5" type="noConversion"/>
  </si>
  <si>
    <t>最小MSE</t>
    <phoneticPr fontId="5" type="noConversion"/>
  </si>
  <si>
    <t>时间点</t>
    <phoneticPr fontId="5" type="noConversion"/>
  </si>
  <si>
    <t>观测值</t>
    <phoneticPr fontId="5" type="noConversion"/>
  </si>
  <si>
    <t>估计值</t>
    <phoneticPr fontId="5" type="noConversion"/>
  </si>
  <si>
    <t>a</t>
    <phoneticPr fontId="5" type="noConversion"/>
  </si>
  <si>
    <t>b</t>
    <phoneticPr fontId="5" type="noConversion"/>
  </si>
  <si>
    <t>累计概率</t>
    <phoneticPr fontId="5" type="noConversion"/>
  </si>
  <si>
    <t>平均</t>
    <phoneticPr fontId="5" type="noConversion"/>
  </si>
  <si>
    <t>日需求量</t>
    <phoneticPr fontId="9" type="noConversion"/>
  </si>
  <si>
    <t>概率</t>
    <phoneticPr fontId="9" type="noConversion"/>
  </si>
  <si>
    <t>订货单位(份/箱)</t>
  </si>
  <si>
    <t>当日需求量(份)</t>
    <phoneticPr fontId="5" type="noConversion"/>
  </si>
  <si>
    <t>剩余量(份)</t>
  </si>
  <si>
    <t>订货成本(元)</t>
  </si>
  <si>
    <t>销售收益(元)</t>
  </si>
  <si>
    <t>利润(元)</t>
  </si>
  <si>
    <t>最小订货量</t>
    <phoneticPr fontId="5" type="noConversion"/>
  </si>
  <si>
    <t>最大订货量</t>
    <phoneticPr fontId="5" type="noConversion"/>
  </si>
  <si>
    <t>平滑指数</t>
    <phoneticPr fontId="5" type="noConversion"/>
  </si>
  <si>
    <t>MSE</t>
    <phoneticPr fontId="5" type="noConversion"/>
  </si>
  <si>
    <t>第13时间点的预测值</t>
    <phoneticPr fontId="5" type="noConversion"/>
  </si>
  <si>
    <t>方案1</t>
    <phoneticPr fontId="3" type="noConversion"/>
  </si>
  <si>
    <t>方案2</t>
    <phoneticPr fontId="3" type="noConversion"/>
  </si>
  <si>
    <t>净现值</t>
    <phoneticPr fontId="5" type="noConversion"/>
  </si>
  <si>
    <t>最优方案</t>
    <phoneticPr fontId="5" type="noConversion"/>
  </si>
  <si>
    <t>内部报酬率</t>
    <phoneticPr fontId="5" type="noConversion"/>
  </si>
  <si>
    <t>净现值相等处的内部报酬率</t>
    <phoneticPr fontId="5" type="noConversion"/>
  </si>
  <si>
    <t>交点处净现值</t>
    <phoneticPr fontId="5" type="noConversion"/>
  </si>
  <si>
    <t>查表内插法</t>
    <phoneticPr fontId="5" type="noConversion"/>
  </si>
  <si>
    <t>差值</t>
    <phoneticPr fontId="5" type="noConversion"/>
  </si>
  <si>
    <t>净现金流</t>
    <phoneticPr fontId="5" type="noConversion"/>
  </si>
  <si>
    <t>规划求解</t>
    <phoneticPr fontId="3" type="noConversion"/>
  </si>
  <si>
    <t>结果</t>
    <phoneticPr fontId="3" type="noConversion"/>
  </si>
  <si>
    <t>模拟运算表计算
年总成本</t>
    <phoneticPr fontId="3" type="noConversion"/>
  </si>
  <si>
    <t>产品A</t>
    <phoneticPr fontId="5" type="noConversion"/>
  </si>
  <si>
    <t>销量（Q）</t>
    <phoneticPr fontId="5" type="noConversion"/>
  </si>
  <si>
    <t>固定成本</t>
    <phoneticPr fontId="5" type="noConversion"/>
  </si>
  <si>
    <t>产品A</t>
    <phoneticPr fontId="5" type="noConversion"/>
  </si>
  <si>
    <t>产品B</t>
    <phoneticPr fontId="5" type="noConversion"/>
  </si>
  <si>
    <t>单位变动成本</t>
    <phoneticPr fontId="5" type="noConversion"/>
  </si>
  <si>
    <t>专用设备购置成本</t>
    <phoneticPr fontId="5" type="noConversion"/>
  </si>
  <si>
    <t>单位售价（P）</t>
    <phoneticPr fontId="5" type="noConversion"/>
  </si>
  <si>
    <t>单位边际贡献</t>
    <phoneticPr fontId="5" type="noConversion"/>
  </si>
  <si>
    <t>总成本</t>
    <phoneticPr fontId="5" type="noConversion"/>
  </si>
  <si>
    <t>销售收益</t>
    <phoneticPr fontId="5" type="noConversion"/>
  </si>
  <si>
    <t>利润</t>
    <phoneticPr fontId="5" type="noConversion"/>
  </si>
  <si>
    <t>两产品利润相等时的销量</t>
    <phoneticPr fontId="5" type="noConversion"/>
  </si>
  <si>
    <t>两产品利润相等时的利润</t>
    <phoneticPr fontId="5" type="noConversion"/>
  </si>
  <si>
    <t>结论文字</t>
    <phoneticPr fontId="5" type="noConversion"/>
  </si>
  <si>
    <t>波音737</t>
  </si>
  <si>
    <t>波音757</t>
    <phoneticPr fontId="5" type="noConversion"/>
  </si>
  <si>
    <t>总量</t>
    <phoneticPr fontId="5" type="noConversion"/>
  </si>
  <si>
    <t>限制量</t>
    <phoneticPr fontId="5" type="noConversion"/>
  </si>
  <si>
    <t>安排飞机数量</t>
    <phoneticPr fontId="5" type="noConversion"/>
  </si>
  <si>
    <t>实际载客数</t>
    <phoneticPr fontId="5" type="noConversion"/>
  </si>
  <si>
    <t>该型飞机的耗油量</t>
    <phoneticPr fontId="5" type="noConversion"/>
  </si>
  <si>
    <t>该型飞机的营业收入</t>
    <phoneticPr fontId="5" type="noConversion"/>
  </si>
  <si>
    <t>波音757</t>
  </si>
  <si>
    <t>最大载客数</t>
  </si>
  <si>
    <t>百公里耗油量（吨）</t>
    <phoneticPr fontId="5" type="noConversion"/>
  </si>
  <si>
    <t>该机型拥有量</t>
    <phoneticPr fontId="5" type="noConversion"/>
  </si>
  <si>
    <t>上海至北京</t>
    <phoneticPr fontId="5" type="noConversion"/>
  </si>
  <si>
    <t>距离</t>
    <phoneticPr fontId="5" type="noConversion"/>
  </si>
  <si>
    <t>票价</t>
    <phoneticPr fontId="5" type="noConversion"/>
  </si>
  <si>
    <t>采购价(元/箱)</t>
  </si>
  <si>
    <t>原售价(元/份)</t>
    <phoneticPr fontId="5" type="noConversion"/>
  </si>
  <si>
    <r>
      <t>折扣率下限</t>
    </r>
    <r>
      <rPr>
        <sz val="10"/>
        <rFont val="Arial"/>
        <family val="2"/>
      </rPr>
      <t/>
    </r>
    <phoneticPr fontId="5" type="noConversion"/>
  </si>
  <si>
    <r>
      <t>折扣率上限</t>
    </r>
    <r>
      <rPr>
        <sz val="10"/>
        <rFont val="Arial"/>
        <family val="2"/>
      </rPr>
      <t/>
    </r>
    <phoneticPr fontId="5" type="noConversion"/>
  </si>
  <si>
    <t>订货量(箱)</t>
  </si>
  <si>
    <t>处理价(元/份)</t>
    <phoneticPr fontId="5" type="noConversion"/>
  </si>
  <si>
    <t>最佳订货量(箱)</t>
    <phoneticPr fontId="5" type="noConversion"/>
  </si>
  <si>
    <t>当日原价销量(份)</t>
    <phoneticPr fontId="5" type="noConversion"/>
  </si>
  <si>
    <t>SUMMARY OUTPUT</t>
  </si>
  <si>
    <t>回归统计</t>
  </si>
  <si>
    <t>Multiple R</t>
  </si>
  <si>
    <t>R Square</t>
  </si>
  <si>
    <t>Adjusted R Square</t>
  </si>
  <si>
    <t>标准误差</t>
  </si>
  <si>
    <t>观测值</t>
  </si>
  <si>
    <t>方差分析</t>
  </si>
  <si>
    <t>回归分析</t>
  </si>
  <si>
    <t>残差</t>
  </si>
  <si>
    <t>总计</t>
  </si>
  <si>
    <t>Intercept</t>
  </si>
  <si>
    <t>df</t>
  </si>
  <si>
    <t>SS</t>
  </si>
  <si>
    <t>MS</t>
  </si>
  <si>
    <t>F</t>
  </si>
  <si>
    <t>Significance F</t>
  </si>
  <si>
    <t>Coefficients</t>
  </si>
  <si>
    <t>t Stat</t>
  </si>
  <si>
    <t>P-value</t>
  </si>
  <si>
    <t>Lower 95%</t>
  </si>
  <si>
    <t>Upper 95%</t>
  </si>
  <si>
    <t>下限 95.0%</t>
  </si>
  <si>
    <t>上限 95.0%</t>
  </si>
  <si>
    <t>X Variable 1</t>
  </si>
  <si>
    <t>净现值差值</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</si>
</sst>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8" formatCode="&quot;¥&quot;#,##0.00;[Red]&quot;¥&quot;\-#,##0.00"/>
    <numFmt numFmtId="176" formatCode="0.0_);[Red]\(0.0\)"/>
    <numFmt numFmtId="177" formatCode="0.00_ "/>
    <numFmt numFmtId="178" formatCode="0_ "/>
    <numFmt numFmtId="179" formatCode="0.0"/>
    <numFmt numFmtId="180" formatCode="0.000_ "/>
    <numFmt numFmtId="181" formatCode="&quot;$&quot;#,##0.00"/>
    <numFmt numFmtId="182" formatCode="0.0%"/>
    <numFmt numFmtId="183" formatCode="&quot;$&quot;#,##0"/>
    <numFmt numFmtId="184" formatCode="0.0_ "/>
    <numFmt numFmtId="185" formatCode="0.0000000%"/>
    <numFmt numFmtId="186" formatCode="0.0000_ "/>
  </numFmts>
  <fonts count="11" x14ac:knownFonts="1">
    <font>
      <sz val="11"/>
      <color theme="1"/>
      <name val="宋体"/>
      <family val="2"/>
      <scheme val="minor"/>
    </font>
    <font>
      <sz val="12"/>
      <name val="宋体"/>
      <family val="3"/>
      <charset val="134"/>
    </font>
    <font>
      <sz val="11"/>
      <name val="宋体"/>
      <family val="3"/>
      <charset val="134"/>
    </font>
    <font>
      <sz val="9"/>
      <name val="宋体"/>
      <family val="3"/>
      <charset val="134"/>
      <scheme val="minor"/>
    </font>
    <font>
      <sz val="11"/>
      <name val="Times New Roman"/>
      <family val="1"/>
    </font>
    <font>
      <sz val="9"/>
      <name val="宋体"/>
      <family val="3"/>
      <charset val="134"/>
    </font>
    <font>
      <vertAlign val="superscript"/>
      <sz val="11"/>
      <name val="宋体"/>
      <family val="3"/>
      <charset val="134"/>
    </font>
    <font>
      <sz val="10"/>
      <name val="Arial"/>
      <family val="2"/>
    </font>
    <font>
      <sz val="11"/>
      <name val="Arial"/>
      <family val="2"/>
    </font>
    <font>
      <sz val="8"/>
      <name val="Arial"/>
      <family val="2"/>
    </font>
    <font>
      <sz val="11"/>
      <name val="宋体"/>
      <family val="3"/>
      <charset val="134"/>
      <scheme val="major"/>
    </font>
  </fonts>
  <fills count="7">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rgb="FFFFFF99"/>
        <bgColor indexed="64"/>
      </patternFill>
    </fill>
    <fill>
      <patternFill patternType="solid">
        <fgColor theme="8" tint="0.59999389629810485"/>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7">
    <xf numFmtId="0" fontId="0" fillId="0" borderId="0"/>
    <xf numFmtId="0" fontId="1" fillId="0" borderId="0"/>
    <xf numFmtId="0" fontId="1" fillId="0" borderId="0">
      <alignment vertical="center"/>
    </xf>
    <xf numFmtId="9" fontId="1" fillId="0" borderId="0" applyFont="0" applyFill="0" applyBorder="0" applyAlignment="0" applyProtection="0"/>
    <xf numFmtId="0" fontId="1" fillId="0" borderId="0">
      <alignment vertical="center"/>
    </xf>
    <xf numFmtId="0" fontId="7" fillId="0" borderId="0"/>
    <xf numFmtId="0" fontId="7" fillId="0" borderId="0"/>
  </cellStyleXfs>
  <cellXfs count="171">
    <xf numFmtId="0" fontId="0" fillId="0" borderId="0" xfId="0"/>
    <xf numFmtId="0" fontId="2" fillId="0" borderId="0" xfId="1" applyFont="1"/>
    <xf numFmtId="0" fontId="2" fillId="0" borderId="2" xfId="1" applyFont="1" applyFill="1" applyBorder="1" applyAlignment="1">
      <alignment horizontal="center"/>
    </xf>
    <xf numFmtId="0" fontId="4" fillId="0" borderId="0" xfId="1" applyFont="1" applyFill="1"/>
    <xf numFmtId="0" fontId="2" fillId="0" borderId="2" xfId="1" applyFont="1" applyFill="1" applyBorder="1"/>
    <xf numFmtId="0" fontId="2" fillId="0" borderId="0" xfId="1" applyFont="1" applyFill="1"/>
    <xf numFmtId="0" fontId="2" fillId="0" borderId="1" xfId="1" applyFont="1" applyFill="1" applyBorder="1"/>
    <xf numFmtId="176" fontId="2" fillId="0" borderId="1" xfId="1" applyNumberFormat="1" applyFont="1" applyFill="1" applyBorder="1"/>
    <xf numFmtId="177" fontId="2" fillId="0" borderId="1" xfId="1" applyNumberFormat="1" applyFont="1" applyFill="1" applyBorder="1"/>
    <xf numFmtId="0" fontId="2" fillId="0" borderId="3" xfId="1" applyFont="1" applyFill="1" applyBorder="1"/>
    <xf numFmtId="176" fontId="2" fillId="0" borderId="3" xfId="1" applyNumberFormat="1" applyFont="1" applyFill="1" applyBorder="1"/>
    <xf numFmtId="0" fontId="2" fillId="0" borderId="4" xfId="1" applyFont="1" applyFill="1" applyBorder="1"/>
    <xf numFmtId="176" fontId="2" fillId="0" borderId="4" xfId="1" applyNumberFormat="1" applyFont="1" applyFill="1" applyBorder="1"/>
    <xf numFmtId="0" fontId="2" fillId="0" borderId="8" xfId="1" applyFont="1" applyFill="1" applyBorder="1"/>
    <xf numFmtId="0" fontId="8" fillId="0" borderId="0" xfId="1" applyFont="1" applyFill="1"/>
    <xf numFmtId="0" fontId="8" fillId="0" borderId="4" xfId="1" applyFont="1" applyFill="1" applyBorder="1"/>
    <xf numFmtId="179" fontId="8" fillId="0" borderId="2" xfId="1" applyNumberFormat="1" applyFont="1" applyFill="1" applyBorder="1"/>
    <xf numFmtId="0" fontId="1" fillId="0" borderId="0" xfId="1" applyFill="1"/>
    <xf numFmtId="2" fontId="1" fillId="0" borderId="0" xfId="1" applyNumberFormat="1" applyFill="1"/>
    <xf numFmtId="9" fontId="1" fillId="0" borderId="0" xfId="1" applyNumberFormat="1" applyFill="1"/>
    <xf numFmtId="180" fontId="0" fillId="0" borderId="0" xfId="3" applyNumberFormat="1" applyFont="1" applyFill="1"/>
    <xf numFmtId="1" fontId="8" fillId="0" borderId="0" xfId="1" applyNumberFormat="1" applyFont="1" applyFill="1"/>
    <xf numFmtId="0" fontId="2" fillId="0" borderId="8" xfId="1" applyFont="1" applyFill="1" applyBorder="1" applyAlignment="1">
      <alignment vertical="center"/>
    </xf>
    <xf numFmtId="0" fontId="8" fillId="0" borderId="2" xfId="1" applyFont="1" applyFill="1" applyBorder="1" applyAlignment="1">
      <alignment vertical="center"/>
    </xf>
    <xf numFmtId="0" fontId="8" fillId="0" borderId="1" xfId="1" applyFont="1" applyFill="1" applyBorder="1"/>
    <xf numFmtId="1" fontId="8" fillId="0" borderId="1" xfId="1" applyNumberFormat="1" applyFont="1" applyFill="1" applyBorder="1"/>
    <xf numFmtId="9" fontId="8" fillId="0" borderId="2" xfId="3" applyFont="1" applyFill="1" applyBorder="1" applyAlignment="1">
      <alignment vertical="center"/>
    </xf>
    <xf numFmtId="0" fontId="8" fillId="0" borderId="3" xfId="1" applyFont="1" applyFill="1" applyBorder="1"/>
    <xf numFmtId="1" fontId="8" fillId="0" borderId="3" xfId="1" applyNumberFormat="1" applyFont="1" applyFill="1" applyBorder="1"/>
    <xf numFmtId="0" fontId="8" fillId="0" borderId="0" xfId="1" applyFont="1" applyFill="1" applyAlignment="1">
      <alignment horizontal="center" vertical="center"/>
    </xf>
    <xf numFmtId="182" fontId="8" fillId="0" borderId="4" xfId="3" applyNumberFormat="1" applyFont="1" applyFill="1" applyBorder="1" applyAlignment="1">
      <alignment vertical="center"/>
    </xf>
    <xf numFmtId="0" fontId="2" fillId="0" borderId="13" xfId="1" applyFont="1" applyFill="1" applyBorder="1" applyAlignment="1">
      <alignment vertical="center"/>
    </xf>
    <xf numFmtId="183" fontId="8" fillId="0" borderId="4" xfId="1" applyNumberFormat="1" applyFont="1" applyFill="1" applyBorder="1" applyAlignment="1">
      <alignment vertical="center"/>
    </xf>
    <xf numFmtId="0" fontId="2" fillId="0" borderId="0" xfId="1" applyFont="1" applyFill="1" applyAlignment="1">
      <alignment horizontal="center"/>
    </xf>
    <xf numFmtId="183" fontId="8" fillId="0" borderId="2" xfId="1" applyNumberFormat="1" applyFont="1" applyFill="1" applyBorder="1" applyAlignment="1">
      <alignment vertical="center"/>
    </xf>
    <xf numFmtId="181" fontId="8" fillId="0" borderId="2" xfId="1" applyNumberFormat="1" applyFont="1" applyFill="1" applyBorder="1" applyAlignment="1">
      <alignment vertical="center"/>
    </xf>
    <xf numFmtId="0" fontId="2" fillId="0" borderId="0" xfId="1" applyFont="1" applyFill="1" applyAlignment="1">
      <alignment horizontal="left" vertical="center"/>
    </xf>
    <xf numFmtId="0" fontId="8" fillId="0" borderId="0" xfId="1" applyFont="1" applyFill="1" applyAlignment="1">
      <alignment horizontal="right"/>
    </xf>
    <xf numFmtId="1" fontId="8" fillId="0" borderId="2" xfId="1" applyNumberFormat="1" applyFont="1" applyFill="1" applyBorder="1"/>
    <xf numFmtId="0" fontId="2" fillId="0" borderId="13" xfId="1" applyFont="1" applyFill="1" applyBorder="1"/>
    <xf numFmtId="179" fontId="8" fillId="0" borderId="4" xfId="1" applyNumberFormat="1" applyFont="1" applyFill="1" applyBorder="1"/>
    <xf numFmtId="0" fontId="8" fillId="0" borderId="0" xfId="1" applyFont="1" applyFill="1" applyBorder="1" applyAlignment="1">
      <alignment horizontal="right"/>
    </xf>
    <xf numFmtId="0" fontId="2" fillId="0" borderId="0" xfId="1" applyFont="1" applyFill="1" applyBorder="1"/>
    <xf numFmtId="1" fontId="8" fillId="0" borderId="0" xfId="1" applyNumberFormat="1" applyFont="1" applyFill="1" applyBorder="1"/>
    <xf numFmtId="0" fontId="1" fillId="0" borderId="0" xfId="1" applyFont="1" applyFill="1"/>
    <xf numFmtId="0" fontId="2" fillId="0" borderId="0" xfId="1" applyFont="1" applyFill="1" applyAlignment="1">
      <alignment horizontal="right"/>
    </xf>
    <xf numFmtId="1" fontId="8" fillId="0" borderId="11" xfId="1" applyNumberFormat="1" applyFont="1" applyFill="1" applyBorder="1"/>
    <xf numFmtId="1" fontId="8" fillId="0" borderId="13" xfId="1" applyNumberFormat="1" applyFont="1" applyFill="1" applyBorder="1"/>
    <xf numFmtId="1" fontId="8" fillId="0" borderId="4" xfId="1" applyNumberFormat="1" applyFont="1" applyFill="1" applyBorder="1"/>
    <xf numFmtId="0" fontId="2" fillId="0" borderId="0" xfId="4" applyFont="1" applyFill="1" applyBorder="1">
      <alignment vertical="center"/>
    </xf>
    <xf numFmtId="0" fontId="2" fillId="0" borderId="7" xfId="4" applyFont="1" applyFill="1" applyBorder="1">
      <alignment vertical="center"/>
    </xf>
    <xf numFmtId="0" fontId="2" fillId="0" borderId="0" xfId="4" applyFont="1" applyFill="1">
      <alignment vertical="center"/>
    </xf>
    <xf numFmtId="0" fontId="8" fillId="0" borderId="2" xfId="4" applyFont="1" applyFill="1" applyBorder="1">
      <alignment vertical="center"/>
    </xf>
    <xf numFmtId="0" fontId="2" fillId="3" borderId="3" xfId="4" applyFont="1" applyFill="1" applyBorder="1">
      <alignment vertical="center"/>
    </xf>
    <xf numFmtId="179" fontId="2" fillId="3" borderId="3" xfId="4" applyNumberFormat="1" applyFont="1" applyFill="1" applyBorder="1">
      <alignment vertical="center"/>
    </xf>
    <xf numFmtId="179" fontId="2" fillId="3" borderId="4" xfId="4" applyNumberFormat="1" applyFont="1" applyFill="1" applyBorder="1">
      <alignment vertical="center"/>
    </xf>
    <xf numFmtId="179" fontId="2" fillId="3" borderId="7" xfId="4" applyNumberFormat="1" applyFont="1" applyFill="1" applyBorder="1">
      <alignment vertical="center"/>
    </xf>
    <xf numFmtId="0" fontId="2" fillId="3" borderId="1" xfId="1" applyFont="1" applyFill="1" applyBorder="1"/>
    <xf numFmtId="0" fontId="2" fillId="4" borderId="1" xfId="4" applyFont="1" applyFill="1" applyBorder="1">
      <alignment vertical="center"/>
    </xf>
    <xf numFmtId="0" fontId="2" fillId="4" borderId="3" xfId="4" applyFont="1" applyFill="1" applyBorder="1">
      <alignment vertical="center"/>
    </xf>
    <xf numFmtId="0" fontId="2" fillId="4" borderId="4" xfId="4" applyFont="1" applyFill="1" applyBorder="1">
      <alignment vertical="center"/>
    </xf>
    <xf numFmtId="0" fontId="2" fillId="4" borderId="14" xfId="4" applyFont="1" applyFill="1" applyBorder="1">
      <alignment vertical="center"/>
    </xf>
    <xf numFmtId="179" fontId="2" fillId="3" borderId="14" xfId="4" applyNumberFormat="1" applyFont="1" applyFill="1" applyBorder="1">
      <alignment vertical="center"/>
    </xf>
    <xf numFmtId="0" fontId="2" fillId="3" borderId="14" xfId="4" applyFont="1" applyFill="1" applyBorder="1">
      <alignment vertical="center"/>
    </xf>
    <xf numFmtId="0" fontId="2" fillId="2" borderId="1" xfId="4" applyFont="1" applyFill="1" applyBorder="1" applyAlignment="1">
      <alignment horizontal="center"/>
    </xf>
    <xf numFmtId="0" fontId="2" fillId="2" borderId="1" xfId="1" applyFont="1" applyFill="1" applyBorder="1" applyAlignment="1">
      <alignment horizontal="center"/>
    </xf>
    <xf numFmtId="0" fontId="2" fillId="2" borderId="2" xfId="1" applyFont="1" applyFill="1" applyBorder="1" applyAlignment="1">
      <alignment horizontal="center"/>
    </xf>
    <xf numFmtId="0" fontId="2" fillId="2" borderId="2" xfId="1" applyFont="1" applyFill="1" applyBorder="1"/>
    <xf numFmtId="0" fontId="2" fillId="2" borderId="2" xfId="1" applyFont="1" applyFill="1" applyBorder="1" applyAlignment="1">
      <alignment horizontal="left"/>
    </xf>
    <xf numFmtId="0" fontId="2" fillId="5" borderId="2" xfId="1" applyFont="1" applyFill="1" applyBorder="1" applyAlignment="1">
      <alignment horizontal="center"/>
    </xf>
    <xf numFmtId="178" fontId="2" fillId="3" borderId="2" xfId="1" applyNumberFormat="1" applyFont="1" applyFill="1" applyBorder="1"/>
    <xf numFmtId="0" fontId="2" fillId="6" borderId="2" xfId="1" applyFont="1" applyFill="1" applyBorder="1"/>
    <xf numFmtId="0" fontId="1" fillId="0" borderId="0" xfId="1" applyFill="1" applyAlignment="1">
      <alignment horizontal="center"/>
    </xf>
    <xf numFmtId="2" fontId="2" fillId="3" borderId="2" xfId="1" applyNumberFormat="1" applyFont="1" applyFill="1" applyBorder="1"/>
    <xf numFmtId="10" fontId="2" fillId="3" borderId="2" xfId="1" applyNumberFormat="1" applyFont="1" applyFill="1" applyBorder="1"/>
    <xf numFmtId="0" fontId="2" fillId="3" borderId="11" xfId="1" applyFont="1" applyFill="1" applyBorder="1" applyAlignment="1">
      <alignment horizontal="center"/>
    </xf>
    <xf numFmtId="0" fontId="2" fillId="3" borderId="15" xfId="1" applyFont="1" applyFill="1" applyBorder="1"/>
    <xf numFmtId="0" fontId="2" fillId="3" borderId="12" xfId="1" applyFont="1" applyFill="1" applyBorder="1" applyAlignment="1">
      <alignment horizontal="center"/>
    </xf>
    <xf numFmtId="0" fontId="2" fillId="3" borderId="3" xfId="1" applyFont="1" applyFill="1" applyBorder="1"/>
    <xf numFmtId="0" fontId="2" fillId="3" borderId="5" xfId="1" applyFont="1" applyFill="1" applyBorder="1"/>
    <xf numFmtId="1" fontId="2" fillId="3" borderId="5" xfId="1" applyNumberFormat="1" applyFont="1" applyFill="1" applyBorder="1"/>
    <xf numFmtId="0" fontId="2" fillId="3" borderId="13" xfId="1" applyFont="1" applyFill="1" applyBorder="1" applyAlignment="1">
      <alignment horizontal="center"/>
    </xf>
    <xf numFmtId="0" fontId="2" fillId="0" borderId="13" xfId="1" applyFont="1" applyFill="1" applyBorder="1" applyAlignment="1">
      <alignment vertical="center" wrapText="1"/>
    </xf>
    <xf numFmtId="2" fontId="8" fillId="0" borderId="3" xfId="1" applyNumberFormat="1" applyFont="1" applyFill="1" applyBorder="1"/>
    <xf numFmtId="0" fontId="10" fillId="0" borderId="0" xfId="5" applyFont="1" applyFill="1"/>
    <xf numFmtId="0" fontId="10" fillId="2" borderId="2" xfId="5" applyFont="1" applyFill="1" applyBorder="1"/>
    <xf numFmtId="0" fontId="10" fillId="0" borderId="0" xfId="5" applyFont="1" applyFill="1" applyBorder="1"/>
    <xf numFmtId="0" fontId="10" fillId="0" borderId="7" xfId="5" applyFont="1" applyFill="1" applyBorder="1"/>
    <xf numFmtId="0" fontId="10" fillId="3" borderId="11" xfId="5" applyFont="1" applyFill="1" applyBorder="1"/>
    <xf numFmtId="0" fontId="10" fillId="3" borderId="3" xfId="5" applyFont="1" applyFill="1" applyBorder="1"/>
    <xf numFmtId="0" fontId="10" fillId="3" borderId="15" xfId="5" applyFont="1" applyFill="1" applyBorder="1"/>
    <xf numFmtId="0" fontId="10" fillId="0" borderId="0" xfId="5" applyFont="1" applyFill="1" applyAlignment="1">
      <alignment horizontal="center"/>
    </xf>
    <xf numFmtId="0" fontId="10" fillId="3" borderId="12" xfId="5" applyFont="1" applyFill="1" applyBorder="1"/>
    <xf numFmtId="0" fontId="10" fillId="4" borderId="2" xfId="5" applyFont="1" applyFill="1" applyBorder="1"/>
    <xf numFmtId="0" fontId="10" fillId="3" borderId="2" xfId="5" applyFont="1" applyFill="1" applyBorder="1"/>
    <xf numFmtId="0" fontId="10" fillId="2" borderId="9" xfId="5" applyFont="1" applyFill="1" applyBorder="1"/>
    <xf numFmtId="0" fontId="10" fillId="3" borderId="9" xfId="5" applyFont="1" applyFill="1" applyBorder="1"/>
    <xf numFmtId="0" fontId="10" fillId="3" borderId="13" xfId="5" applyFont="1" applyFill="1" applyBorder="1"/>
    <xf numFmtId="0" fontId="10" fillId="3" borderId="4" xfId="5" applyFont="1" applyFill="1" applyBorder="1"/>
    <xf numFmtId="0" fontId="10" fillId="3" borderId="1" xfId="5" applyFont="1" applyFill="1" applyBorder="1"/>
    <xf numFmtId="0" fontId="10" fillId="0" borderId="0" xfId="2" applyFont="1" applyFill="1">
      <alignment vertical="center"/>
    </xf>
    <xf numFmtId="0" fontId="10" fillId="2" borderId="2" xfId="2" applyFont="1" applyFill="1" applyBorder="1">
      <alignment vertical="center"/>
    </xf>
    <xf numFmtId="0" fontId="10" fillId="2" borderId="2" xfId="2" applyFont="1" applyFill="1" applyBorder="1" applyAlignment="1">
      <alignment horizontal="center" vertical="center"/>
    </xf>
    <xf numFmtId="0" fontId="10" fillId="0" borderId="0" xfId="2" applyFont="1">
      <alignment vertical="center"/>
    </xf>
    <xf numFmtId="178" fontId="10" fillId="0" borderId="2" xfId="2" applyNumberFormat="1" applyFont="1" applyFill="1" applyBorder="1" applyAlignment="1">
      <alignment horizontal="center" vertical="center"/>
    </xf>
    <xf numFmtId="0" fontId="10" fillId="4" borderId="2" xfId="2" applyFont="1" applyFill="1" applyBorder="1" applyAlignment="1">
      <alignment horizontal="center" vertical="center"/>
    </xf>
    <xf numFmtId="0" fontId="10" fillId="3" borderId="2" xfId="2" applyFont="1" applyFill="1" applyBorder="1" applyAlignment="1">
      <alignment horizontal="center" vertical="center"/>
    </xf>
    <xf numFmtId="0" fontId="10" fillId="0" borderId="0" xfId="2" applyFont="1" applyFill="1" applyAlignment="1">
      <alignment horizontal="center" vertical="center"/>
    </xf>
    <xf numFmtId="0" fontId="10" fillId="2" borderId="2" xfId="2" applyFont="1" applyFill="1" applyBorder="1" applyAlignment="1">
      <alignment horizontal="left" vertical="center"/>
    </xf>
    <xf numFmtId="0" fontId="10" fillId="0" borderId="0" xfId="2" applyFont="1" applyAlignment="1">
      <alignment horizontal="center" vertical="center"/>
    </xf>
    <xf numFmtId="0" fontId="10" fillId="0" borderId="0" xfId="6" applyFont="1" applyFill="1"/>
    <xf numFmtId="0" fontId="10" fillId="0" borderId="2" xfId="6" applyFont="1" applyFill="1" applyBorder="1"/>
    <xf numFmtId="0" fontId="10" fillId="0" borderId="2" xfId="6" applyFont="1" applyFill="1" applyBorder="1" applyAlignment="1">
      <alignment horizontal="center" wrapText="1"/>
    </xf>
    <xf numFmtId="0" fontId="10" fillId="0" borderId="2" xfId="6" applyFont="1" applyFill="1" applyBorder="1" applyAlignment="1">
      <alignment horizontal="center"/>
    </xf>
    <xf numFmtId="178" fontId="10" fillId="0" borderId="2" xfId="6" applyNumberFormat="1" applyFont="1" applyFill="1" applyBorder="1"/>
    <xf numFmtId="0" fontId="10" fillId="0" borderId="11" xfId="6" applyFont="1" applyFill="1" applyBorder="1" applyAlignment="1">
      <alignment horizontal="center"/>
    </xf>
    <xf numFmtId="9" fontId="10" fillId="0" borderId="3" xfId="6" applyNumberFormat="1" applyFont="1" applyFill="1" applyBorder="1"/>
    <xf numFmtId="9" fontId="10" fillId="0" borderId="2" xfId="6" applyNumberFormat="1" applyFont="1" applyFill="1" applyBorder="1"/>
    <xf numFmtId="0" fontId="10" fillId="0" borderId="11" xfId="6" applyFont="1" applyFill="1" applyBorder="1"/>
    <xf numFmtId="9" fontId="10" fillId="0" borderId="11" xfId="6" applyNumberFormat="1" applyFont="1" applyFill="1" applyBorder="1"/>
    <xf numFmtId="0" fontId="10" fillId="0" borderId="12" xfId="6" applyFont="1" applyFill="1" applyBorder="1"/>
    <xf numFmtId="9" fontId="10" fillId="0" borderId="12" xfId="6" applyNumberFormat="1" applyFont="1" applyFill="1" applyBorder="1"/>
    <xf numFmtId="0" fontId="10" fillId="0" borderId="1" xfId="6" applyFont="1" applyFill="1" applyBorder="1"/>
    <xf numFmtId="178" fontId="10" fillId="0" borderId="1" xfId="6" applyNumberFormat="1" applyFont="1" applyFill="1" applyBorder="1"/>
    <xf numFmtId="178" fontId="10" fillId="0" borderId="16" xfId="6" applyNumberFormat="1" applyFont="1" applyFill="1" applyBorder="1"/>
    <xf numFmtId="178" fontId="10" fillId="0" borderId="15" xfId="6" applyNumberFormat="1" applyFont="1" applyFill="1" applyBorder="1"/>
    <xf numFmtId="0" fontId="10" fillId="0" borderId="3" xfId="6" applyFont="1" applyFill="1" applyBorder="1"/>
    <xf numFmtId="178" fontId="10" fillId="0" borderId="3" xfId="6" applyNumberFormat="1" applyFont="1" applyFill="1" applyBorder="1"/>
    <xf numFmtId="178" fontId="10" fillId="0" borderId="0" xfId="6" applyNumberFormat="1" applyFont="1" applyFill="1" applyBorder="1"/>
    <xf numFmtId="178" fontId="10" fillId="0" borderId="5" xfId="6" applyNumberFormat="1" applyFont="1" applyFill="1" applyBorder="1"/>
    <xf numFmtId="0" fontId="10" fillId="0" borderId="13" xfId="6" applyFont="1" applyFill="1" applyBorder="1"/>
    <xf numFmtId="9" fontId="10" fillId="0" borderId="13" xfId="6" applyNumberFormat="1" applyFont="1" applyFill="1" applyBorder="1"/>
    <xf numFmtId="9" fontId="10" fillId="0" borderId="0" xfId="6" applyNumberFormat="1" applyFont="1" applyFill="1"/>
    <xf numFmtId="178" fontId="10" fillId="0" borderId="4" xfId="6" applyNumberFormat="1" applyFont="1" applyFill="1" applyBorder="1"/>
    <xf numFmtId="178" fontId="10" fillId="0" borderId="7" xfId="6" applyNumberFormat="1" applyFont="1" applyFill="1" applyBorder="1"/>
    <xf numFmtId="178" fontId="10" fillId="0" borderId="6" xfId="6" applyNumberFormat="1" applyFont="1" applyFill="1" applyBorder="1"/>
    <xf numFmtId="184" fontId="10" fillId="0" borderId="0" xfId="6" applyNumberFormat="1" applyFont="1" applyFill="1"/>
    <xf numFmtId="0" fontId="10" fillId="0" borderId="1" xfId="6" applyFont="1" applyFill="1" applyBorder="1" applyAlignment="1">
      <alignment horizontal="center" wrapText="1"/>
    </xf>
    <xf numFmtId="2" fontId="10" fillId="0" borderId="2" xfId="6" applyNumberFormat="1" applyFont="1" applyFill="1" applyBorder="1"/>
    <xf numFmtId="1" fontId="10" fillId="0" borderId="0" xfId="6" applyNumberFormat="1" applyFont="1" applyFill="1" applyBorder="1"/>
    <xf numFmtId="0" fontId="0" fillId="0" borderId="0" xfId="0" applyFill="1" applyBorder="1" applyAlignment="1"/>
    <xf numFmtId="0" fontId="0" fillId="0" borderId="17" xfId="0" applyFill="1" applyBorder="1" applyAlignment="1"/>
    <xf numFmtId="0" fontId="2" fillId="0" borderId="0" xfId="1" applyFont="1" applyBorder="1"/>
    <xf numFmtId="0" fontId="0" fillId="0" borderId="0" xfId="0" applyBorder="1"/>
    <xf numFmtId="0" fontId="0" fillId="0" borderId="0" xfId="0" applyFont="1" applyFill="1" applyBorder="1" applyAlignment="1">
      <alignment horizontal="centerContinuous"/>
    </xf>
    <xf numFmtId="0" fontId="0" fillId="0" borderId="0" xfId="0" applyFont="1" applyFill="1" applyBorder="1" applyAlignment="1">
      <alignment horizontal="center"/>
    </xf>
    <xf numFmtId="0" fontId="0" fillId="0" borderId="18" xfId="0" applyFont="1" applyFill="1" applyBorder="1" applyAlignment="1">
      <alignment horizontal="center"/>
    </xf>
    <xf numFmtId="0" fontId="0" fillId="0" borderId="18" xfId="0" applyFont="1" applyFill="1" applyBorder="1" applyAlignment="1">
      <alignment horizontal="centerContinuous"/>
    </xf>
    <xf numFmtId="185" fontId="1" fillId="0" borderId="0" xfId="1" applyNumberFormat="1" applyFill="1"/>
    <xf numFmtId="8" fontId="2" fillId="0" borderId="0" xfId="1" applyNumberFormat="1" applyFont="1" applyFill="1"/>
    <xf numFmtId="180" fontId="2" fillId="3" borderId="2" xfId="1" applyNumberFormat="1" applyFont="1" applyFill="1" applyBorder="1"/>
    <xf numFmtId="186" fontId="2" fillId="3" borderId="2" xfId="1" applyNumberFormat="1" applyFont="1" applyFill="1" applyBorder="1"/>
    <xf numFmtId="178" fontId="0" fillId="0" borderId="0" xfId="0" applyNumberFormat="1"/>
    <xf numFmtId="184" fontId="2" fillId="3" borderId="3" xfId="4" applyNumberFormat="1" applyFont="1" applyFill="1" applyBorder="1">
      <alignment vertical="center"/>
    </xf>
    <xf numFmtId="0" fontId="2" fillId="2" borderId="8" xfId="4" applyFont="1" applyFill="1" applyBorder="1" applyAlignment="1">
      <alignment horizontal="left" vertical="center"/>
    </xf>
    <xf numFmtId="0" fontId="2" fillId="2" borderId="14" xfId="4" applyFont="1" applyFill="1" applyBorder="1" applyAlignment="1">
      <alignment horizontal="left" vertical="center"/>
    </xf>
    <xf numFmtId="0" fontId="1" fillId="0" borderId="8" xfId="1" applyFill="1" applyBorder="1" applyAlignment="1">
      <alignment horizontal="center"/>
    </xf>
    <xf numFmtId="0" fontId="1" fillId="0" borderId="10" xfId="1" applyFill="1" applyBorder="1" applyAlignment="1">
      <alignment horizontal="center"/>
    </xf>
    <xf numFmtId="0" fontId="1" fillId="0" borderId="14" xfId="1" applyFill="1" applyBorder="1" applyAlignment="1">
      <alignment horizontal="center"/>
    </xf>
    <xf numFmtId="2" fontId="2" fillId="3" borderId="8" xfId="1" applyNumberFormat="1" applyFont="1" applyFill="1" applyBorder="1" applyAlignment="1">
      <alignment horizontal="center" vertical="center"/>
    </xf>
    <xf numFmtId="2" fontId="2" fillId="3" borderId="14" xfId="1" applyNumberFormat="1" applyFont="1" applyFill="1" applyBorder="1" applyAlignment="1">
      <alignment horizontal="center" vertical="center"/>
    </xf>
    <xf numFmtId="9" fontId="2" fillId="0" borderId="2" xfId="1" applyNumberFormat="1" applyFont="1" applyFill="1" applyBorder="1" applyAlignment="1">
      <alignment horizontal="center"/>
    </xf>
    <xf numFmtId="2" fontId="2" fillId="3" borderId="8" xfId="1" applyNumberFormat="1" applyFont="1" applyFill="1" applyBorder="1" applyAlignment="1">
      <alignment horizontal="center"/>
    </xf>
    <xf numFmtId="2" fontId="2" fillId="3" borderId="14" xfId="1" applyNumberFormat="1" applyFont="1" applyFill="1" applyBorder="1" applyAlignment="1">
      <alignment horizontal="center"/>
    </xf>
    <xf numFmtId="10" fontId="2" fillId="3" borderId="8" xfId="1" applyNumberFormat="1" applyFont="1" applyFill="1" applyBorder="1" applyAlignment="1">
      <alignment horizontal="center" vertical="center"/>
    </xf>
    <xf numFmtId="0" fontId="1" fillId="3" borderId="14" xfId="1" applyFill="1" applyBorder="1" applyAlignment="1">
      <alignment horizontal="center" vertical="center"/>
    </xf>
    <xf numFmtId="0" fontId="10" fillId="3" borderId="2" xfId="5" applyFont="1" applyFill="1" applyBorder="1" applyAlignment="1">
      <alignment horizontal="center"/>
    </xf>
    <xf numFmtId="0" fontId="10" fillId="4" borderId="2" xfId="5" applyFont="1" applyFill="1" applyBorder="1" applyAlignment="1">
      <alignment horizontal="center"/>
    </xf>
    <xf numFmtId="0" fontId="10" fillId="3" borderId="13" xfId="5" applyFont="1" applyFill="1" applyBorder="1" applyAlignment="1">
      <alignment horizontal="center"/>
    </xf>
    <xf numFmtId="0" fontId="10" fillId="3" borderId="6" xfId="5" applyFont="1" applyFill="1" applyBorder="1" applyAlignment="1">
      <alignment horizontal="center"/>
    </xf>
    <xf numFmtId="0" fontId="2" fillId="0" borderId="0" xfId="1" applyFont="1" applyFill="1" applyAlignment="1">
      <alignment horizontal="center" wrapText="1"/>
    </xf>
  </cellXfs>
  <cellStyles count="7">
    <cellStyle name="百分比 2" xfId="3" xr:uid="{00000000-0005-0000-0000-000000000000}"/>
    <cellStyle name="常规" xfId="0" builtinId="0"/>
    <cellStyle name="常规 2" xfId="1" xr:uid="{00000000-0005-0000-0000-000002000000}"/>
    <cellStyle name="常规_98Exam4答案" xfId="5" xr:uid="{00000000-0005-0000-0000-000003000000}"/>
    <cellStyle name="常规_Q9_C" xfId="6" xr:uid="{00000000-0005-0000-0000-000004000000}"/>
    <cellStyle name="常规_第4第5章" xfId="4" xr:uid="{00000000-0005-0000-0000-000005000000}"/>
    <cellStyle name="常规_第7章C卷最优化模型试题及答案" xfId="2" xr:uid="{00000000-0005-0000-0000-00000600000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80927384076991E-2"/>
          <c:y val="5.0925925925925923E-2"/>
          <c:w val="0.88464129483814524"/>
          <c:h val="0.66574876057159527"/>
        </c:manualLayout>
      </c:layout>
      <c:scatterChart>
        <c:scatterStyle val="smoothMarker"/>
        <c:varyColors val="0"/>
        <c:ser>
          <c:idx val="1"/>
          <c:order val="0"/>
          <c:tx>
            <c:strRef>
              <c:f>第1题!$C$8</c:f>
              <c:strCache>
                <c:ptCount val="1"/>
                <c:pt idx="0">
                  <c:v>观测值</c:v>
                </c:pt>
              </c:strCache>
            </c:strRef>
          </c:tx>
          <c:spPr>
            <a:ln w="19050" cap="rnd">
              <a:solidFill>
                <a:schemeClr val="accent1">
                  <a:alpha val="97000"/>
                </a:schemeClr>
              </a:solidFill>
              <a:round/>
            </a:ln>
            <a:effectLst/>
          </c:spPr>
          <c:marker>
            <c:symbol val="circle"/>
            <c:size val="5"/>
            <c:spPr>
              <a:solidFill>
                <a:srgbClr val="0070C0"/>
              </a:solidFill>
              <a:ln w="9525">
                <a:solidFill>
                  <a:srgbClr val="0070C0"/>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2-7C05-4427-8AFF-67ED555266E9}"/>
                </c:ext>
              </c:extLst>
            </c:dLbl>
            <c:dLbl>
              <c:idx val="1"/>
              <c:delete val="1"/>
              <c:extLst>
                <c:ext xmlns:c15="http://schemas.microsoft.com/office/drawing/2012/chart" uri="{CE6537A1-D6FC-4f65-9D91-7224C49458BB}"/>
                <c:ext xmlns:c16="http://schemas.microsoft.com/office/drawing/2014/chart" uri="{C3380CC4-5D6E-409C-BE32-E72D297353CC}">
                  <c16:uniqueId val="{00000003-7C05-4427-8AFF-67ED555266E9}"/>
                </c:ext>
              </c:extLst>
            </c:dLbl>
            <c:dLbl>
              <c:idx val="2"/>
              <c:delete val="1"/>
              <c:extLst>
                <c:ext xmlns:c15="http://schemas.microsoft.com/office/drawing/2012/chart" uri="{CE6537A1-D6FC-4f65-9D91-7224C49458BB}"/>
                <c:ext xmlns:c16="http://schemas.microsoft.com/office/drawing/2014/chart" uri="{C3380CC4-5D6E-409C-BE32-E72D297353CC}">
                  <c16:uniqueId val="{00000004-7C05-4427-8AFF-67ED555266E9}"/>
                </c:ext>
              </c:extLst>
            </c:dLbl>
            <c:dLbl>
              <c:idx val="3"/>
              <c:delete val="1"/>
              <c:extLst>
                <c:ext xmlns:c15="http://schemas.microsoft.com/office/drawing/2012/chart" uri="{CE6537A1-D6FC-4f65-9D91-7224C49458BB}"/>
                <c:ext xmlns:c16="http://schemas.microsoft.com/office/drawing/2014/chart" uri="{C3380CC4-5D6E-409C-BE32-E72D297353CC}">
                  <c16:uniqueId val="{00000005-7C05-4427-8AFF-67ED555266E9}"/>
                </c:ext>
              </c:extLst>
            </c:dLbl>
            <c:dLbl>
              <c:idx val="4"/>
              <c:delete val="1"/>
              <c:extLst>
                <c:ext xmlns:c15="http://schemas.microsoft.com/office/drawing/2012/chart" uri="{CE6537A1-D6FC-4f65-9D91-7224C49458BB}"/>
                <c:ext xmlns:c16="http://schemas.microsoft.com/office/drawing/2014/chart" uri="{C3380CC4-5D6E-409C-BE32-E72D297353CC}">
                  <c16:uniqueId val="{00000006-7C05-4427-8AFF-67ED555266E9}"/>
                </c:ext>
              </c:extLst>
            </c:dLbl>
            <c:dLbl>
              <c:idx val="5"/>
              <c:delete val="1"/>
              <c:extLst>
                <c:ext xmlns:c15="http://schemas.microsoft.com/office/drawing/2012/chart" uri="{CE6537A1-D6FC-4f65-9D91-7224C49458BB}"/>
                <c:ext xmlns:c16="http://schemas.microsoft.com/office/drawing/2014/chart" uri="{C3380CC4-5D6E-409C-BE32-E72D297353CC}">
                  <c16:uniqueId val="{00000007-7C05-4427-8AFF-67ED555266E9}"/>
                </c:ext>
              </c:extLst>
            </c:dLbl>
            <c:dLbl>
              <c:idx val="6"/>
              <c:delete val="1"/>
              <c:extLst>
                <c:ext xmlns:c15="http://schemas.microsoft.com/office/drawing/2012/chart" uri="{CE6537A1-D6FC-4f65-9D91-7224C49458BB}"/>
                <c:ext xmlns:c16="http://schemas.microsoft.com/office/drawing/2014/chart" uri="{C3380CC4-5D6E-409C-BE32-E72D297353CC}">
                  <c16:uniqueId val="{00000008-7C05-4427-8AFF-67ED555266E9}"/>
                </c:ext>
              </c:extLst>
            </c:dLbl>
            <c:dLbl>
              <c:idx val="7"/>
              <c:delete val="1"/>
              <c:extLst>
                <c:ext xmlns:c15="http://schemas.microsoft.com/office/drawing/2012/chart" uri="{CE6537A1-D6FC-4f65-9D91-7224C49458BB}"/>
                <c:ext xmlns:c16="http://schemas.microsoft.com/office/drawing/2014/chart" uri="{C3380CC4-5D6E-409C-BE32-E72D297353CC}">
                  <c16:uniqueId val="{00000009-7C05-4427-8AFF-67ED555266E9}"/>
                </c:ext>
              </c:extLst>
            </c:dLbl>
            <c:dLbl>
              <c:idx val="8"/>
              <c:delete val="1"/>
              <c:extLst>
                <c:ext xmlns:c15="http://schemas.microsoft.com/office/drawing/2012/chart" uri="{CE6537A1-D6FC-4f65-9D91-7224C49458BB}"/>
                <c:ext xmlns:c16="http://schemas.microsoft.com/office/drawing/2014/chart" uri="{C3380CC4-5D6E-409C-BE32-E72D297353CC}">
                  <c16:uniqueId val="{0000000A-7C05-4427-8AFF-67ED555266E9}"/>
                </c:ext>
              </c:extLst>
            </c:dLbl>
            <c:dLbl>
              <c:idx val="9"/>
              <c:delete val="1"/>
              <c:extLst>
                <c:ext xmlns:c15="http://schemas.microsoft.com/office/drawing/2012/chart" uri="{CE6537A1-D6FC-4f65-9D91-7224C49458BB}"/>
                <c:ext xmlns:c16="http://schemas.microsoft.com/office/drawing/2014/chart" uri="{C3380CC4-5D6E-409C-BE32-E72D297353CC}">
                  <c16:uniqueId val="{0000000B-7C05-4427-8AFF-67ED555266E9}"/>
                </c:ext>
              </c:extLst>
            </c:dLbl>
            <c:dLbl>
              <c:idx val="10"/>
              <c:delete val="1"/>
              <c:extLst>
                <c:ext xmlns:c15="http://schemas.microsoft.com/office/drawing/2012/chart" uri="{CE6537A1-D6FC-4f65-9D91-7224C49458BB}"/>
                <c:ext xmlns:c16="http://schemas.microsoft.com/office/drawing/2014/chart" uri="{C3380CC4-5D6E-409C-BE32-E72D297353CC}">
                  <c16:uniqueId val="{00000001-7C05-4427-8AFF-67ED555266E9}"/>
                </c:ext>
              </c:extLst>
            </c:dLbl>
            <c:dLbl>
              <c:idx val="11"/>
              <c:delete val="1"/>
              <c:extLst>
                <c:ext xmlns:c15="http://schemas.microsoft.com/office/drawing/2012/chart" uri="{CE6537A1-D6FC-4f65-9D91-7224C49458BB}"/>
                <c:ext xmlns:c16="http://schemas.microsoft.com/office/drawing/2014/chart" uri="{C3380CC4-5D6E-409C-BE32-E72D297353CC}">
                  <c16:uniqueId val="{0000000C-7C05-4427-8AFF-67ED555266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第1题!$B$9:$B$21</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xVal>
          <c:yVal>
            <c:numRef>
              <c:f>第1题!$C$9:$C$20</c:f>
              <c:numCache>
                <c:formatCode>General</c:formatCode>
                <c:ptCount val="12"/>
                <c:pt idx="0">
                  <c:v>42.8</c:v>
                </c:pt>
                <c:pt idx="1">
                  <c:v>30.5</c:v>
                </c:pt>
                <c:pt idx="2">
                  <c:v>27.8</c:v>
                </c:pt>
                <c:pt idx="3">
                  <c:v>45</c:v>
                </c:pt>
                <c:pt idx="4">
                  <c:v>32.799999999999997</c:v>
                </c:pt>
                <c:pt idx="5">
                  <c:v>33.700000000000003</c:v>
                </c:pt>
                <c:pt idx="6">
                  <c:v>34.1</c:v>
                </c:pt>
                <c:pt idx="7">
                  <c:v>36.700000000000003</c:v>
                </c:pt>
                <c:pt idx="8">
                  <c:v>38.5</c:v>
                </c:pt>
                <c:pt idx="9">
                  <c:v>40.299999999999997</c:v>
                </c:pt>
                <c:pt idx="10">
                  <c:v>38.9</c:v>
                </c:pt>
                <c:pt idx="11">
                  <c:v>37.6</c:v>
                </c:pt>
              </c:numCache>
            </c:numRef>
          </c:yVal>
          <c:smooth val="1"/>
          <c:extLst>
            <c:ext xmlns:c16="http://schemas.microsoft.com/office/drawing/2014/chart" uri="{C3380CC4-5D6E-409C-BE32-E72D297353CC}">
              <c16:uniqueId val="{00000002-76BB-4696-9145-9F5E8DF9CBA9}"/>
            </c:ext>
          </c:extLst>
        </c:ser>
        <c:ser>
          <c:idx val="0"/>
          <c:order val="1"/>
          <c:tx>
            <c:strRef>
              <c:f>第1题!$D$8</c:f>
              <c:strCache>
                <c:ptCount val="1"/>
                <c:pt idx="0">
                  <c:v>估计值</c:v>
                </c:pt>
              </c:strCache>
            </c:strRef>
          </c:tx>
          <c:spPr>
            <a:ln w="19050" cap="rnd">
              <a:solidFill>
                <a:srgbClr val="C00000"/>
              </a:solidFill>
              <a:round/>
            </a:ln>
            <a:effectLst/>
          </c:spPr>
          <c:marker>
            <c:symbol val="circle"/>
            <c:size val="5"/>
            <c:spPr>
              <a:solidFill>
                <a:srgbClr val="C00000"/>
              </a:solidFill>
              <a:ln w="9525">
                <a:solidFill>
                  <a:srgbClr val="C00000"/>
                </a:solidFill>
              </a:ln>
              <a:effectLst/>
            </c:spPr>
          </c:marker>
          <c:dLbls>
            <c:dLbl>
              <c:idx val="1"/>
              <c:delete val="1"/>
              <c:extLst>
                <c:ext xmlns:c15="http://schemas.microsoft.com/office/drawing/2012/chart" uri="{CE6537A1-D6FC-4f65-9D91-7224C49458BB}"/>
                <c:ext xmlns:c16="http://schemas.microsoft.com/office/drawing/2014/chart" uri="{C3380CC4-5D6E-409C-BE32-E72D297353CC}">
                  <c16:uniqueId val="{00000017-7C05-4427-8AFF-67ED555266E9}"/>
                </c:ext>
              </c:extLst>
            </c:dLbl>
            <c:dLbl>
              <c:idx val="2"/>
              <c:delete val="1"/>
              <c:extLst>
                <c:ext xmlns:c15="http://schemas.microsoft.com/office/drawing/2012/chart" uri="{CE6537A1-D6FC-4f65-9D91-7224C49458BB}"/>
                <c:ext xmlns:c16="http://schemas.microsoft.com/office/drawing/2014/chart" uri="{C3380CC4-5D6E-409C-BE32-E72D297353CC}">
                  <c16:uniqueId val="{00000016-7C05-4427-8AFF-67ED555266E9}"/>
                </c:ext>
              </c:extLst>
            </c:dLbl>
            <c:dLbl>
              <c:idx val="3"/>
              <c:delete val="1"/>
              <c:extLst>
                <c:ext xmlns:c15="http://schemas.microsoft.com/office/drawing/2012/chart" uri="{CE6537A1-D6FC-4f65-9D91-7224C49458BB}"/>
                <c:ext xmlns:c16="http://schemas.microsoft.com/office/drawing/2014/chart" uri="{C3380CC4-5D6E-409C-BE32-E72D297353CC}">
                  <c16:uniqueId val="{00000015-7C05-4427-8AFF-67ED555266E9}"/>
                </c:ext>
              </c:extLst>
            </c:dLbl>
            <c:dLbl>
              <c:idx val="4"/>
              <c:delete val="1"/>
              <c:extLst>
                <c:ext xmlns:c15="http://schemas.microsoft.com/office/drawing/2012/chart" uri="{CE6537A1-D6FC-4f65-9D91-7224C49458BB}"/>
                <c:ext xmlns:c16="http://schemas.microsoft.com/office/drawing/2014/chart" uri="{C3380CC4-5D6E-409C-BE32-E72D297353CC}">
                  <c16:uniqueId val="{00000014-7C05-4427-8AFF-67ED555266E9}"/>
                </c:ext>
              </c:extLst>
            </c:dLbl>
            <c:dLbl>
              <c:idx val="5"/>
              <c:delete val="1"/>
              <c:extLst>
                <c:ext xmlns:c15="http://schemas.microsoft.com/office/drawing/2012/chart" uri="{CE6537A1-D6FC-4f65-9D91-7224C49458BB}"/>
                <c:ext xmlns:c16="http://schemas.microsoft.com/office/drawing/2014/chart" uri="{C3380CC4-5D6E-409C-BE32-E72D297353CC}">
                  <c16:uniqueId val="{00000013-7C05-4427-8AFF-67ED555266E9}"/>
                </c:ext>
              </c:extLst>
            </c:dLbl>
            <c:dLbl>
              <c:idx val="6"/>
              <c:delete val="1"/>
              <c:extLst>
                <c:ext xmlns:c15="http://schemas.microsoft.com/office/drawing/2012/chart" uri="{CE6537A1-D6FC-4f65-9D91-7224C49458BB}"/>
                <c:ext xmlns:c16="http://schemas.microsoft.com/office/drawing/2014/chart" uri="{C3380CC4-5D6E-409C-BE32-E72D297353CC}">
                  <c16:uniqueId val="{00000012-7C05-4427-8AFF-67ED555266E9}"/>
                </c:ext>
              </c:extLst>
            </c:dLbl>
            <c:dLbl>
              <c:idx val="7"/>
              <c:delete val="1"/>
              <c:extLst>
                <c:ext xmlns:c15="http://schemas.microsoft.com/office/drawing/2012/chart" uri="{CE6537A1-D6FC-4f65-9D91-7224C49458BB}"/>
                <c:ext xmlns:c16="http://schemas.microsoft.com/office/drawing/2014/chart" uri="{C3380CC4-5D6E-409C-BE32-E72D297353CC}">
                  <c16:uniqueId val="{00000011-7C05-4427-8AFF-67ED555266E9}"/>
                </c:ext>
              </c:extLst>
            </c:dLbl>
            <c:dLbl>
              <c:idx val="8"/>
              <c:delete val="1"/>
              <c:extLst>
                <c:ext xmlns:c15="http://schemas.microsoft.com/office/drawing/2012/chart" uri="{CE6537A1-D6FC-4f65-9D91-7224C49458BB}"/>
                <c:ext xmlns:c16="http://schemas.microsoft.com/office/drawing/2014/chart" uri="{C3380CC4-5D6E-409C-BE32-E72D297353CC}">
                  <c16:uniqueId val="{00000010-7C05-4427-8AFF-67ED555266E9}"/>
                </c:ext>
              </c:extLst>
            </c:dLbl>
            <c:dLbl>
              <c:idx val="9"/>
              <c:delete val="1"/>
              <c:extLst>
                <c:ext xmlns:c15="http://schemas.microsoft.com/office/drawing/2012/chart" uri="{CE6537A1-D6FC-4f65-9D91-7224C49458BB}"/>
                <c:ext xmlns:c16="http://schemas.microsoft.com/office/drawing/2014/chart" uri="{C3380CC4-5D6E-409C-BE32-E72D297353CC}">
                  <c16:uniqueId val="{0000000F-7C05-4427-8AFF-67ED555266E9}"/>
                </c:ext>
              </c:extLst>
            </c:dLbl>
            <c:dLbl>
              <c:idx val="10"/>
              <c:delete val="1"/>
              <c:extLst>
                <c:ext xmlns:c15="http://schemas.microsoft.com/office/drawing/2012/chart" uri="{CE6537A1-D6FC-4f65-9D91-7224C49458BB}"/>
                <c:ext xmlns:c16="http://schemas.microsoft.com/office/drawing/2014/chart" uri="{C3380CC4-5D6E-409C-BE32-E72D297353CC}">
                  <c16:uniqueId val="{0000000E-7C05-4427-8AFF-67ED555266E9}"/>
                </c:ext>
              </c:extLst>
            </c:dLbl>
            <c:dLbl>
              <c:idx val="11"/>
              <c:delete val="1"/>
              <c:extLst>
                <c:ext xmlns:c15="http://schemas.microsoft.com/office/drawing/2012/chart" uri="{CE6537A1-D6FC-4f65-9D91-7224C49458BB}"/>
                <c:ext xmlns:c16="http://schemas.microsoft.com/office/drawing/2014/chart" uri="{C3380CC4-5D6E-409C-BE32-E72D297353CC}">
                  <c16:uniqueId val="{0000000D-7C05-4427-8AFF-67ED555266E9}"/>
                </c:ext>
              </c:extLst>
            </c:dLbl>
            <c:dLbl>
              <c:idx val="12"/>
              <c:layout>
                <c:manualLayout>
                  <c:x val="-2.5000000000000001E-2"/>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7C05-4427-8AFF-67ED555266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第1题!$B$9:$B$21</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xVal>
          <c:yVal>
            <c:numRef>
              <c:f>第1题!$D$9:$D$21</c:f>
              <c:numCache>
                <c:formatCode>0.0_ </c:formatCode>
                <c:ptCount val="13"/>
                <c:pt idx="1">
                  <c:v>42.8</c:v>
                </c:pt>
                <c:pt idx="2">
                  <c:v>40.340000000000003</c:v>
                </c:pt>
                <c:pt idx="3">
                  <c:v>37.832000000000008</c:v>
                </c:pt>
                <c:pt idx="4">
                  <c:v>39.265600000000006</c:v>
                </c:pt>
                <c:pt idx="5">
                  <c:v>37.972480000000004</c:v>
                </c:pt>
                <c:pt idx="6">
                  <c:v>37.117984000000007</c:v>
                </c:pt>
                <c:pt idx="7">
                  <c:v>36.514387200000009</c:v>
                </c:pt>
                <c:pt idx="8">
                  <c:v>36.551509760000009</c:v>
                </c:pt>
                <c:pt idx="9">
                  <c:v>36.941207808000009</c:v>
                </c:pt>
                <c:pt idx="10">
                  <c:v>37.612966246400006</c:v>
                </c:pt>
                <c:pt idx="11">
                  <c:v>37.870372997120008</c:v>
                </c:pt>
                <c:pt idx="12">
                  <c:v>37.816298397696009</c:v>
                </c:pt>
              </c:numCache>
            </c:numRef>
          </c:yVal>
          <c:smooth val="1"/>
          <c:extLst>
            <c:ext xmlns:c16="http://schemas.microsoft.com/office/drawing/2014/chart" uri="{C3380CC4-5D6E-409C-BE32-E72D297353CC}">
              <c16:uniqueId val="{00000003-76BB-4696-9145-9F5E8DF9CBA9}"/>
            </c:ext>
          </c:extLst>
        </c:ser>
        <c:dLbls>
          <c:showLegendKey val="0"/>
          <c:showVal val="0"/>
          <c:showCatName val="0"/>
          <c:showSerName val="0"/>
          <c:showPercent val="0"/>
          <c:showBubbleSize val="0"/>
        </c:dLbls>
        <c:axId val="1751957344"/>
        <c:axId val="1751957760"/>
      </c:scatterChart>
      <c:valAx>
        <c:axId val="1751957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751957760"/>
        <c:crosses val="autoZero"/>
        <c:crossBetween val="midCat"/>
      </c:valAx>
      <c:valAx>
        <c:axId val="175195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751957344"/>
        <c:crosses val="autoZero"/>
        <c:crossBetween val="midCat"/>
      </c:valAx>
      <c:spPr>
        <a:noFill/>
        <a:ln>
          <a:noFill/>
        </a:ln>
        <a:effectLst/>
      </c:spPr>
    </c:plotArea>
    <c:legend>
      <c:legendPos val="r"/>
      <c:layout>
        <c:manualLayout>
          <c:xMode val="edge"/>
          <c:yMode val="edge"/>
          <c:x val="0.30277777777777776"/>
          <c:y val="0.8431707494896471"/>
          <c:w val="0.4138888888888889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tx>
            <c:strRef>
              <c:f>第2题!$B$1</c:f>
              <c:strCache>
                <c:ptCount val="1"/>
                <c:pt idx="0">
                  <c:v>年销售额Y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Pt>
            <c:idx val="1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6D5F-41BC-8A36-14E276F4A25B}"/>
              </c:ext>
            </c:extLst>
          </c:dPt>
          <c:trendline>
            <c:spPr>
              <a:ln w="19050" cap="rnd">
                <a:solidFill>
                  <a:schemeClr val="accent1"/>
                </a:solidFill>
                <a:prstDash val="sysDot"/>
              </a:ln>
              <a:effectLst/>
            </c:spPr>
            <c:trendlineType val="power"/>
            <c:dispRSqr val="0"/>
            <c:dispEq val="0"/>
          </c:trendline>
          <c:xVal>
            <c:numRef>
              <c:f>第2题!$A$2:$A$14</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xVal>
          <c:yVal>
            <c:numRef>
              <c:f>第2题!$B$2:$B$14</c:f>
              <c:numCache>
                <c:formatCode>0.0_);[Red]\(0.0\)</c:formatCode>
                <c:ptCount val="13"/>
                <c:pt idx="0">
                  <c:v>3</c:v>
                </c:pt>
                <c:pt idx="1">
                  <c:v>9.8000000000000007</c:v>
                </c:pt>
                <c:pt idx="2">
                  <c:v>13.5</c:v>
                </c:pt>
                <c:pt idx="3">
                  <c:v>20.3</c:v>
                </c:pt>
                <c:pt idx="4">
                  <c:v>27.8</c:v>
                </c:pt>
                <c:pt idx="5">
                  <c:v>33.5</c:v>
                </c:pt>
                <c:pt idx="6">
                  <c:v>45.6</c:v>
                </c:pt>
                <c:pt idx="7">
                  <c:v>56.7</c:v>
                </c:pt>
                <c:pt idx="8">
                  <c:v>66.8</c:v>
                </c:pt>
                <c:pt idx="9">
                  <c:v>78.099999999999994</c:v>
                </c:pt>
                <c:pt idx="10">
                  <c:v>99.4</c:v>
                </c:pt>
                <c:pt idx="11">
                  <c:v>118.6</c:v>
                </c:pt>
                <c:pt idx="12">
                  <c:v>163.9</c:v>
                </c:pt>
              </c:numCache>
            </c:numRef>
          </c:yVal>
          <c:smooth val="1"/>
          <c:extLst>
            <c:ext xmlns:c16="http://schemas.microsoft.com/office/drawing/2014/chart" uri="{C3380CC4-5D6E-409C-BE32-E72D297353CC}">
              <c16:uniqueId val="{00000000-EB1D-4604-8F2A-75FB30F335BB}"/>
            </c:ext>
          </c:extLst>
        </c:ser>
        <c:dLbls>
          <c:showLegendKey val="0"/>
          <c:showVal val="0"/>
          <c:showCatName val="0"/>
          <c:showSerName val="0"/>
          <c:showPercent val="0"/>
          <c:showBubbleSize val="0"/>
        </c:dLbls>
        <c:axId val="2065446223"/>
        <c:axId val="2065457455"/>
      </c:scatterChart>
      <c:valAx>
        <c:axId val="2065446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65457455"/>
        <c:crosses val="autoZero"/>
        <c:crossBetween val="midCat"/>
      </c:valAx>
      <c:valAx>
        <c:axId val="2065457455"/>
        <c:scaling>
          <c:orientation val="minMax"/>
        </c:scaling>
        <c:delete val="0"/>
        <c:axPos val="l"/>
        <c:majorGridlines>
          <c:spPr>
            <a:ln w="9525" cap="flat" cmpd="sng" algn="ctr">
              <a:solidFill>
                <a:schemeClr val="tx1">
                  <a:lumMod val="15000"/>
                  <a:lumOff val="85000"/>
                </a:schemeClr>
              </a:solidFill>
              <a:round/>
            </a:ln>
            <a:effectLst/>
          </c:spPr>
        </c:majorGridlines>
        <c:numFmt formatCode="0.0_);[Red]\(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654462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年总成本随订货量变化曲线</a:t>
            </a:r>
          </a:p>
        </c:rich>
      </c:tx>
      <c:layout>
        <c:manualLayout>
          <c:xMode val="edge"/>
          <c:yMode val="edge"/>
          <c:x val="0.25"/>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第6题!$F$3:$F$23</c:f>
              <c:numCache>
                <c:formatCode>General</c:formatCode>
                <c:ptCount val="21"/>
                <c:pt idx="0">
                  <c:v>100</c:v>
                </c:pt>
                <c:pt idx="1">
                  <c:v>120</c:v>
                </c:pt>
                <c:pt idx="2">
                  <c:v>140</c:v>
                </c:pt>
                <c:pt idx="3">
                  <c:v>160</c:v>
                </c:pt>
                <c:pt idx="4">
                  <c:v>180</c:v>
                </c:pt>
                <c:pt idx="5">
                  <c:v>200</c:v>
                </c:pt>
                <c:pt idx="6">
                  <c:v>220</c:v>
                </c:pt>
                <c:pt idx="7">
                  <c:v>240</c:v>
                </c:pt>
                <c:pt idx="8">
                  <c:v>260</c:v>
                </c:pt>
                <c:pt idx="9">
                  <c:v>280</c:v>
                </c:pt>
                <c:pt idx="10">
                  <c:v>300</c:v>
                </c:pt>
                <c:pt idx="11">
                  <c:v>320</c:v>
                </c:pt>
                <c:pt idx="12">
                  <c:v>340</c:v>
                </c:pt>
                <c:pt idx="13">
                  <c:v>360</c:v>
                </c:pt>
                <c:pt idx="14">
                  <c:v>380</c:v>
                </c:pt>
                <c:pt idx="15">
                  <c:v>400</c:v>
                </c:pt>
                <c:pt idx="16" formatCode="0.00">
                  <c:v>599.99</c:v>
                </c:pt>
                <c:pt idx="17">
                  <c:v>600</c:v>
                </c:pt>
                <c:pt idx="18">
                  <c:v>999.99</c:v>
                </c:pt>
                <c:pt idx="19">
                  <c:v>1000</c:v>
                </c:pt>
                <c:pt idx="20">
                  <c:v>1500</c:v>
                </c:pt>
              </c:numCache>
            </c:numRef>
          </c:xVal>
          <c:yVal>
            <c:numRef>
              <c:f>第6题!$G$3:$G$23</c:f>
              <c:numCache>
                <c:formatCode>0</c:formatCode>
                <c:ptCount val="21"/>
                <c:pt idx="0">
                  <c:v>283500</c:v>
                </c:pt>
                <c:pt idx="1">
                  <c:v>279200</c:v>
                </c:pt>
                <c:pt idx="2">
                  <c:v>276328.57142857142</c:v>
                </c:pt>
                <c:pt idx="3">
                  <c:v>274350</c:v>
                </c:pt>
                <c:pt idx="4">
                  <c:v>272966.66666666669</c:v>
                </c:pt>
                <c:pt idx="5">
                  <c:v>272000</c:v>
                </c:pt>
                <c:pt idx="6">
                  <c:v>271336.36363636365</c:v>
                </c:pt>
                <c:pt idx="7">
                  <c:v>270900</c:v>
                </c:pt>
                <c:pt idx="8">
                  <c:v>270638.4615384615</c:v>
                </c:pt>
                <c:pt idx="9">
                  <c:v>270514.28571428568</c:v>
                </c:pt>
                <c:pt idx="10">
                  <c:v>270500</c:v>
                </c:pt>
                <c:pt idx="11">
                  <c:v>270575</c:v>
                </c:pt>
                <c:pt idx="12">
                  <c:v>270723.5294117647</c:v>
                </c:pt>
                <c:pt idx="13">
                  <c:v>270933.33333333337</c:v>
                </c:pt>
                <c:pt idx="14">
                  <c:v>271194.73684210528</c:v>
                </c:pt>
                <c:pt idx="15">
                  <c:v>271500</c:v>
                </c:pt>
                <c:pt idx="16">
                  <c:v>275999.73333472223</c:v>
                </c:pt>
                <c:pt idx="17">
                  <c:v>271000</c:v>
                </c:pt>
                <c:pt idx="18">
                  <c:v>282999.6800003</c:v>
                </c:pt>
                <c:pt idx="19">
                  <c:v>268000</c:v>
                </c:pt>
                <c:pt idx="20">
                  <c:v>284500</c:v>
                </c:pt>
              </c:numCache>
            </c:numRef>
          </c:yVal>
          <c:smooth val="0"/>
          <c:extLst>
            <c:ext xmlns:c16="http://schemas.microsoft.com/office/drawing/2014/chart" uri="{C3380CC4-5D6E-409C-BE32-E72D297353CC}">
              <c16:uniqueId val="{00000000-6440-4208-8456-4185CCD39694}"/>
            </c:ext>
          </c:extLst>
        </c:ser>
        <c:ser>
          <c:idx val="1"/>
          <c:order val="1"/>
          <c:spPr>
            <a:ln w="19050" cap="rnd">
              <a:solidFill>
                <a:schemeClr val="accent2"/>
              </a:solidFill>
              <a:round/>
            </a:ln>
            <a:effectLst/>
          </c:spPr>
          <c:marker>
            <c:symbol val="none"/>
          </c:marker>
          <c:xVal>
            <c:numRef>
              <c:f>第6题!$C$20:$C$21</c:f>
              <c:numCache>
                <c:formatCode>0</c:formatCode>
                <c:ptCount val="2"/>
                <c:pt idx="0">
                  <c:v>100</c:v>
                </c:pt>
                <c:pt idx="1">
                  <c:v>1500</c:v>
                </c:pt>
              </c:numCache>
            </c:numRef>
          </c:xVal>
          <c:yVal>
            <c:numRef>
              <c:f>第6题!$D$20:$D$21</c:f>
              <c:numCache>
                <c:formatCode>0</c:formatCode>
                <c:ptCount val="2"/>
                <c:pt idx="0">
                  <c:v>268000</c:v>
                </c:pt>
                <c:pt idx="1">
                  <c:v>268000</c:v>
                </c:pt>
              </c:numCache>
            </c:numRef>
          </c:yVal>
          <c:smooth val="0"/>
          <c:extLst>
            <c:ext xmlns:c16="http://schemas.microsoft.com/office/drawing/2014/chart" uri="{C3380CC4-5D6E-409C-BE32-E72D297353CC}">
              <c16:uniqueId val="{00000002-6440-4208-8456-4185CCD39694}"/>
            </c:ext>
          </c:extLst>
        </c:ser>
        <c:dLbls>
          <c:showLegendKey val="0"/>
          <c:showVal val="0"/>
          <c:showCatName val="0"/>
          <c:showSerName val="0"/>
          <c:showPercent val="0"/>
          <c:showBubbleSize val="0"/>
        </c:dLbls>
        <c:axId val="720196127"/>
        <c:axId val="720181983"/>
      </c:scatterChart>
      <c:valAx>
        <c:axId val="720196127"/>
        <c:scaling>
          <c:orientation val="minMax"/>
          <c:max val="1500"/>
          <c:min val="1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zh-CN" altLang="en-US"/>
                  <a:t>订货量</a:t>
                </a:r>
              </a:p>
            </c:rich>
          </c:tx>
          <c:layout>
            <c:manualLayout>
              <c:xMode val="edge"/>
              <c:yMode val="edge"/>
              <c:x val="0.84734601924759401"/>
              <c:y val="0.8935185185185184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20181983"/>
        <c:crosses val="autoZero"/>
        <c:crossBetween val="midCat"/>
        <c:majorUnit val="200"/>
      </c:valAx>
      <c:valAx>
        <c:axId val="720181983"/>
        <c:scaling>
          <c:orientation val="minMax"/>
          <c:max val="290000"/>
          <c:min val="26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zh-CN" altLang="en-US"/>
                  <a:t>年总成本</a:t>
                </a:r>
              </a:p>
            </c:rich>
          </c:tx>
          <c:layout>
            <c:manualLayout>
              <c:xMode val="edge"/>
              <c:yMode val="edge"/>
              <c:x val="1.9444444444444445E-2"/>
              <c:y val="9.4911417322834674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20196127"/>
        <c:crosses val="autoZero"/>
        <c:crossBetween val="midCat"/>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C$2" inc="100" max="2000" min="100" page="10" val="200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2.emf"/></Relationships>
</file>

<file path=xl/drawings/_rels/drawing6.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0</xdr:rowOff>
    </xdr:from>
    <xdr:to>
      <xdr:col>15</xdr:col>
      <xdr:colOff>47625</xdr:colOff>
      <xdr:row>12</xdr:row>
      <xdr:rowOff>161925</xdr:rowOff>
    </xdr:to>
    <xdr:sp macro="" textlink="">
      <xdr:nvSpPr>
        <xdr:cNvPr id="4" name="Text Box 10">
          <a:extLst>
            <a:ext uri="{FF2B5EF4-FFF2-40B4-BE49-F238E27FC236}">
              <a16:creationId xmlns:a16="http://schemas.microsoft.com/office/drawing/2014/main" id="{00000000-0008-0000-0000-000004000000}"/>
            </a:ext>
          </a:extLst>
        </xdr:cNvPr>
        <xdr:cNvSpPr txBox="1">
          <a:spLocks noChangeArrowheads="1"/>
        </xdr:cNvSpPr>
      </xdr:nvSpPr>
      <xdr:spPr bwMode="auto">
        <a:xfrm>
          <a:off x="4400550" y="0"/>
          <a:ext cx="4162425" cy="2219325"/>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72000" tIns="46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1</a:t>
          </a:r>
          <a:r>
            <a:rPr lang="zh-CN" altLang="en-US" sz="1100" b="1" i="0" u="none" strike="noStrike" baseline="0">
              <a:solidFill>
                <a:srgbClr val="000000"/>
              </a:solidFill>
              <a:latin typeface="宋体"/>
              <a:ea typeface="宋体"/>
              <a:cs typeface="Arial"/>
            </a:rPr>
            <a:t>题</a:t>
          </a:r>
          <a:r>
            <a:rPr lang="zh-CN" altLang="en-US" sz="1100" b="0" i="0" u="none" strike="noStrike" baseline="0">
              <a:solidFill>
                <a:srgbClr val="000000"/>
              </a:solidFill>
              <a:latin typeface="Arial"/>
              <a:ea typeface="宋体"/>
              <a:cs typeface="Arial"/>
            </a:rPr>
            <a:t>  </a:t>
          </a:r>
          <a:r>
            <a:rPr lang="zh-CN" altLang="zh-CN" sz="1100">
              <a:effectLst/>
              <a:latin typeface="+mn-lt"/>
              <a:ea typeface="+mn-ea"/>
              <a:cs typeface="+mn-cs"/>
            </a:rPr>
            <a:t>本工作表给出了一个时间序列在</a:t>
          </a:r>
          <a:r>
            <a:rPr lang="en-US" altLang="zh-CN" sz="1100">
              <a:effectLst/>
              <a:latin typeface="+mn-lt"/>
              <a:ea typeface="+mn-ea"/>
              <a:cs typeface="+mn-cs"/>
            </a:rPr>
            <a:t>12</a:t>
          </a:r>
          <a:r>
            <a:rPr lang="zh-CN" altLang="zh-CN" sz="1100">
              <a:effectLst/>
              <a:latin typeface="+mn-lt"/>
              <a:ea typeface="+mn-ea"/>
              <a:cs typeface="+mn-cs"/>
            </a:rPr>
            <a:t>个时间点上的观测值。现要求：</a:t>
          </a:r>
        </a:p>
        <a:p>
          <a:r>
            <a:rPr lang="en-US" altLang="zh-CN" sz="1100">
              <a:effectLst/>
              <a:latin typeface="+mn-lt"/>
              <a:ea typeface="+mn-ea"/>
              <a:cs typeface="+mn-cs"/>
            </a:rPr>
            <a:t>1. </a:t>
          </a:r>
          <a:r>
            <a:rPr lang="zh-CN" altLang="zh-CN" sz="1100">
              <a:effectLst/>
              <a:latin typeface="+mn-lt"/>
              <a:ea typeface="+mn-ea"/>
              <a:cs typeface="+mn-cs"/>
            </a:rPr>
            <a:t>在平滑指数等于</a:t>
          </a:r>
          <a:r>
            <a:rPr lang="en-US" altLang="zh-CN" sz="1100">
              <a:effectLst/>
              <a:latin typeface="+mn-lt"/>
              <a:ea typeface="+mn-ea"/>
              <a:cs typeface="+mn-cs"/>
            </a:rPr>
            <a:t>0.2</a:t>
          </a:r>
          <a:r>
            <a:rPr lang="zh-CN" altLang="zh-CN" sz="1100">
              <a:effectLst/>
              <a:latin typeface="+mn-lt"/>
              <a:ea typeface="+mn-ea"/>
              <a:cs typeface="+mn-cs"/>
            </a:rPr>
            <a:t>的条件下，采用指数平滑模型，求出各个时间点上的估计值；</a:t>
          </a:r>
        </a:p>
        <a:p>
          <a:r>
            <a:rPr lang="en-US" altLang="zh-CN" sz="1100">
              <a:effectLst/>
              <a:latin typeface="+mn-lt"/>
              <a:ea typeface="+mn-ea"/>
              <a:cs typeface="+mn-cs"/>
            </a:rPr>
            <a:t>2. </a:t>
          </a:r>
          <a:r>
            <a:rPr lang="zh-CN" altLang="zh-CN" sz="1100">
              <a:effectLst/>
              <a:latin typeface="+mn-lt"/>
              <a:ea typeface="+mn-ea"/>
              <a:cs typeface="+mn-cs"/>
            </a:rPr>
            <a:t>求出均方误差（</a:t>
          </a:r>
          <a:r>
            <a:rPr lang="en-US" altLang="zh-CN" sz="1100">
              <a:effectLst/>
              <a:latin typeface="+mn-lt"/>
              <a:ea typeface="+mn-ea"/>
              <a:cs typeface="+mn-cs"/>
            </a:rPr>
            <a:t>MSE</a:t>
          </a:r>
          <a:r>
            <a:rPr lang="zh-CN" altLang="zh-CN" sz="1100">
              <a:effectLst/>
              <a:latin typeface="+mn-lt"/>
              <a:ea typeface="+mn-ea"/>
              <a:cs typeface="+mn-cs"/>
            </a:rPr>
            <a:t>）值；</a:t>
          </a:r>
        </a:p>
        <a:p>
          <a:r>
            <a:rPr lang="en-US" altLang="zh-CN" sz="1100">
              <a:effectLst/>
              <a:latin typeface="+mn-lt"/>
              <a:ea typeface="+mn-ea"/>
              <a:cs typeface="+mn-cs"/>
            </a:rPr>
            <a:t>3. </a:t>
          </a:r>
          <a:r>
            <a:rPr lang="zh-CN" altLang="zh-CN" sz="1100">
              <a:effectLst/>
              <a:latin typeface="+mn-lt"/>
              <a:ea typeface="+mn-ea"/>
              <a:cs typeface="+mn-cs"/>
            </a:rPr>
            <a:t>求出在该指数平滑模型下对于第</a:t>
          </a:r>
          <a:r>
            <a:rPr lang="en-US" altLang="zh-CN" sz="1100">
              <a:effectLst/>
              <a:latin typeface="+mn-lt"/>
              <a:ea typeface="+mn-ea"/>
              <a:cs typeface="+mn-cs"/>
            </a:rPr>
            <a:t>13</a:t>
          </a:r>
          <a:r>
            <a:rPr lang="zh-CN" altLang="zh-CN" sz="1100">
              <a:effectLst/>
              <a:latin typeface="+mn-lt"/>
              <a:ea typeface="+mn-ea"/>
              <a:cs typeface="+mn-cs"/>
            </a:rPr>
            <a:t>个时间点的预测值；</a:t>
          </a:r>
        </a:p>
        <a:p>
          <a:r>
            <a:rPr lang="en-US" altLang="zh-CN" sz="1100">
              <a:effectLst/>
              <a:latin typeface="+mn-lt"/>
              <a:ea typeface="+mn-ea"/>
              <a:cs typeface="+mn-cs"/>
            </a:rPr>
            <a:t>4. </a:t>
          </a:r>
          <a:r>
            <a:rPr lang="zh-CN" altLang="zh-CN" sz="1100">
              <a:effectLst/>
              <a:latin typeface="+mn-lt"/>
              <a:ea typeface="+mn-ea"/>
              <a:cs typeface="+mn-cs"/>
            </a:rPr>
            <a:t>利用模拟运算表，求出平滑指数的最优值与这个平滑指数所实现的均方误差的极小值，结果分别放在相应单元格中；</a:t>
          </a:r>
        </a:p>
        <a:p>
          <a:r>
            <a:rPr lang="en-US" altLang="zh-CN" sz="1100">
              <a:effectLst/>
              <a:latin typeface="+mn-lt"/>
              <a:ea typeface="+mn-ea"/>
              <a:cs typeface="+mn-cs"/>
            </a:rPr>
            <a:t>5. </a:t>
          </a:r>
          <a:r>
            <a:rPr lang="zh-CN" altLang="zh-CN" sz="1100">
              <a:effectLst/>
              <a:latin typeface="+mn-lt"/>
              <a:ea typeface="+mn-ea"/>
              <a:cs typeface="+mn-cs"/>
            </a:rPr>
            <a:t>制作一个图形，显示出前</a:t>
          </a:r>
          <a:r>
            <a:rPr lang="en-US" altLang="zh-CN" sz="1100">
              <a:effectLst/>
              <a:latin typeface="+mn-lt"/>
              <a:ea typeface="+mn-ea"/>
              <a:cs typeface="+mn-cs"/>
            </a:rPr>
            <a:t>12</a:t>
          </a:r>
          <a:r>
            <a:rPr lang="zh-CN" altLang="zh-CN" sz="1100">
              <a:effectLst/>
              <a:latin typeface="+mn-lt"/>
              <a:ea typeface="+mn-ea"/>
              <a:cs typeface="+mn-cs"/>
            </a:rPr>
            <a:t>个时间点上的时间序列观测值与指数平滑估计值以及第</a:t>
          </a:r>
          <a:r>
            <a:rPr lang="en-US" altLang="zh-CN" sz="1100">
              <a:effectLst/>
              <a:latin typeface="+mn-lt"/>
              <a:ea typeface="+mn-ea"/>
              <a:cs typeface="+mn-cs"/>
            </a:rPr>
            <a:t>13</a:t>
          </a:r>
          <a:r>
            <a:rPr lang="zh-CN" altLang="zh-CN" sz="1100">
              <a:effectLst/>
              <a:latin typeface="+mn-lt"/>
              <a:ea typeface="+mn-ea"/>
              <a:cs typeface="+mn-cs"/>
            </a:rPr>
            <a:t>个时间点上的预测值。</a:t>
          </a:r>
        </a:p>
      </xdr:txBody>
    </xdr:sp>
    <xdr:clientData/>
  </xdr:twoCellAnchor>
  <xdr:twoCellAnchor>
    <xdr:from>
      <xdr:col>8</xdr:col>
      <xdr:colOff>304800</xdr:colOff>
      <xdr:row>13</xdr:row>
      <xdr:rowOff>99060</xdr:rowOff>
    </xdr:from>
    <xdr:to>
      <xdr:col>15</xdr:col>
      <xdr:colOff>556260</xdr:colOff>
      <xdr:row>28</xdr:row>
      <xdr:rowOff>99060</xdr:rowOff>
    </xdr:to>
    <xdr:graphicFrame macro="">
      <xdr:nvGraphicFramePr>
        <xdr:cNvPr id="2" name="图表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85725</xdr:colOff>
      <xdr:row>0</xdr:row>
      <xdr:rowOff>66675</xdr:rowOff>
    </xdr:from>
    <xdr:to>
      <xdr:col>17</xdr:col>
      <xdr:colOff>209550</xdr:colOff>
      <xdr:row>7</xdr:row>
      <xdr:rowOff>85725</xdr:rowOff>
    </xdr:to>
    <xdr:sp macro="" textlink="">
      <xdr:nvSpPr>
        <xdr:cNvPr id="3" name="Text Box 3">
          <a:extLst>
            <a:ext uri="{FF2B5EF4-FFF2-40B4-BE49-F238E27FC236}">
              <a16:creationId xmlns:a16="http://schemas.microsoft.com/office/drawing/2014/main" id="{00000000-0008-0000-0100-000003000000}"/>
            </a:ext>
          </a:extLst>
        </xdr:cNvPr>
        <xdr:cNvSpPr txBox="1">
          <a:spLocks noChangeArrowheads="1"/>
        </xdr:cNvSpPr>
      </xdr:nvSpPr>
      <xdr:spPr bwMode="auto">
        <a:xfrm>
          <a:off x="9382125" y="66675"/>
          <a:ext cx="5610225" cy="1304925"/>
        </a:xfrm>
        <a:prstGeom prst="rect">
          <a:avLst/>
        </a:prstGeom>
        <a:solidFill>
          <a:schemeClr val="accent5">
            <a:lumMod val="40000"/>
            <a:lumOff val="60000"/>
          </a:schemeClr>
        </a:solidFill>
        <a:ln w="3175">
          <a:solidFill>
            <a:schemeClr val="bg1">
              <a:lumMod val="75000"/>
            </a:schemeClr>
          </a:solidFill>
          <a:miter lim="800000"/>
          <a:headEnd/>
          <a:tailEnd/>
        </a:ln>
      </xdr:spPr>
      <xdr:txBody>
        <a:bodyPr vertOverflow="clip" wrap="square" lIns="82800" tIns="82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2</a:t>
          </a:r>
          <a:r>
            <a:rPr lang="zh-CN" altLang="en-US" sz="1100" b="1" i="0" u="none" strike="noStrike" baseline="0">
              <a:solidFill>
                <a:srgbClr val="000000"/>
              </a:solidFill>
              <a:latin typeface="宋体"/>
              <a:ea typeface="宋体"/>
            </a:rPr>
            <a:t>题</a:t>
          </a:r>
          <a:r>
            <a:rPr lang="zh-CN" altLang="en-US" sz="1100" b="0" i="0" u="none" strike="noStrike" baseline="0">
              <a:solidFill>
                <a:srgbClr val="000000"/>
              </a:solidFill>
              <a:latin typeface="宋体"/>
              <a:ea typeface="宋体"/>
            </a:rPr>
            <a:t>　</a:t>
          </a:r>
          <a:r>
            <a:rPr lang="zh-CN" altLang="zh-CN" sz="1100">
              <a:effectLst/>
              <a:latin typeface="+mn-lt"/>
              <a:ea typeface="+mn-ea"/>
              <a:cs typeface="+mn-cs"/>
            </a:rPr>
            <a:t>某企业过去</a:t>
          </a:r>
          <a:r>
            <a:rPr lang="en-US" altLang="zh-CN" sz="1100">
              <a:effectLst/>
              <a:latin typeface="+mn-lt"/>
              <a:ea typeface="+mn-ea"/>
              <a:cs typeface="+mn-cs"/>
            </a:rPr>
            <a:t>13</a:t>
          </a:r>
          <a:r>
            <a:rPr lang="zh-CN" altLang="zh-CN" sz="1100">
              <a:effectLst/>
              <a:latin typeface="+mn-lt"/>
              <a:ea typeface="+mn-ea"/>
              <a:cs typeface="+mn-cs"/>
            </a:rPr>
            <a:t>年的年销售额数据存放在本工作表单元格</a:t>
          </a:r>
          <a:r>
            <a:rPr lang="en-US" altLang="zh-CN" sz="1100">
              <a:effectLst/>
              <a:latin typeface="+mn-lt"/>
              <a:ea typeface="+mn-ea"/>
              <a:cs typeface="+mn-cs"/>
            </a:rPr>
            <a:t>A2</a:t>
          </a:r>
          <a:r>
            <a:rPr lang="zh-CN" altLang="zh-CN" sz="1100">
              <a:effectLst/>
              <a:latin typeface="+mn-lt"/>
              <a:ea typeface="+mn-ea"/>
              <a:cs typeface="+mn-cs"/>
            </a:rPr>
            <a:t>：</a:t>
          </a:r>
          <a:r>
            <a:rPr lang="en-US" altLang="zh-CN" sz="1100">
              <a:effectLst/>
              <a:latin typeface="+mn-lt"/>
              <a:ea typeface="+mn-ea"/>
              <a:cs typeface="+mn-cs"/>
            </a:rPr>
            <a:t>B14</a:t>
          </a:r>
          <a:r>
            <a:rPr lang="zh-CN" altLang="zh-CN" sz="1100">
              <a:effectLst/>
              <a:latin typeface="+mn-lt"/>
              <a:ea typeface="+mn-ea"/>
              <a:cs typeface="+mn-cs"/>
            </a:rPr>
            <a:t>。要求：</a:t>
          </a:r>
        </a:p>
        <a:p>
          <a:r>
            <a:rPr lang="en-US" altLang="zh-CN" sz="1100">
              <a:effectLst/>
              <a:latin typeface="+mn-lt"/>
              <a:ea typeface="+mn-ea"/>
              <a:cs typeface="+mn-cs"/>
            </a:rPr>
            <a:t>1. </a:t>
          </a:r>
          <a:r>
            <a:rPr lang="zh-CN" altLang="zh-CN" sz="1100">
              <a:effectLst/>
              <a:latin typeface="+mn-lt"/>
              <a:ea typeface="+mn-ea"/>
              <a:cs typeface="+mn-cs"/>
            </a:rPr>
            <a:t>利用散点图，寻找合适的拟合曲线；</a:t>
          </a:r>
        </a:p>
        <a:p>
          <a:r>
            <a:rPr lang="en-US" altLang="zh-CN" sz="1100">
              <a:effectLst/>
              <a:latin typeface="+mn-lt"/>
              <a:ea typeface="+mn-ea"/>
              <a:cs typeface="+mn-cs"/>
            </a:rPr>
            <a:t>2. </a:t>
          </a:r>
          <a:r>
            <a:rPr lang="zh-CN" altLang="zh-CN" sz="1100">
              <a:effectLst/>
              <a:latin typeface="+mn-lt"/>
              <a:ea typeface="+mn-ea"/>
              <a:cs typeface="+mn-cs"/>
            </a:rPr>
            <a:t>求出模型中的参数，及</a:t>
          </a:r>
          <a:r>
            <a:rPr lang="en-US" altLang="zh-CN" sz="1100">
              <a:effectLst/>
              <a:latin typeface="+mn-lt"/>
              <a:ea typeface="+mn-ea"/>
              <a:cs typeface="+mn-cs"/>
            </a:rPr>
            <a:t>R</a:t>
          </a:r>
          <a:r>
            <a:rPr lang="zh-CN" altLang="zh-CN" sz="1100">
              <a:effectLst/>
              <a:latin typeface="+mn-lt"/>
              <a:ea typeface="+mn-ea"/>
              <a:cs typeface="+mn-cs"/>
            </a:rPr>
            <a:t>平方值；</a:t>
          </a:r>
        </a:p>
        <a:p>
          <a:r>
            <a:rPr lang="en-US" altLang="zh-CN" sz="1100">
              <a:effectLst/>
              <a:latin typeface="+mn-lt"/>
              <a:ea typeface="+mn-ea"/>
              <a:cs typeface="+mn-cs"/>
            </a:rPr>
            <a:t>3. </a:t>
          </a:r>
          <a:r>
            <a:rPr lang="zh-CN" altLang="zh-CN" sz="1100">
              <a:effectLst/>
              <a:latin typeface="+mn-lt"/>
              <a:ea typeface="+mn-ea"/>
              <a:cs typeface="+mn-cs"/>
            </a:rPr>
            <a:t>根据回归方程计算该企业第</a:t>
          </a:r>
          <a:r>
            <a:rPr lang="en-US" altLang="zh-CN" sz="1100">
              <a:effectLst/>
              <a:latin typeface="+mn-lt"/>
              <a:ea typeface="+mn-ea"/>
              <a:cs typeface="+mn-cs"/>
            </a:rPr>
            <a:t>14</a:t>
          </a:r>
          <a:r>
            <a:rPr lang="zh-CN" altLang="zh-CN" sz="1100">
              <a:effectLst/>
              <a:latin typeface="+mn-lt"/>
              <a:ea typeface="+mn-ea"/>
              <a:cs typeface="+mn-cs"/>
            </a:rPr>
            <a:t>年的销售额；</a:t>
          </a:r>
        </a:p>
        <a:p>
          <a:r>
            <a:rPr lang="en-US" altLang="zh-CN" sz="1100">
              <a:effectLst/>
              <a:latin typeface="+mn-lt"/>
              <a:ea typeface="+mn-ea"/>
              <a:cs typeface="+mn-cs"/>
            </a:rPr>
            <a:t>4. </a:t>
          </a:r>
          <a:r>
            <a:rPr lang="zh-CN" altLang="zh-CN" sz="1100">
              <a:effectLst/>
              <a:latin typeface="+mn-lt"/>
              <a:ea typeface="+mn-ea"/>
              <a:cs typeface="+mn-cs"/>
            </a:rPr>
            <a:t>用变换法计算该企业第</a:t>
          </a:r>
          <a:r>
            <a:rPr lang="en-US" altLang="zh-CN" sz="1100">
              <a:effectLst/>
              <a:latin typeface="+mn-lt"/>
              <a:ea typeface="+mn-ea"/>
              <a:cs typeface="+mn-cs"/>
            </a:rPr>
            <a:t>14</a:t>
          </a:r>
          <a:r>
            <a:rPr lang="zh-CN" altLang="zh-CN" sz="1100">
              <a:effectLst/>
              <a:latin typeface="+mn-lt"/>
              <a:ea typeface="+mn-ea"/>
              <a:cs typeface="+mn-cs"/>
            </a:rPr>
            <a:t>年的销售额</a:t>
          </a:r>
          <a:endParaRPr lang="zh-CN" altLang="en-US" sz="1100" b="0" i="0" u="none" strike="noStrike" baseline="0">
            <a:solidFill>
              <a:srgbClr val="000000"/>
            </a:solidFill>
            <a:latin typeface="宋体"/>
            <a:ea typeface="宋体"/>
            <a:cs typeface="Times New Roman"/>
          </a:endParaRPr>
        </a:p>
        <a:p>
          <a:pPr algn="l" rtl="0">
            <a:defRPr sz="1000"/>
          </a:pPr>
          <a:endParaRPr lang="zh-CN" altLang="en-US" sz="1100" b="0" i="0" u="none" strike="noStrike" baseline="0">
            <a:solidFill>
              <a:srgbClr val="000000"/>
            </a:solidFill>
            <a:latin typeface="宋体"/>
            <a:ea typeface="宋体"/>
          </a:endParaRPr>
        </a:p>
      </xdr:txBody>
    </xdr:sp>
    <xdr:clientData/>
  </xdr:twoCellAnchor>
  <xdr:twoCellAnchor>
    <xdr:from>
      <xdr:col>0</xdr:col>
      <xdr:colOff>106680</xdr:colOff>
      <xdr:row>15</xdr:row>
      <xdr:rowOff>167640</xdr:rowOff>
    </xdr:from>
    <xdr:to>
      <xdr:col>4</xdr:col>
      <xdr:colOff>647700</xdr:colOff>
      <xdr:row>30</xdr:row>
      <xdr:rowOff>175260</xdr:rowOff>
    </xdr:to>
    <xdr:graphicFrame macro="">
      <xdr:nvGraphicFramePr>
        <xdr:cNvPr id="4" name="图表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175260</xdr:colOff>
      <xdr:row>0</xdr:row>
      <xdr:rowOff>120015</xdr:rowOff>
    </xdr:from>
    <xdr:to>
      <xdr:col>18</xdr:col>
      <xdr:colOff>196215</xdr:colOff>
      <xdr:row>21</xdr:row>
      <xdr:rowOff>91440</xdr:rowOff>
    </xdr:to>
    <xdr:grpSp>
      <xdr:nvGrpSpPr>
        <xdr:cNvPr id="4" name="组合 3">
          <a:extLst>
            <a:ext uri="{FF2B5EF4-FFF2-40B4-BE49-F238E27FC236}">
              <a16:creationId xmlns:a16="http://schemas.microsoft.com/office/drawing/2014/main" id="{00000000-0008-0000-0200-000004000000}"/>
            </a:ext>
          </a:extLst>
        </xdr:cNvPr>
        <xdr:cNvGrpSpPr/>
      </xdr:nvGrpSpPr>
      <xdr:grpSpPr>
        <a:xfrm>
          <a:off x="6278880" y="120015"/>
          <a:ext cx="4341495" cy="4131945"/>
          <a:chOff x="7318840" y="121902"/>
          <a:chExt cx="4800600" cy="3790950"/>
        </a:xfrm>
      </xdr:grpSpPr>
      <xdr:sp macro="" textlink="">
        <xdr:nvSpPr>
          <xdr:cNvPr id="2" name="Text Box 11">
            <a:extLst>
              <a:ext uri="{FF2B5EF4-FFF2-40B4-BE49-F238E27FC236}">
                <a16:creationId xmlns:a16="http://schemas.microsoft.com/office/drawing/2014/main" id="{00000000-0008-0000-0200-000002000000}"/>
              </a:ext>
            </a:extLst>
          </xdr:cNvPr>
          <xdr:cNvSpPr txBox="1">
            <a:spLocks noChangeArrowheads="1"/>
          </xdr:cNvSpPr>
        </xdr:nvSpPr>
        <xdr:spPr bwMode="auto">
          <a:xfrm>
            <a:off x="7318840" y="121902"/>
            <a:ext cx="4800600" cy="3790950"/>
          </a:xfrm>
          <a:prstGeom prst="rect">
            <a:avLst/>
          </a:prstGeom>
          <a:solidFill>
            <a:schemeClr val="accent5">
              <a:lumMod val="40000"/>
              <a:lumOff val="60000"/>
            </a:schemeClr>
          </a:solidFill>
          <a:ln w="9525">
            <a:solidFill>
              <a:schemeClr val="bg1">
                <a:lumMod val="75000"/>
              </a:schemeClr>
            </a:solidFill>
            <a:miter lim="800000"/>
            <a:headEnd/>
            <a:tailEnd/>
          </a:ln>
          <a:effectLst/>
        </xdr:spPr>
        <xdr:txBody>
          <a:bodyPr vertOverflow="clip" wrap="square" lIns="82800" tIns="82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3</a:t>
            </a:r>
            <a:r>
              <a:rPr lang="zh-CN" altLang="en-US" sz="1100" b="1" i="0" u="none" strike="noStrike" baseline="0">
                <a:solidFill>
                  <a:srgbClr val="000000"/>
                </a:solidFill>
                <a:latin typeface="宋体"/>
                <a:ea typeface="宋体"/>
                <a:cs typeface="Arial"/>
              </a:rPr>
              <a:t>题</a:t>
            </a:r>
            <a:r>
              <a:rPr lang="zh-CN" altLang="en-US" sz="1100" b="0" i="0" u="none" strike="noStrike" baseline="0">
                <a:solidFill>
                  <a:srgbClr val="000000"/>
                </a:solidFill>
                <a:latin typeface="Arial"/>
                <a:ea typeface="宋体"/>
                <a:cs typeface="Arial"/>
              </a:rPr>
              <a:t> </a:t>
            </a:r>
            <a:r>
              <a:rPr lang="en-US" altLang="zh-CN" sz="1100" b="0" i="0" u="none" strike="noStrike" baseline="0">
                <a:solidFill>
                  <a:srgbClr val="000000"/>
                </a:solidFill>
                <a:latin typeface="宋体"/>
                <a:ea typeface="宋体"/>
                <a:cs typeface="Arial"/>
              </a:rPr>
              <a:t> </a:t>
            </a:r>
            <a:r>
              <a:rPr lang="zh-CN" altLang="zh-CN" sz="1100">
                <a:effectLst/>
                <a:latin typeface="+mn-lt"/>
                <a:ea typeface="+mn-ea"/>
                <a:cs typeface="+mn-cs"/>
              </a:rPr>
              <a:t>某企业拟进行扩建，面临着二种选择：方案</a:t>
            </a:r>
            <a:r>
              <a:rPr lang="en-US" altLang="zh-CN" sz="1100">
                <a:effectLst/>
                <a:latin typeface="+mn-lt"/>
                <a:ea typeface="+mn-ea"/>
                <a:cs typeface="+mn-cs"/>
              </a:rPr>
              <a:t>1</a:t>
            </a:r>
            <a:r>
              <a:rPr lang="zh-CN" altLang="zh-CN" sz="1100">
                <a:effectLst/>
                <a:latin typeface="+mn-lt"/>
                <a:ea typeface="+mn-ea"/>
                <a:cs typeface="+mn-cs"/>
              </a:rPr>
              <a:t>，现在（第</a:t>
            </a:r>
            <a:r>
              <a:rPr lang="en-US" altLang="zh-CN" sz="1100">
                <a:effectLst/>
                <a:latin typeface="+mn-lt"/>
                <a:ea typeface="+mn-ea"/>
                <a:cs typeface="+mn-cs"/>
              </a:rPr>
              <a:t>1</a:t>
            </a:r>
            <a:r>
              <a:rPr lang="zh-CN" altLang="zh-CN" sz="1100">
                <a:effectLst/>
                <a:latin typeface="+mn-lt"/>
                <a:ea typeface="+mn-ea"/>
                <a:cs typeface="+mn-cs"/>
              </a:rPr>
              <a:t>年）进行一次较大扩建，使</a:t>
            </a:r>
            <a:r>
              <a:rPr lang="en-US" altLang="zh-CN" sz="1100">
                <a:effectLst/>
                <a:latin typeface="+mn-lt"/>
                <a:ea typeface="+mn-ea"/>
                <a:cs typeface="+mn-cs"/>
              </a:rPr>
              <a:t>10</a:t>
            </a:r>
            <a:r>
              <a:rPr lang="zh-CN" altLang="zh-CN" sz="1100">
                <a:effectLst/>
                <a:latin typeface="+mn-lt"/>
                <a:ea typeface="+mn-ea"/>
                <a:cs typeface="+mn-cs"/>
              </a:rPr>
              <a:t>年产量增加一倍；方案</a:t>
            </a:r>
            <a:r>
              <a:rPr lang="en-US" altLang="zh-CN" sz="1100">
                <a:effectLst/>
                <a:latin typeface="+mn-lt"/>
                <a:ea typeface="+mn-ea"/>
                <a:cs typeface="+mn-cs"/>
              </a:rPr>
              <a:t>2</a:t>
            </a:r>
            <a:r>
              <a:rPr lang="zh-CN" altLang="zh-CN" sz="1100">
                <a:effectLst/>
                <a:latin typeface="+mn-lt"/>
                <a:ea typeface="+mn-ea"/>
                <a:cs typeface="+mn-cs"/>
              </a:rPr>
              <a:t>，第</a:t>
            </a:r>
            <a:r>
              <a:rPr lang="en-US" altLang="zh-CN" sz="1100">
                <a:effectLst/>
                <a:latin typeface="+mn-lt"/>
                <a:ea typeface="+mn-ea"/>
                <a:cs typeface="+mn-cs"/>
              </a:rPr>
              <a:t>1</a:t>
            </a:r>
            <a:r>
              <a:rPr lang="zh-CN" altLang="zh-CN" sz="1100">
                <a:effectLst/>
                <a:latin typeface="+mn-lt"/>
                <a:ea typeface="+mn-ea"/>
                <a:cs typeface="+mn-cs"/>
              </a:rPr>
              <a:t>年先进行较小扩建，产量增加</a:t>
            </a:r>
            <a:r>
              <a:rPr lang="en-US" altLang="zh-CN" sz="1100">
                <a:effectLst/>
                <a:latin typeface="+mn-lt"/>
                <a:ea typeface="+mn-ea"/>
                <a:cs typeface="+mn-cs"/>
              </a:rPr>
              <a:t>40%</a:t>
            </a:r>
            <a:r>
              <a:rPr lang="zh-CN" altLang="zh-CN" sz="1100">
                <a:effectLst/>
                <a:latin typeface="+mn-lt"/>
                <a:ea typeface="+mn-ea"/>
                <a:cs typeface="+mn-cs"/>
              </a:rPr>
              <a:t>，</a:t>
            </a:r>
            <a:r>
              <a:rPr lang="en-US" altLang="zh-CN" sz="1100">
                <a:effectLst/>
                <a:latin typeface="+mn-lt"/>
                <a:ea typeface="+mn-ea"/>
                <a:cs typeface="+mn-cs"/>
              </a:rPr>
              <a:t>5</a:t>
            </a:r>
            <a:r>
              <a:rPr lang="zh-CN" altLang="zh-CN" sz="1100">
                <a:effectLst/>
                <a:latin typeface="+mn-lt"/>
                <a:ea typeface="+mn-ea"/>
                <a:cs typeface="+mn-cs"/>
              </a:rPr>
              <a:t>年后（第</a:t>
            </a:r>
            <a:r>
              <a:rPr lang="en-US" altLang="zh-CN" sz="1100">
                <a:effectLst/>
                <a:latin typeface="+mn-lt"/>
                <a:ea typeface="+mn-ea"/>
                <a:cs typeface="+mn-cs"/>
              </a:rPr>
              <a:t>6</a:t>
            </a:r>
            <a:r>
              <a:rPr lang="zh-CN" altLang="zh-CN" sz="1100">
                <a:effectLst/>
                <a:latin typeface="+mn-lt"/>
                <a:ea typeface="+mn-ea"/>
                <a:cs typeface="+mn-cs"/>
              </a:rPr>
              <a:t>年）第二次扩建，使产量达到现在的一倍。这二种方案有关数据（投入和收入）如下图所示。</a:t>
            </a:r>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zh-CN" altLang="zh-CN" sz="1100">
              <a:effectLst/>
              <a:latin typeface="+mn-lt"/>
              <a:ea typeface="+mn-ea"/>
              <a:cs typeface="+mn-cs"/>
            </a:endParaRPr>
          </a:p>
          <a:p>
            <a:r>
              <a:rPr lang="zh-CN" altLang="zh-CN" sz="1100">
                <a:effectLst/>
                <a:latin typeface="+mn-lt"/>
                <a:ea typeface="+mn-ea"/>
                <a:cs typeface="+mn-cs"/>
              </a:rPr>
              <a:t>二种投资方案的有效期为</a:t>
            </a:r>
            <a:r>
              <a:rPr lang="en-US" altLang="zh-CN" sz="1100">
                <a:effectLst/>
                <a:latin typeface="+mn-lt"/>
                <a:ea typeface="+mn-ea"/>
                <a:cs typeface="+mn-cs"/>
              </a:rPr>
              <a:t>10</a:t>
            </a:r>
            <a:r>
              <a:rPr lang="zh-CN" altLang="zh-CN" sz="1100">
                <a:effectLst/>
                <a:latin typeface="+mn-lt"/>
                <a:ea typeface="+mn-ea"/>
                <a:cs typeface="+mn-cs"/>
              </a:rPr>
              <a:t>年。</a:t>
            </a:r>
            <a:r>
              <a:rPr lang="en-US" altLang="zh-CN" sz="1100">
                <a:effectLst/>
                <a:latin typeface="+mn-lt"/>
                <a:ea typeface="+mn-ea"/>
                <a:cs typeface="+mn-cs"/>
              </a:rPr>
              <a:t>10</a:t>
            </a:r>
            <a:r>
              <a:rPr lang="zh-CN" altLang="zh-CN" sz="1100">
                <a:effectLst/>
                <a:latin typeface="+mn-lt"/>
                <a:ea typeface="+mn-ea"/>
                <a:cs typeface="+mn-cs"/>
              </a:rPr>
              <a:t>年末项目的投资均有残值，公司使用的贴现率为</a:t>
            </a:r>
            <a:r>
              <a:rPr lang="en-US" altLang="zh-CN" sz="1100">
                <a:effectLst/>
                <a:latin typeface="+mn-lt"/>
                <a:ea typeface="+mn-ea"/>
                <a:cs typeface="+mn-cs"/>
              </a:rPr>
              <a:t>9%</a:t>
            </a:r>
            <a:r>
              <a:rPr lang="zh-CN" altLang="zh-CN" sz="1100">
                <a:effectLst/>
                <a:latin typeface="+mn-lt"/>
                <a:ea typeface="+mn-ea"/>
                <a:cs typeface="+mn-cs"/>
              </a:rPr>
              <a:t>，残值率为</a:t>
            </a:r>
            <a:r>
              <a:rPr lang="en-US" altLang="zh-CN" sz="1100">
                <a:effectLst/>
                <a:latin typeface="+mn-lt"/>
                <a:ea typeface="+mn-ea"/>
                <a:cs typeface="+mn-cs"/>
              </a:rPr>
              <a:t>10%</a:t>
            </a:r>
            <a:r>
              <a:rPr lang="zh-CN" altLang="zh-CN" sz="1100">
                <a:effectLst/>
                <a:latin typeface="+mn-lt"/>
                <a:ea typeface="+mn-ea"/>
                <a:cs typeface="+mn-cs"/>
              </a:rPr>
              <a:t>（残值</a:t>
            </a:r>
            <a:r>
              <a:rPr lang="en-US" altLang="zh-CN" sz="1100">
                <a:effectLst/>
                <a:latin typeface="+mn-lt"/>
                <a:ea typeface="+mn-ea"/>
                <a:cs typeface="+mn-cs"/>
              </a:rPr>
              <a:t>=</a:t>
            </a:r>
            <a:r>
              <a:rPr lang="zh-CN" altLang="zh-CN" sz="1100">
                <a:effectLst/>
                <a:latin typeface="+mn-lt"/>
                <a:ea typeface="+mn-ea"/>
                <a:cs typeface="+mn-cs"/>
              </a:rPr>
              <a:t>原始投入</a:t>
            </a:r>
            <a:r>
              <a:rPr lang="en-US" altLang="zh-CN" sz="1100">
                <a:effectLst/>
                <a:latin typeface="+mn-lt"/>
                <a:ea typeface="+mn-ea"/>
                <a:cs typeface="+mn-cs"/>
              </a:rPr>
              <a:t>*</a:t>
            </a:r>
            <a:r>
              <a:rPr lang="zh-CN" altLang="zh-CN" sz="1100">
                <a:effectLst/>
                <a:latin typeface="+mn-lt"/>
                <a:ea typeface="+mn-ea"/>
                <a:cs typeface="+mn-cs"/>
              </a:rPr>
              <a:t>残值率）。当年扩建当年就有收入。要求：</a:t>
            </a:r>
          </a:p>
          <a:p>
            <a:r>
              <a:rPr lang="en-US" altLang="zh-CN" sz="1100">
                <a:effectLst/>
                <a:latin typeface="+mn-lt"/>
                <a:ea typeface="+mn-ea"/>
                <a:cs typeface="+mn-cs"/>
              </a:rPr>
              <a:t>1. </a:t>
            </a:r>
            <a:r>
              <a:rPr lang="zh-CN" altLang="zh-CN" sz="1100">
                <a:effectLst/>
                <a:latin typeface="+mn-lt"/>
                <a:ea typeface="+mn-ea"/>
                <a:cs typeface="+mn-cs"/>
              </a:rPr>
              <a:t>在本工作表中建立一个对二种方案进行比较的模型，分别计算出二种方案的净现值与内部报酬率；</a:t>
            </a:r>
          </a:p>
          <a:p>
            <a:r>
              <a:rPr lang="en-US" altLang="zh-CN" sz="1100">
                <a:effectLst/>
                <a:latin typeface="+mn-lt"/>
                <a:ea typeface="+mn-ea"/>
                <a:cs typeface="+mn-cs"/>
              </a:rPr>
              <a:t>2. </a:t>
            </a:r>
            <a:r>
              <a:rPr lang="zh-CN" altLang="zh-CN" sz="1100">
                <a:effectLst/>
                <a:latin typeface="+mn-lt"/>
                <a:ea typeface="+mn-ea"/>
                <a:cs typeface="+mn-cs"/>
              </a:rPr>
              <a:t>在一个单元格中使用</a:t>
            </a:r>
            <a:r>
              <a:rPr lang="en-US" altLang="zh-CN" sz="1100">
                <a:effectLst/>
                <a:latin typeface="+mn-lt"/>
                <a:ea typeface="+mn-ea"/>
                <a:cs typeface="+mn-cs"/>
              </a:rPr>
              <a:t>IF()</a:t>
            </a:r>
            <a:r>
              <a:rPr lang="zh-CN" altLang="zh-CN" sz="1100">
                <a:effectLst/>
                <a:latin typeface="+mn-lt"/>
                <a:ea typeface="+mn-ea"/>
                <a:cs typeface="+mn-cs"/>
              </a:rPr>
              <a:t>函数给出“方案</a:t>
            </a:r>
            <a:r>
              <a:rPr lang="en-US" altLang="zh-CN" sz="1100">
                <a:effectLst/>
                <a:latin typeface="+mn-lt"/>
                <a:ea typeface="+mn-ea"/>
                <a:cs typeface="+mn-cs"/>
              </a:rPr>
              <a:t>X</a:t>
            </a:r>
            <a:r>
              <a:rPr lang="zh-CN" altLang="zh-CN" sz="1100">
                <a:effectLst/>
                <a:latin typeface="+mn-lt"/>
                <a:ea typeface="+mn-ea"/>
                <a:cs typeface="+mn-cs"/>
              </a:rPr>
              <a:t>有利”这样的结论（其中“</a:t>
            </a:r>
            <a:r>
              <a:rPr lang="en-US" altLang="zh-CN" sz="1100">
                <a:effectLst/>
                <a:latin typeface="+mn-lt"/>
                <a:ea typeface="+mn-ea"/>
                <a:cs typeface="+mn-cs"/>
              </a:rPr>
              <a:t>X</a:t>
            </a:r>
            <a:r>
              <a:rPr lang="zh-CN" altLang="zh-CN" sz="1100">
                <a:effectLst/>
                <a:latin typeface="+mn-lt"/>
                <a:ea typeface="+mn-ea"/>
                <a:cs typeface="+mn-cs"/>
              </a:rPr>
              <a:t>”为一、或二）；</a:t>
            </a:r>
          </a:p>
          <a:p>
            <a:r>
              <a:rPr lang="en-US" altLang="zh-CN" sz="1100">
                <a:effectLst/>
                <a:latin typeface="+mn-lt"/>
                <a:ea typeface="+mn-ea"/>
                <a:cs typeface="+mn-cs"/>
              </a:rPr>
              <a:t>3. </a:t>
            </a:r>
            <a:r>
              <a:rPr lang="zh-CN" altLang="zh-CN" sz="1100">
                <a:effectLst/>
                <a:latin typeface="+mn-lt"/>
                <a:ea typeface="+mn-ea"/>
                <a:cs typeface="+mn-cs"/>
              </a:rPr>
              <a:t>在二个单元格中利用</a:t>
            </a:r>
            <a:r>
              <a:rPr lang="en-US" altLang="zh-CN" sz="1100">
                <a:effectLst/>
                <a:latin typeface="+mn-lt"/>
                <a:ea typeface="+mn-ea"/>
                <a:cs typeface="+mn-cs"/>
              </a:rPr>
              <a:t>Excel</a:t>
            </a:r>
            <a:r>
              <a:rPr lang="zh-CN" altLang="zh-CN" sz="1100">
                <a:effectLst/>
                <a:latin typeface="+mn-lt"/>
                <a:ea typeface="+mn-ea"/>
                <a:cs typeface="+mn-cs"/>
              </a:rPr>
              <a:t>的内建函数来求出使方案一和方案二等效的贴现率及净现值。</a:t>
            </a:r>
          </a:p>
          <a:p>
            <a:pPr algn="l" rtl="0">
              <a:defRPr sz="1000"/>
            </a:pPr>
            <a:endParaRPr lang="zh-CN" altLang="en-US" sz="1100" b="0" i="0" u="none" strike="noStrike" baseline="0">
              <a:solidFill>
                <a:srgbClr val="000000"/>
              </a:solidFill>
              <a:latin typeface="宋体"/>
              <a:ea typeface="宋体"/>
              <a:cs typeface="Arial"/>
            </a:endParaRPr>
          </a:p>
          <a:p>
            <a:pPr algn="l" rtl="0">
              <a:defRPr sz="1000"/>
            </a:pPr>
            <a:endParaRPr lang="zh-CN" altLang="en-US" sz="1100" b="0" i="0" u="none" strike="noStrike" baseline="0">
              <a:solidFill>
                <a:srgbClr val="000000"/>
              </a:solidFill>
              <a:latin typeface="宋体"/>
              <a:ea typeface="宋体"/>
            </a:endParaRPr>
          </a:p>
        </xdr:txBody>
      </xdr:sp>
      <xdr:pic>
        <xdr:nvPicPr>
          <xdr:cNvPr id="3" name="Picture 1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43676" y="936502"/>
            <a:ext cx="4348709" cy="663600"/>
          </a:xfrm>
          <a:prstGeom prst="rect">
            <a:avLst/>
          </a:prstGeom>
          <a:solidFill>
            <a:srgbClr xmlns:mc="http://schemas.openxmlformats.org/markup-compatibility/2006" xmlns:a14="http://schemas.microsoft.com/office/drawing/2010/main" val="FFFFFF" mc:Ignorable="a14" a14:legacySpreadsheetColorIndex="9"/>
          </a:solidFill>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0</xdr:colOff>
      <xdr:row>0</xdr:row>
      <xdr:rowOff>0</xdr:rowOff>
    </xdr:from>
    <xdr:to>
      <xdr:col>18</xdr:col>
      <xdr:colOff>19050</xdr:colOff>
      <xdr:row>17</xdr:row>
      <xdr:rowOff>0</xdr:rowOff>
    </xdr:to>
    <xdr:sp macro="" textlink="">
      <xdr:nvSpPr>
        <xdr:cNvPr id="4" name="Text Box 4">
          <a:extLst>
            <a:ext uri="{FF2B5EF4-FFF2-40B4-BE49-F238E27FC236}">
              <a16:creationId xmlns:a16="http://schemas.microsoft.com/office/drawing/2014/main" id="{00000000-0008-0000-0300-000004000000}"/>
            </a:ext>
          </a:extLst>
        </xdr:cNvPr>
        <xdr:cNvSpPr txBox="1">
          <a:spLocks noChangeArrowheads="1"/>
        </xdr:cNvSpPr>
      </xdr:nvSpPr>
      <xdr:spPr bwMode="auto">
        <a:xfrm>
          <a:off x="6172200" y="0"/>
          <a:ext cx="4819650" cy="2933700"/>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72000" tIns="46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4</a:t>
          </a:r>
          <a:r>
            <a:rPr lang="zh-CN" altLang="en-US" sz="1100" b="1" i="0" u="none" strike="noStrike" baseline="0">
              <a:solidFill>
                <a:srgbClr val="000000"/>
              </a:solidFill>
              <a:latin typeface="宋体"/>
              <a:ea typeface="宋体"/>
              <a:cs typeface="Arial"/>
            </a:rPr>
            <a:t>题</a:t>
          </a:r>
          <a:r>
            <a:rPr lang="zh-CN" altLang="en-US" sz="1100" b="1" i="0" u="none" strike="noStrike" baseline="0">
              <a:solidFill>
                <a:srgbClr val="000000"/>
              </a:solidFill>
              <a:latin typeface="Arial"/>
              <a:ea typeface="宋体"/>
              <a:cs typeface="Arial"/>
            </a:rPr>
            <a:t>  </a:t>
          </a:r>
          <a:r>
            <a:rPr lang="zh-CN" altLang="zh-CN" sz="1100">
              <a:effectLst/>
              <a:latin typeface="+mn-lt"/>
              <a:ea typeface="+mn-ea"/>
              <a:cs typeface="+mn-cs"/>
            </a:rPr>
            <a:t>某公司具有生产两种产品的能力，但只生产其中一种。无论生产产品</a:t>
          </a:r>
          <a:r>
            <a:rPr lang="en-US" altLang="zh-CN" sz="1100">
              <a:effectLst/>
              <a:latin typeface="+mn-lt"/>
              <a:ea typeface="+mn-ea"/>
              <a:cs typeface="+mn-cs"/>
            </a:rPr>
            <a:t>A</a:t>
          </a:r>
          <a:r>
            <a:rPr lang="zh-CN" altLang="zh-CN" sz="1100">
              <a:effectLst/>
              <a:latin typeface="+mn-lt"/>
              <a:ea typeface="+mn-ea"/>
              <a:cs typeface="+mn-cs"/>
            </a:rPr>
            <a:t>或产品</a:t>
          </a:r>
          <a:r>
            <a:rPr lang="en-US" altLang="zh-CN" sz="1100">
              <a:effectLst/>
              <a:latin typeface="+mn-lt"/>
              <a:ea typeface="+mn-ea"/>
              <a:cs typeface="+mn-cs"/>
            </a:rPr>
            <a:t>B</a:t>
          </a:r>
          <a:r>
            <a:rPr lang="zh-CN" altLang="zh-CN" sz="1100">
              <a:effectLst/>
              <a:latin typeface="+mn-lt"/>
              <a:ea typeface="+mn-ea"/>
              <a:cs typeface="+mn-cs"/>
            </a:rPr>
            <a:t>都必须投入固定成本</a:t>
          </a:r>
          <a:r>
            <a:rPr lang="en-US" altLang="zh-CN" sz="1100">
              <a:effectLst/>
              <a:latin typeface="+mn-lt"/>
              <a:ea typeface="+mn-ea"/>
              <a:cs typeface="+mn-cs"/>
            </a:rPr>
            <a:t>10000</a:t>
          </a:r>
          <a:r>
            <a:rPr lang="zh-CN" altLang="zh-CN" sz="1100">
              <a:effectLst/>
              <a:latin typeface="+mn-lt"/>
              <a:ea typeface="+mn-ea"/>
              <a:cs typeface="+mn-cs"/>
            </a:rPr>
            <a:t>元。单位售价与销量成线性关系：</a:t>
          </a:r>
          <a:r>
            <a:rPr lang="en-US" altLang="zh-CN" sz="1100">
              <a:effectLst/>
              <a:latin typeface="+mn-lt"/>
              <a:ea typeface="+mn-ea"/>
              <a:cs typeface="+mn-cs"/>
            </a:rPr>
            <a:t>P=a+bQ</a:t>
          </a:r>
          <a:r>
            <a:rPr lang="zh-CN" altLang="zh-CN" sz="1100">
              <a:effectLst/>
              <a:latin typeface="+mn-lt"/>
              <a:ea typeface="+mn-ea"/>
              <a:cs typeface="+mn-cs"/>
            </a:rPr>
            <a:t>。产品</a:t>
          </a:r>
          <a:r>
            <a:rPr lang="en-US" altLang="zh-CN" sz="1100">
              <a:effectLst/>
              <a:latin typeface="+mn-lt"/>
              <a:ea typeface="+mn-ea"/>
              <a:cs typeface="+mn-cs"/>
            </a:rPr>
            <a:t>A</a:t>
          </a:r>
          <a:r>
            <a:rPr lang="zh-CN" altLang="zh-CN" sz="1100">
              <a:effectLst/>
              <a:latin typeface="+mn-lt"/>
              <a:ea typeface="+mn-ea"/>
              <a:cs typeface="+mn-cs"/>
            </a:rPr>
            <a:t>，</a:t>
          </a:r>
          <a:r>
            <a:rPr lang="en-US" altLang="zh-CN" sz="1100">
              <a:effectLst/>
              <a:latin typeface="+mn-lt"/>
              <a:ea typeface="+mn-ea"/>
              <a:cs typeface="+mn-cs"/>
            </a:rPr>
            <a:t>a</a:t>
          </a:r>
          <a:r>
            <a:rPr lang="zh-CN" altLang="zh-CN" sz="1100">
              <a:effectLst/>
              <a:latin typeface="+mn-lt"/>
              <a:ea typeface="+mn-ea"/>
              <a:cs typeface="+mn-cs"/>
            </a:rPr>
            <a:t>、</a:t>
          </a:r>
          <a:r>
            <a:rPr lang="en-US" altLang="zh-CN" sz="1100">
              <a:effectLst/>
              <a:latin typeface="+mn-lt"/>
              <a:ea typeface="+mn-ea"/>
              <a:cs typeface="+mn-cs"/>
            </a:rPr>
            <a:t>b</a:t>
          </a:r>
          <a:r>
            <a:rPr lang="zh-CN" altLang="zh-CN" sz="1100">
              <a:effectLst/>
              <a:latin typeface="+mn-lt"/>
              <a:ea typeface="+mn-ea"/>
              <a:cs typeface="+mn-cs"/>
            </a:rPr>
            <a:t>的值为</a:t>
          </a:r>
          <a:r>
            <a:rPr lang="en-US" altLang="zh-CN" sz="1100">
              <a:effectLst/>
              <a:latin typeface="+mn-lt"/>
              <a:ea typeface="+mn-ea"/>
              <a:cs typeface="+mn-cs"/>
            </a:rPr>
            <a:t>1100</a:t>
          </a:r>
          <a:r>
            <a:rPr lang="zh-CN" altLang="zh-CN" sz="1100">
              <a:effectLst/>
              <a:latin typeface="+mn-lt"/>
              <a:ea typeface="+mn-ea"/>
              <a:cs typeface="+mn-cs"/>
            </a:rPr>
            <a:t>、</a:t>
          </a:r>
          <a:r>
            <a:rPr lang="en-US" altLang="zh-CN" sz="1100">
              <a:effectLst/>
              <a:latin typeface="+mn-lt"/>
              <a:ea typeface="+mn-ea"/>
              <a:cs typeface="+mn-cs"/>
            </a:rPr>
            <a:t>-0.52</a:t>
          </a:r>
          <a:r>
            <a:rPr lang="zh-CN" altLang="zh-CN" sz="1100">
              <a:effectLst/>
              <a:latin typeface="+mn-lt"/>
              <a:ea typeface="+mn-ea"/>
              <a:cs typeface="+mn-cs"/>
            </a:rPr>
            <a:t>；产品</a:t>
          </a:r>
          <a:r>
            <a:rPr lang="en-US" altLang="zh-CN" sz="1100">
              <a:effectLst/>
              <a:latin typeface="+mn-lt"/>
              <a:ea typeface="+mn-ea"/>
              <a:cs typeface="+mn-cs"/>
            </a:rPr>
            <a:t>B</a:t>
          </a:r>
          <a:r>
            <a:rPr lang="zh-CN" altLang="zh-CN" sz="1100">
              <a:effectLst/>
              <a:latin typeface="+mn-lt"/>
              <a:ea typeface="+mn-ea"/>
              <a:cs typeface="+mn-cs"/>
            </a:rPr>
            <a:t>，</a:t>
          </a:r>
          <a:r>
            <a:rPr lang="en-US" altLang="zh-CN" sz="1100">
              <a:effectLst/>
              <a:latin typeface="+mn-lt"/>
              <a:ea typeface="+mn-ea"/>
              <a:cs typeface="+mn-cs"/>
            </a:rPr>
            <a:t>a</a:t>
          </a:r>
          <a:r>
            <a:rPr lang="zh-CN" altLang="zh-CN" sz="1100">
              <a:effectLst/>
              <a:latin typeface="+mn-lt"/>
              <a:ea typeface="+mn-ea"/>
              <a:cs typeface="+mn-cs"/>
            </a:rPr>
            <a:t>、</a:t>
          </a:r>
          <a:r>
            <a:rPr lang="en-US" altLang="zh-CN" sz="1100">
              <a:effectLst/>
              <a:latin typeface="+mn-lt"/>
              <a:ea typeface="+mn-ea"/>
              <a:cs typeface="+mn-cs"/>
            </a:rPr>
            <a:t>b</a:t>
          </a:r>
          <a:r>
            <a:rPr lang="zh-CN" altLang="zh-CN" sz="1100">
              <a:effectLst/>
              <a:latin typeface="+mn-lt"/>
              <a:ea typeface="+mn-ea"/>
              <a:cs typeface="+mn-cs"/>
            </a:rPr>
            <a:t>的值为</a:t>
          </a:r>
          <a:r>
            <a:rPr lang="en-US" altLang="zh-CN" sz="1100">
              <a:effectLst/>
              <a:latin typeface="+mn-lt"/>
              <a:ea typeface="+mn-ea"/>
              <a:cs typeface="+mn-cs"/>
            </a:rPr>
            <a:t>1200</a:t>
          </a:r>
          <a:r>
            <a:rPr lang="zh-CN" altLang="zh-CN" sz="1100">
              <a:effectLst/>
              <a:latin typeface="+mn-lt"/>
              <a:ea typeface="+mn-ea"/>
              <a:cs typeface="+mn-cs"/>
            </a:rPr>
            <a:t>、</a:t>
          </a:r>
          <a:r>
            <a:rPr lang="en-US" altLang="zh-CN" sz="1100">
              <a:effectLst/>
              <a:latin typeface="+mn-lt"/>
              <a:ea typeface="+mn-ea"/>
              <a:cs typeface="+mn-cs"/>
            </a:rPr>
            <a:t>-0.58</a:t>
          </a:r>
          <a:r>
            <a:rPr lang="zh-CN" altLang="zh-CN" sz="1100">
              <a:effectLst/>
              <a:latin typeface="+mn-lt"/>
              <a:ea typeface="+mn-ea"/>
              <a:cs typeface="+mn-cs"/>
            </a:rPr>
            <a:t>。只要生产量在</a:t>
          </a:r>
          <a:r>
            <a:rPr lang="en-US" altLang="zh-CN" sz="1100">
              <a:effectLst/>
              <a:latin typeface="+mn-lt"/>
              <a:ea typeface="+mn-ea"/>
              <a:cs typeface="+mn-cs"/>
            </a:rPr>
            <a:t>2000</a:t>
          </a:r>
          <a:r>
            <a:rPr lang="zh-CN" altLang="zh-CN" sz="1100">
              <a:effectLst/>
              <a:latin typeface="+mn-lt"/>
              <a:ea typeface="+mn-ea"/>
              <a:cs typeface="+mn-cs"/>
            </a:rPr>
            <a:t>（含）之内，无论生产产品</a:t>
          </a:r>
          <a:r>
            <a:rPr lang="en-US" altLang="zh-CN" sz="1100">
              <a:effectLst/>
              <a:latin typeface="+mn-lt"/>
              <a:ea typeface="+mn-ea"/>
              <a:cs typeface="+mn-cs"/>
            </a:rPr>
            <a:t>A</a:t>
          </a:r>
          <a:r>
            <a:rPr lang="zh-CN" altLang="zh-CN" sz="1100">
              <a:effectLst/>
              <a:latin typeface="+mn-lt"/>
              <a:ea typeface="+mn-ea"/>
              <a:cs typeface="+mn-cs"/>
            </a:rPr>
            <a:t>或产品</a:t>
          </a:r>
          <a:r>
            <a:rPr lang="en-US" altLang="zh-CN" sz="1100">
              <a:effectLst/>
              <a:latin typeface="+mn-lt"/>
              <a:ea typeface="+mn-ea"/>
              <a:cs typeface="+mn-cs"/>
            </a:rPr>
            <a:t>B</a:t>
          </a:r>
          <a:r>
            <a:rPr lang="zh-CN" altLang="zh-CN" sz="1100">
              <a:effectLst/>
              <a:latin typeface="+mn-lt"/>
              <a:ea typeface="+mn-ea"/>
              <a:cs typeface="+mn-cs"/>
            </a:rPr>
            <a:t>都能全部销售完。生产产品</a:t>
          </a:r>
          <a:r>
            <a:rPr lang="en-US" altLang="zh-CN" sz="1100">
              <a:effectLst/>
              <a:latin typeface="+mn-lt"/>
              <a:ea typeface="+mn-ea"/>
              <a:cs typeface="+mn-cs"/>
            </a:rPr>
            <a:t>A</a:t>
          </a:r>
          <a:r>
            <a:rPr lang="zh-CN" altLang="zh-CN" sz="1100">
              <a:effectLst/>
              <a:latin typeface="+mn-lt"/>
              <a:ea typeface="+mn-ea"/>
              <a:cs typeface="+mn-cs"/>
            </a:rPr>
            <a:t>的单位变动成本为</a:t>
          </a:r>
          <a:r>
            <a:rPr lang="en-US" altLang="zh-CN" sz="1100">
              <a:effectLst/>
              <a:latin typeface="+mn-lt"/>
              <a:ea typeface="+mn-ea"/>
              <a:cs typeface="+mn-cs"/>
            </a:rPr>
            <a:t>28</a:t>
          </a:r>
          <a:r>
            <a:rPr lang="zh-CN" altLang="zh-CN" sz="1100">
              <a:effectLst/>
              <a:latin typeface="+mn-lt"/>
              <a:ea typeface="+mn-ea"/>
              <a:cs typeface="+mn-cs"/>
            </a:rPr>
            <a:t>元，另需支出专用设备购置费用</a:t>
          </a:r>
          <a:r>
            <a:rPr lang="en-US" altLang="zh-CN" sz="1100">
              <a:effectLst/>
              <a:latin typeface="+mn-lt"/>
              <a:ea typeface="+mn-ea"/>
              <a:cs typeface="+mn-cs"/>
            </a:rPr>
            <a:t>10000</a:t>
          </a:r>
          <a:r>
            <a:rPr lang="zh-CN" altLang="zh-CN" sz="1100">
              <a:effectLst/>
              <a:latin typeface="+mn-lt"/>
              <a:ea typeface="+mn-ea"/>
              <a:cs typeface="+mn-cs"/>
            </a:rPr>
            <a:t>元；生产产品</a:t>
          </a:r>
          <a:r>
            <a:rPr lang="en-US" altLang="zh-CN" sz="1100">
              <a:effectLst/>
              <a:latin typeface="+mn-lt"/>
              <a:ea typeface="+mn-ea"/>
              <a:cs typeface="+mn-cs"/>
            </a:rPr>
            <a:t>B</a:t>
          </a:r>
          <a:r>
            <a:rPr lang="zh-CN" altLang="zh-CN" sz="1100">
              <a:effectLst/>
              <a:latin typeface="+mn-lt"/>
              <a:ea typeface="+mn-ea"/>
              <a:cs typeface="+mn-cs"/>
            </a:rPr>
            <a:t>的单位变动成本为</a:t>
          </a:r>
          <a:r>
            <a:rPr lang="en-US" altLang="zh-CN" sz="1100">
              <a:effectLst/>
              <a:latin typeface="+mn-lt"/>
              <a:ea typeface="+mn-ea"/>
              <a:cs typeface="+mn-cs"/>
            </a:rPr>
            <a:t>30</a:t>
          </a:r>
          <a:r>
            <a:rPr lang="zh-CN" altLang="zh-CN" sz="1100">
              <a:effectLst/>
              <a:latin typeface="+mn-lt"/>
              <a:ea typeface="+mn-ea"/>
              <a:cs typeface="+mn-cs"/>
            </a:rPr>
            <a:t>元，另需支出专用设备购置费用</a:t>
          </a:r>
          <a:r>
            <a:rPr lang="en-US" altLang="zh-CN" sz="1100">
              <a:effectLst/>
              <a:latin typeface="+mn-lt"/>
              <a:ea typeface="+mn-ea"/>
              <a:cs typeface="+mn-cs"/>
            </a:rPr>
            <a:t>5000</a:t>
          </a:r>
          <a:r>
            <a:rPr lang="zh-CN" altLang="zh-CN" sz="1100">
              <a:effectLst/>
              <a:latin typeface="+mn-lt"/>
              <a:ea typeface="+mn-ea"/>
              <a:cs typeface="+mn-cs"/>
            </a:rPr>
            <a:t>元。要求：</a:t>
          </a:r>
        </a:p>
        <a:p>
          <a:r>
            <a:rPr lang="en-US" altLang="zh-CN" sz="1100">
              <a:effectLst/>
              <a:latin typeface="+mn-lt"/>
              <a:ea typeface="+mn-ea"/>
              <a:cs typeface="+mn-cs"/>
            </a:rPr>
            <a:t>1. </a:t>
          </a:r>
          <a:r>
            <a:rPr lang="zh-CN" altLang="zh-CN" sz="1100">
              <a:effectLst/>
              <a:latin typeface="+mn-lt"/>
              <a:ea typeface="+mn-ea"/>
              <a:cs typeface="+mn-cs"/>
            </a:rPr>
            <a:t>假定当前销量为</a:t>
          </a:r>
          <a:r>
            <a:rPr lang="en-US" altLang="zh-CN" sz="1100">
              <a:effectLst/>
              <a:latin typeface="+mn-lt"/>
              <a:ea typeface="+mn-ea"/>
              <a:cs typeface="+mn-cs"/>
            </a:rPr>
            <a:t>2000</a:t>
          </a:r>
          <a:r>
            <a:rPr lang="zh-CN" altLang="zh-CN" sz="1100">
              <a:effectLst/>
              <a:latin typeface="+mn-lt"/>
              <a:ea typeface="+mn-ea"/>
              <a:cs typeface="+mn-cs"/>
            </a:rPr>
            <a:t>，在本工作表中建立了一个针对生产产品</a:t>
          </a:r>
          <a:r>
            <a:rPr lang="en-US" altLang="zh-CN" sz="1100">
              <a:effectLst/>
              <a:latin typeface="+mn-lt"/>
              <a:ea typeface="+mn-ea"/>
              <a:cs typeface="+mn-cs"/>
            </a:rPr>
            <a:t>A</a:t>
          </a:r>
          <a:r>
            <a:rPr lang="zh-CN" altLang="zh-CN" sz="1100">
              <a:effectLst/>
              <a:latin typeface="+mn-lt"/>
              <a:ea typeface="+mn-ea"/>
              <a:cs typeface="+mn-cs"/>
            </a:rPr>
            <a:t>或产品</a:t>
          </a:r>
          <a:r>
            <a:rPr lang="en-US" altLang="zh-CN" sz="1100">
              <a:effectLst/>
              <a:latin typeface="+mn-lt"/>
              <a:ea typeface="+mn-ea"/>
              <a:cs typeface="+mn-cs"/>
            </a:rPr>
            <a:t>B</a:t>
          </a:r>
          <a:r>
            <a:rPr lang="zh-CN" altLang="zh-CN" sz="1100">
              <a:effectLst/>
              <a:latin typeface="+mn-lt"/>
              <a:ea typeface="+mn-ea"/>
              <a:cs typeface="+mn-cs"/>
            </a:rPr>
            <a:t>的利润比较模型；</a:t>
          </a:r>
        </a:p>
        <a:p>
          <a:r>
            <a:rPr lang="en-US" altLang="zh-CN" sz="1100">
              <a:effectLst/>
              <a:latin typeface="+mn-lt"/>
              <a:ea typeface="+mn-ea"/>
              <a:cs typeface="+mn-cs"/>
            </a:rPr>
            <a:t>2. </a:t>
          </a:r>
          <a:r>
            <a:rPr lang="zh-CN" altLang="zh-CN" sz="1100">
              <a:effectLst/>
              <a:latin typeface="+mn-lt"/>
              <a:ea typeface="+mn-ea"/>
              <a:cs typeface="+mn-cs"/>
            </a:rPr>
            <a:t>添加一个微调项，可以使销量从</a:t>
          </a:r>
          <a:r>
            <a:rPr lang="en-US" altLang="zh-CN" sz="1100">
              <a:effectLst/>
              <a:latin typeface="+mn-lt"/>
              <a:ea typeface="+mn-ea"/>
              <a:cs typeface="+mn-cs"/>
            </a:rPr>
            <a:t>100</a:t>
          </a:r>
          <a:r>
            <a:rPr lang="zh-CN" altLang="zh-CN" sz="1100">
              <a:effectLst/>
              <a:latin typeface="+mn-lt"/>
              <a:ea typeface="+mn-ea"/>
              <a:cs typeface="+mn-cs"/>
            </a:rPr>
            <a:t>按步长</a:t>
          </a:r>
          <a:r>
            <a:rPr lang="en-US" altLang="zh-CN" sz="1100">
              <a:effectLst/>
              <a:latin typeface="+mn-lt"/>
              <a:ea typeface="+mn-ea"/>
              <a:cs typeface="+mn-cs"/>
            </a:rPr>
            <a:t>100</a:t>
          </a:r>
          <a:r>
            <a:rPr lang="zh-CN" altLang="zh-CN" sz="1100">
              <a:effectLst/>
              <a:latin typeface="+mn-lt"/>
              <a:ea typeface="+mn-ea"/>
              <a:cs typeface="+mn-cs"/>
            </a:rPr>
            <a:t>变化到</a:t>
          </a:r>
          <a:r>
            <a:rPr lang="en-US" altLang="zh-CN" sz="1100">
              <a:effectLst/>
              <a:latin typeface="+mn-lt"/>
              <a:ea typeface="+mn-ea"/>
              <a:cs typeface="+mn-cs"/>
            </a:rPr>
            <a:t>2000</a:t>
          </a:r>
          <a:r>
            <a:rPr lang="zh-CN" altLang="zh-CN" sz="1100">
              <a:effectLst/>
              <a:latin typeface="+mn-lt"/>
              <a:ea typeface="+mn-ea"/>
              <a:cs typeface="+mn-cs"/>
            </a:rPr>
            <a:t>；</a:t>
          </a:r>
        </a:p>
        <a:p>
          <a:r>
            <a:rPr lang="en-US" altLang="zh-CN" sz="1100">
              <a:effectLst/>
              <a:latin typeface="+mn-lt"/>
              <a:ea typeface="+mn-ea"/>
              <a:cs typeface="+mn-cs"/>
            </a:rPr>
            <a:t>3. </a:t>
          </a:r>
          <a:r>
            <a:rPr lang="zh-CN" altLang="zh-CN" sz="1100">
              <a:effectLst/>
              <a:latin typeface="+mn-lt"/>
              <a:ea typeface="+mn-ea"/>
              <a:cs typeface="+mn-cs"/>
            </a:rPr>
            <a:t>建立以销量为自变量，两产品利润为函数的模拟运算表，利用模拟运算表加内插法计算出两种产品利润相等时的销量和利润值；</a:t>
          </a:r>
        </a:p>
        <a:p>
          <a:r>
            <a:rPr lang="en-US" altLang="zh-CN" sz="1100">
              <a:effectLst/>
              <a:latin typeface="+mn-lt"/>
              <a:ea typeface="+mn-ea"/>
              <a:cs typeface="+mn-cs"/>
            </a:rPr>
            <a:t>4. </a:t>
          </a:r>
          <a:r>
            <a:rPr lang="zh-CN" altLang="zh-CN" sz="1100">
              <a:effectLst/>
              <a:latin typeface="+mn-lt"/>
              <a:ea typeface="+mn-ea"/>
              <a:cs typeface="+mn-cs"/>
            </a:rPr>
            <a:t>在</a:t>
          </a:r>
          <a:r>
            <a:rPr lang="en-US" altLang="zh-CN" sz="1100">
              <a:effectLst/>
              <a:latin typeface="+mn-lt"/>
              <a:ea typeface="+mn-ea"/>
              <a:cs typeface="+mn-cs"/>
            </a:rPr>
            <a:t>C16</a:t>
          </a:r>
          <a:r>
            <a:rPr lang="zh-CN" altLang="zh-CN" sz="1100">
              <a:effectLst/>
              <a:latin typeface="+mn-lt"/>
              <a:ea typeface="+mn-ea"/>
              <a:cs typeface="+mn-cs"/>
            </a:rPr>
            <a:t>单元格内输入公式，根据两种产品的利润值，使其可以显示随销量变化的结论文字“生产产品</a:t>
          </a:r>
          <a:r>
            <a:rPr lang="en-US" altLang="zh-CN" sz="1100">
              <a:effectLst/>
              <a:latin typeface="+mn-lt"/>
              <a:ea typeface="+mn-ea"/>
              <a:cs typeface="+mn-cs"/>
            </a:rPr>
            <a:t>A</a:t>
          </a:r>
          <a:r>
            <a:rPr lang="zh-CN" altLang="zh-CN" sz="1100">
              <a:effectLst/>
              <a:latin typeface="+mn-lt"/>
              <a:ea typeface="+mn-ea"/>
              <a:cs typeface="+mn-cs"/>
            </a:rPr>
            <a:t>”、“生产产品</a:t>
          </a:r>
          <a:r>
            <a:rPr lang="en-US" altLang="zh-CN" sz="1100">
              <a:effectLst/>
              <a:latin typeface="+mn-lt"/>
              <a:ea typeface="+mn-ea"/>
              <a:cs typeface="+mn-cs"/>
            </a:rPr>
            <a:t>B</a:t>
          </a:r>
          <a:r>
            <a:rPr lang="zh-CN" altLang="zh-CN" sz="1100">
              <a:effectLst/>
              <a:latin typeface="+mn-lt"/>
              <a:ea typeface="+mn-ea"/>
              <a:cs typeface="+mn-cs"/>
            </a:rPr>
            <a:t>”或“皆可”。</a:t>
          </a:r>
        </a:p>
      </xdr:txBody>
    </xdr:sp>
    <xdr:clientData/>
  </xdr:twoCellAnchor>
  <mc:AlternateContent xmlns:mc="http://schemas.openxmlformats.org/markup-compatibility/2006">
    <mc:Choice xmlns:a14="http://schemas.microsoft.com/office/drawing/2010/main" Requires="a14">
      <xdr:twoCellAnchor>
        <xdr:from>
          <xdr:col>10</xdr:col>
          <xdr:colOff>76200</xdr:colOff>
          <xdr:row>0</xdr:row>
          <xdr:rowOff>175260</xdr:rowOff>
        </xdr:from>
        <xdr:to>
          <xdr:col>10</xdr:col>
          <xdr:colOff>518160</xdr:colOff>
          <xdr:row>3</xdr:row>
          <xdr:rowOff>160020</xdr:rowOff>
        </xdr:to>
        <xdr:sp macro="" textlink="">
          <xdr:nvSpPr>
            <xdr:cNvPr id="4097" name="Spinner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10</xdr:col>
      <xdr:colOff>0</xdr:colOff>
      <xdr:row>0</xdr:row>
      <xdr:rowOff>0</xdr:rowOff>
    </xdr:from>
    <xdr:to>
      <xdr:col>17</xdr:col>
      <xdr:colOff>28575</xdr:colOff>
      <xdr:row>19</xdr:row>
      <xdr:rowOff>57150</xdr:rowOff>
    </xdr:to>
    <xdr:grpSp>
      <xdr:nvGrpSpPr>
        <xdr:cNvPr id="6" name="组合 5">
          <a:extLst>
            <a:ext uri="{FF2B5EF4-FFF2-40B4-BE49-F238E27FC236}">
              <a16:creationId xmlns:a16="http://schemas.microsoft.com/office/drawing/2014/main" id="{00000000-0008-0000-0400-000006000000}"/>
            </a:ext>
          </a:extLst>
        </xdr:cNvPr>
        <xdr:cNvGrpSpPr/>
      </xdr:nvGrpSpPr>
      <xdr:grpSpPr>
        <a:xfrm>
          <a:off x="6263640" y="0"/>
          <a:ext cx="4349115" cy="3531870"/>
          <a:chOff x="6591300" y="257175"/>
          <a:chExt cx="4829175" cy="3499492"/>
        </a:xfrm>
      </xdr:grpSpPr>
      <xdr:sp macro="" textlink="">
        <xdr:nvSpPr>
          <xdr:cNvPr id="7" name="Text Box 5">
            <a:extLst>
              <a:ext uri="{FF2B5EF4-FFF2-40B4-BE49-F238E27FC236}">
                <a16:creationId xmlns:a16="http://schemas.microsoft.com/office/drawing/2014/main" id="{00000000-0008-0000-0400-000007000000}"/>
              </a:ext>
            </a:extLst>
          </xdr:cNvPr>
          <xdr:cNvSpPr txBox="1">
            <a:spLocks noChangeArrowheads="1"/>
          </xdr:cNvSpPr>
        </xdr:nvSpPr>
        <xdr:spPr bwMode="auto">
          <a:xfrm>
            <a:off x="6591300" y="257175"/>
            <a:ext cx="4829175" cy="3499492"/>
          </a:xfrm>
          <a:prstGeom prst="rect">
            <a:avLst/>
          </a:prstGeom>
          <a:solidFill>
            <a:schemeClr val="accent5">
              <a:lumMod val="40000"/>
              <a:lumOff val="60000"/>
            </a:schemeClr>
          </a:solidFill>
          <a:ln w="317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5</a:t>
            </a:r>
            <a:r>
              <a:rPr lang="zh-CN" altLang="en-US" sz="1100" b="1" i="0" u="none" strike="noStrike" baseline="0">
                <a:solidFill>
                  <a:srgbClr val="000000"/>
                </a:solidFill>
                <a:latin typeface="宋体"/>
                <a:ea typeface="宋体"/>
              </a:rPr>
              <a:t>题</a:t>
            </a:r>
            <a:r>
              <a:rPr lang="zh-CN" altLang="en-US" sz="1100" b="0" i="0" u="none" strike="noStrike" baseline="0">
                <a:solidFill>
                  <a:srgbClr val="000000"/>
                </a:solidFill>
                <a:latin typeface="宋体"/>
                <a:ea typeface="宋体"/>
              </a:rPr>
              <a:t>　</a:t>
            </a:r>
            <a:r>
              <a:rPr lang="zh-CN" altLang="zh-CN" sz="1100">
                <a:effectLst/>
                <a:latin typeface="+mn-lt"/>
                <a:ea typeface="+mn-ea"/>
                <a:cs typeface="+mn-cs"/>
              </a:rPr>
              <a:t>某航空公司在上海至北京的航线上共有波音</a:t>
            </a:r>
            <a:r>
              <a:rPr lang="en-US" altLang="zh-CN" sz="1100">
                <a:effectLst/>
                <a:latin typeface="+mn-lt"/>
                <a:ea typeface="+mn-ea"/>
                <a:cs typeface="+mn-cs"/>
              </a:rPr>
              <a:t>737</a:t>
            </a:r>
            <a:r>
              <a:rPr lang="zh-CN" altLang="zh-CN" sz="1100">
                <a:effectLst/>
                <a:latin typeface="+mn-lt"/>
                <a:ea typeface="+mn-ea"/>
                <a:cs typeface="+mn-cs"/>
              </a:rPr>
              <a:t>、波音</a:t>
            </a:r>
            <a:r>
              <a:rPr lang="en-US" altLang="zh-CN" sz="1100">
                <a:effectLst/>
                <a:latin typeface="+mn-lt"/>
                <a:ea typeface="+mn-ea"/>
                <a:cs typeface="+mn-cs"/>
              </a:rPr>
              <a:t>757</a:t>
            </a:r>
            <a:r>
              <a:rPr lang="zh-CN" altLang="zh-CN" sz="1100">
                <a:effectLst/>
                <a:latin typeface="+mn-lt"/>
                <a:ea typeface="+mn-ea"/>
                <a:cs typeface="+mn-cs"/>
              </a:rPr>
              <a:t>、空中客车</a:t>
            </a:r>
            <a:r>
              <a:rPr lang="en-US" altLang="zh-CN" sz="1100">
                <a:effectLst/>
                <a:latin typeface="+mn-lt"/>
                <a:ea typeface="+mn-ea"/>
                <a:cs typeface="+mn-cs"/>
              </a:rPr>
              <a:t>A320</a:t>
            </a:r>
            <a:r>
              <a:rPr lang="zh-CN" altLang="zh-CN" sz="1100">
                <a:effectLst/>
                <a:latin typeface="+mn-lt"/>
                <a:ea typeface="+mn-ea"/>
                <a:cs typeface="+mn-cs"/>
              </a:rPr>
              <a:t>、空中客车</a:t>
            </a:r>
            <a:r>
              <a:rPr lang="en-US" altLang="zh-CN" sz="1100">
                <a:effectLst/>
                <a:latin typeface="+mn-lt"/>
                <a:ea typeface="+mn-ea"/>
                <a:cs typeface="+mn-cs"/>
              </a:rPr>
              <a:t>A300</a:t>
            </a:r>
            <a:r>
              <a:rPr lang="zh-CN" altLang="zh-CN" sz="1100">
                <a:effectLst/>
                <a:latin typeface="+mn-lt"/>
                <a:ea typeface="+mn-ea"/>
                <a:cs typeface="+mn-cs"/>
              </a:rPr>
              <a:t>四种机型承担飞行任务。这四种机型的最大载客数、每百公里的耗油量和该航空公司四种机型的拥有量如下表所示：</a:t>
            </a:r>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zh-CN" altLang="zh-CN" sz="1100">
              <a:effectLst/>
              <a:latin typeface="+mn-lt"/>
              <a:ea typeface="+mn-ea"/>
              <a:cs typeface="+mn-cs"/>
            </a:endParaRPr>
          </a:p>
          <a:p>
            <a:r>
              <a:rPr lang="zh-CN" altLang="zh-CN" sz="1100">
                <a:effectLst/>
                <a:latin typeface="+mn-lt"/>
                <a:ea typeface="+mn-ea"/>
                <a:cs typeface="+mn-cs"/>
              </a:rPr>
              <a:t>已知上海到北京的飞行距离为</a:t>
            </a:r>
            <a:r>
              <a:rPr lang="en-US" altLang="zh-CN" sz="1100">
                <a:effectLst/>
                <a:latin typeface="+mn-lt"/>
                <a:ea typeface="+mn-ea"/>
                <a:cs typeface="+mn-cs"/>
              </a:rPr>
              <a:t>1178</a:t>
            </a:r>
            <a:r>
              <a:rPr lang="zh-CN" altLang="zh-CN" sz="1100">
                <a:effectLst/>
                <a:latin typeface="+mn-lt"/>
                <a:ea typeface="+mn-ea"/>
                <a:cs typeface="+mn-cs"/>
              </a:rPr>
              <a:t>公里，票价为</a:t>
            </a:r>
            <a:r>
              <a:rPr lang="en-US" altLang="zh-CN" sz="1100">
                <a:effectLst/>
                <a:latin typeface="+mn-lt"/>
                <a:ea typeface="+mn-ea"/>
                <a:cs typeface="+mn-cs"/>
              </a:rPr>
              <a:t>1130</a:t>
            </a:r>
            <a:r>
              <a:rPr lang="zh-CN" altLang="zh-CN" sz="1100">
                <a:effectLst/>
                <a:latin typeface="+mn-lt"/>
                <a:ea typeface="+mn-ea"/>
                <a:cs typeface="+mn-cs"/>
              </a:rPr>
              <a:t>元，航空公司的日油料消耗不能超过</a:t>
            </a:r>
            <a:r>
              <a:rPr lang="en-US" altLang="zh-CN" sz="1100">
                <a:effectLst/>
                <a:latin typeface="+mn-lt"/>
                <a:ea typeface="+mn-ea"/>
                <a:cs typeface="+mn-cs"/>
              </a:rPr>
              <a:t>500</a:t>
            </a:r>
            <a:r>
              <a:rPr lang="zh-CN" altLang="zh-CN" sz="1100">
                <a:effectLst/>
                <a:latin typeface="+mn-lt"/>
                <a:ea typeface="+mn-ea"/>
                <a:cs typeface="+mn-cs"/>
              </a:rPr>
              <a:t>吨。要求：</a:t>
            </a:r>
          </a:p>
          <a:p>
            <a:r>
              <a:rPr lang="en-US" altLang="zh-CN" sz="1100">
                <a:effectLst/>
                <a:latin typeface="+mn-lt"/>
                <a:ea typeface="+mn-ea"/>
                <a:cs typeface="+mn-cs"/>
              </a:rPr>
              <a:t>1. </a:t>
            </a:r>
            <a:r>
              <a:rPr lang="zh-CN" altLang="zh-CN" sz="1100">
                <a:effectLst/>
                <a:latin typeface="+mn-lt"/>
                <a:ea typeface="+mn-ea"/>
                <a:cs typeface="+mn-cs"/>
              </a:rPr>
              <a:t>利用“规划求解”工具，确定在每天要运送</a:t>
            </a:r>
            <a:r>
              <a:rPr lang="en-US" altLang="zh-CN" sz="1100">
                <a:effectLst/>
                <a:latin typeface="+mn-lt"/>
                <a:ea typeface="+mn-ea"/>
                <a:cs typeface="+mn-cs"/>
              </a:rPr>
              <a:t>2000</a:t>
            </a:r>
            <a:r>
              <a:rPr lang="zh-CN" altLang="zh-CN" sz="1100">
                <a:effectLst/>
                <a:latin typeface="+mn-lt"/>
                <a:ea typeface="+mn-ea"/>
                <a:cs typeface="+mn-cs"/>
              </a:rPr>
              <a:t>旅客的情况下，该航空公司在上海至北京的航线上应安排各类机型的飞机多少架，才能使日营业收入最大？</a:t>
            </a:r>
          </a:p>
          <a:p>
            <a:r>
              <a:rPr lang="en-US" altLang="zh-CN" sz="1100">
                <a:effectLst/>
                <a:latin typeface="+mn-lt"/>
                <a:ea typeface="+mn-ea"/>
                <a:cs typeface="+mn-cs"/>
              </a:rPr>
              <a:t>2. </a:t>
            </a:r>
            <a:r>
              <a:rPr lang="zh-CN" altLang="zh-CN" sz="1100">
                <a:effectLst/>
                <a:latin typeface="+mn-lt"/>
                <a:ea typeface="+mn-ea"/>
                <a:cs typeface="+mn-cs"/>
              </a:rPr>
              <a:t>将规划求解的模型设置保存在本工作表中。</a:t>
            </a:r>
          </a:p>
        </xdr:txBody>
      </xdr:sp>
      <xdr:pic>
        <xdr:nvPicPr>
          <xdr:cNvPr id="8" name="图片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48487" y="838200"/>
            <a:ext cx="4114800" cy="914400"/>
          </a:xfrm>
          <a:prstGeom prst="rect">
            <a:avLst/>
          </a:prstGeom>
          <a:solidFill>
            <a:srgbClr val="FFFFFF"/>
          </a:solidFill>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0</xdr:colOff>
      <xdr:row>0</xdr:row>
      <xdr:rowOff>0</xdr:rowOff>
    </xdr:from>
    <xdr:to>
      <xdr:col>16</xdr:col>
      <xdr:colOff>466725</xdr:colOff>
      <xdr:row>23</xdr:row>
      <xdr:rowOff>38100</xdr:rowOff>
    </xdr:to>
    <xdr:grpSp>
      <xdr:nvGrpSpPr>
        <xdr:cNvPr id="6" name="Group 12">
          <a:extLst>
            <a:ext uri="{FF2B5EF4-FFF2-40B4-BE49-F238E27FC236}">
              <a16:creationId xmlns:a16="http://schemas.microsoft.com/office/drawing/2014/main" id="{00000000-0008-0000-0500-000006000000}"/>
            </a:ext>
          </a:extLst>
        </xdr:cNvPr>
        <xdr:cNvGrpSpPr>
          <a:grpSpLocks/>
        </xdr:cNvGrpSpPr>
      </xdr:nvGrpSpPr>
      <xdr:grpSpPr bwMode="auto">
        <a:xfrm>
          <a:off x="5113020" y="0"/>
          <a:ext cx="4787265" cy="4686300"/>
          <a:chOff x="629" y="15"/>
          <a:chExt cx="553" cy="449"/>
        </a:xfrm>
      </xdr:grpSpPr>
      <xdr:sp macro="" textlink="">
        <xdr:nvSpPr>
          <xdr:cNvPr id="7" name="Text Box 9">
            <a:extLst>
              <a:ext uri="{FF2B5EF4-FFF2-40B4-BE49-F238E27FC236}">
                <a16:creationId xmlns:a16="http://schemas.microsoft.com/office/drawing/2014/main" id="{00000000-0008-0000-0500-000007000000}"/>
              </a:ext>
            </a:extLst>
          </xdr:cNvPr>
          <xdr:cNvSpPr txBox="1">
            <a:spLocks noChangeArrowheads="1"/>
          </xdr:cNvSpPr>
        </xdr:nvSpPr>
        <xdr:spPr bwMode="auto">
          <a:xfrm>
            <a:off x="629" y="15"/>
            <a:ext cx="553" cy="449"/>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6</a:t>
            </a:r>
            <a:r>
              <a:rPr lang="zh-CN" altLang="en-US" sz="1100" b="1" i="0" u="none" strike="noStrike" baseline="0">
                <a:solidFill>
                  <a:srgbClr val="000000"/>
                </a:solidFill>
                <a:latin typeface="宋体"/>
                <a:ea typeface="宋体"/>
              </a:rPr>
              <a:t>题</a:t>
            </a:r>
            <a:r>
              <a:rPr lang="zh-CN" altLang="en-US" sz="1100" b="0" i="0" u="none" strike="noStrike" baseline="0">
                <a:solidFill>
                  <a:srgbClr val="000000"/>
                </a:solidFill>
                <a:latin typeface="宋体"/>
                <a:ea typeface="宋体"/>
              </a:rPr>
              <a:t> </a:t>
            </a:r>
            <a:r>
              <a:rPr lang="zh-CN" altLang="zh-CN" sz="1100">
                <a:effectLst/>
                <a:latin typeface="+mn-lt"/>
                <a:ea typeface="+mn-ea"/>
                <a:cs typeface="+mn-cs"/>
              </a:rPr>
              <a:t>假定某零售商店所销售的一种商品的年需求量为</a:t>
            </a:r>
            <a:r>
              <a:rPr lang="en-US" altLang="zh-CN" sz="1100">
                <a:effectLst/>
                <a:latin typeface="+mn-lt"/>
                <a:ea typeface="+mn-ea"/>
                <a:cs typeface="+mn-cs"/>
              </a:rPr>
              <a:t>5000</a:t>
            </a:r>
            <a:r>
              <a:rPr lang="zh-CN" altLang="zh-CN" sz="1100">
                <a:effectLst/>
                <a:latin typeface="+mn-lt"/>
                <a:ea typeface="+mn-ea"/>
                <a:cs typeface="+mn-cs"/>
              </a:rPr>
              <a:t>件，该商品的（正常）采购单价为</a:t>
            </a:r>
            <a:r>
              <a:rPr lang="en-US" altLang="zh-CN" sz="1100">
                <a:effectLst/>
                <a:latin typeface="+mn-lt"/>
                <a:ea typeface="+mn-ea"/>
                <a:cs typeface="+mn-cs"/>
              </a:rPr>
              <a:t>50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件，每次订货的订货成本为</a:t>
            </a:r>
            <a:r>
              <a:rPr lang="en-US" altLang="zh-CN" sz="1100">
                <a:effectLst/>
                <a:latin typeface="+mn-lt"/>
                <a:ea typeface="+mn-ea"/>
                <a:cs typeface="+mn-cs"/>
              </a:rPr>
              <a:t>600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次，单位储存成本为</a:t>
            </a:r>
            <a:r>
              <a:rPr lang="en-US" altLang="zh-CN" sz="1100">
                <a:effectLst/>
                <a:latin typeface="+mn-lt"/>
                <a:ea typeface="+mn-ea"/>
                <a:cs typeface="+mn-cs"/>
              </a:rPr>
              <a:t>70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件。批发公司提出的优惠条件是：</a:t>
            </a:r>
            <a:r>
              <a:rPr lang="en-US" altLang="zh-CN" sz="1100">
                <a:effectLst/>
                <a:latin typeface="+mn-lt"/>
                <a:ea typeface="+mn-ea"/>
                <a:cs typeface="+mn-cs"/>
              </a:rPr>
              <a:t>1</a:t>
            </a:r>
            <a:r>
              <a:rPr lang="zh-CN" altLang="en-US" sz="1100">
                <a:effectLst/>
                <a:latin typeface="+mn-lt"/>
                <a:ea typeface="+mn-ea"/>
                <a:cs typeface="+mn-cs"/>
              </a:rPr>
              <a:t>）</a:t>
            </a:r>
            <a:r>
              <a:rPr lang="zh-CN" altLang="zh-CN" sz="1100">
                <a:effectLst/>
                <a:latin typeface="+mn-lt"/>
                <a:ea typeface="+mn-ea"/>
                <a:cs typeface="+mn-cs"/>
              </a:rPr>
              <a:t>零售商店的订货量等于或超过</a:t>
            </a:r>
            <a:r>
              <a:rPr lang="en-US" altLang="zh-CN" sz="1100">
                <a:effectLst/>
                <a:latin typeface="+mn-lt"/>
                <a:ea typeface="+mn-ea"/>
                <a:cs typeface="+mn-cs"/>
              </a:rPr>
              <a:t>600</a:t>
            </a:r>
            <a:r>
              <a:rPr lang="zh-CN" altLang="zh-CN" sz="1100">
                <a:effectLst/>
                <a:latin typeface="+mn-lt"/>
                <a:ea typeface="+mn-ea"/>
                <a:cs typeface="+mn-cs"/>
              </a:rPr>
              <a:t>件就可以将商品的采购单价降低</a:t>
            </a:r>
            <a:r>
              <a:rPr lang="en-US" altLang="zh-CN" sz="1100">
                <a:effectLst/>
                <a:latin typeface="+mn-lt"/>
                <a:ea typeface="+mn-ea"/>
                <a:cs typeface="+mn-cs"/>
              </a:rPr>
              <a:t>2%</a:t>
            </a:r>
            <a:r>
              <a:rPr lang="zh-CN" altLang="zh-CN" sz="1100">
                <a:effectLst/>
                <a:latin typeface="+mn-lt"/>
                <a:ea typeface="+mn-ea"/>
                <a:cs typeface="+mn-cs"/>
              </a:rPr>
              <a:t>，</a:t>
            </a:r>
            <a:r>
              <a:rPr lang="en-US" altLang="zh-CN" sz="1100">
                <a:effectLst/>
                <a:latin typeface="+mn-lt"/>
                <a:ea typeface="+mn-ea"/>
                <a:cs typeface="+mn-cs"/>
              </a:rPr>
              <a:t>2</a:t>
            </a:r>
            <a:r>
              <a:rPr lang="zh-CN" altLang="en-US" sz="1100">
                <a:effectLst/>
                <a:latin typeface="+mn-lt"/>
                <a:ea typeface="+mn-ea"/>
                <a:cs typeface="+mn-cs"/>
              </a:rPr>
              <a:t>）</a:t>
            </a:r>
            <a:r>
              <a:rPr lang="zh-CN" altLang="zh-CN" sz="1100">
                <a:effectLst/>
                <a:latin typeface="+mn-lt"/>
                <a:ea typeface="+mn-ea"/>
                <a:cs typeface="+mn-cs"/>
              </a:rPr>
              <a:t>订货量等于或超过</a:t>
            </a:r>
            <a:r>
              <a:rPr lang="en-US" altLang="zh-CN" sz="1100">
                <a:effectLst/>
                <a:latin typeface="+mn-lt"/>
                <a:ea typeface="+mn-ea"/>
                <a:cs typeface="+mn-cs"/>
              </a:rPr>
              <a:t>1000</a:t>
            </a:r>
            <a:r>
              <a:rPr lang="zh-CN" altLang="zh-CN" sz="1100">
                <a:effectLst/>
                <a:latin typeface="+mn-lt"/>
                <a:ea typeface="+mn-ea"/>
                <a:cs typeface="+mn-cs"/>
              </a:rPr>
              <a:t>件就可以将商品的采购单价降低</a:t>
            </a:r>
            <a:r>
              <a:rPr lang="en-US" altLang="zh-CN" sz="1100">
                <a:effectLst/>
                <a:latin typeface="+mn-lt"/>
                <a:ea typeface="+mn-ea"/>
                <a:cs typeface="+mn-cs"/>
              </a:rPr>
              <a:t>8%</a:t>
            </a:r>
            <a:r>
              <a:rPr lang="zh-CN" altLang="zh-CN" sz="1100">
                <a:effectLst/>
                <a:latin typeface="+mn-lt"/>
                <a:ea typeface="+mn-ea"/>
                <a:cs typeface="+mn-cs"/>
              </a:rPr>
              <a:t>。要求：</a:t>
            </a:r>
          </a:p>
          <a:p>
            <a:r>
              <a:rPr lang="en-US" altLang="zh-CN" sz="1100">
                <a:effectLst/>
                <a:latin typeface="+mn-lt"/>
                <a:ea typeface="+mn-ea"/>
                <a:cs typeface="+mn-cs"/>
              </a:rPr>
              <a:t>1. </a:t>
            </a:r>
            <a:r>
              <a:rPr lang="zh-CN" altLang="zh-CN" sz="1100">
                <a:effectLst/>
                <a:latin typeface="+mn-lt"/>
                <a:ea typeface="+mn-ea"/>
                <a:cs typeface="+mn-cs"/>
              </a:rPr>
              <a:t>建立计算模型，确定零售商店应该按多少件订货，才能使总成本最小？</a:t>
            </a:r>
          </a:p>
          <a:p>
            <a:r>
              <a:rPr lang="en-US" altLang="zh-CN" sz="1100">
                <a:effectLst/>
                <a:latin typeface="+mn-lt"/>
                <a:ea typeface="+mn-ea"/>
                <a:cs typeface="+mn-cs"/>
              </a:rPr>
              <a:t>2. </a:t>
            </a:r>
            <a:r>
              <a:rPr lang="zh-CN" altLang="zh-CN" sz="1100">
                <a:effectLst/>
                <a:latin typeface="+mn-lt"/>
                <a:ea typeface="+mn-ea"/>
                <a:cs typeface="+mn-cs"/>
              </a:rPr>
              <a:t>画出年总成本随订货量变化图形；</a:t>
            </a:r>
          </a:p>
          <a:p>
            <a:r>
              <a:rPr lang="en-US" altLang="zh-CN" sz="1100">
                <a:effectLst/>
                <a:latin typeface="+mn-lt"/>
                <a:ea typeface="+mn-ea"/>
                <a:cs typeface="+mn-cs"/>
              </a:rPr>
              <a:t>3. </a:t>
            </a:r>
            <a:r>
              <a:rPr lang="zh-CN" altLang="zh-CN" sz="1100">
                <a:effectLst/>
                <a:latin typeface="+mn-lt"/>
                <a:ea typeface="+mn-ea"/>
                <a:cs typeface="+mn-cs"/>
              </a:rPr>
              <a:t>在图形上添加一条水平参考线，该参考线反映零售商店应采取的订货量对应的年总成本。</a:t>
            </a:r>
          </a:p>
        </xdr:txBody>
      </xdr:sp>
      <xdr:pic>
        <xdr:nvPicPr>
          <xdr:cNvPr id="8" name="Picture 10">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1" y="171"/>
            <a:ext cx="453" cy="272"/>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106680</xdr:colOff>
      <xdr:row>23</xdr:row>
      <xdr:rowOff>91440</xdr:rowOff>
    </xdr:from>
    <xdr:to>
      <xdr:col>8</xdr:col>
      <xdr:colOff>182880</xdr:colOff>
      <xdr:row>38</xdr:row>
      <xdr:rowOff>91440</xdr:rowOff>
    </xdr:to>
    <xdr:graphicFrame macro="">
      <xdr:nvGraphicFramePr>
        <xdr:cNvPr id="3" name="图表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276225</xdr:colOff>
      <xdr:row>1</xdr:row>
      <xdr:rowOff>0</xdr:rowOff>
    </xdr:from>
    <xdr:to>
      <xdr:col>20</xdr:col>
      <xdr:colOff>590550</xdr:colOff>
      <xdr:row>10</xdr:row>
      <xdr:rowOff>114300</xdr:rowOff>
    </xdr:to>
    <xdr:sp macro="" textlink="">
      <xdr:nvSpPr>
        <xdr:cNvPr id="2" name="Text Box 4">
          <a:extLst>
            <a:ext uri="{FF2B5EF4-FFF2-40B4-BE49-F238E27FC236}">
              <a16:creationId xmlns:a16="http://schemas.microsoft.com/office/drawing/2014/main" id="{00000000-0008-0000-0600-000002000000}"/>
            </a:ext>
          </a:extLst>
        </xdr:cNvPr>
        <xdr:cNvSpPr txBox="1">
          <a:spLocks noChangeArrowheads="1"/>
        </xdr:cNvSpPr>
      </xdr:nvSpPr>
      <xdr:spPr bwMode="auto">
        <a:xfrm>
          <a:off x="7096125" y="180975"/>
          <a:ext cx="4314825" cy="1752600"/>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72000" tIns="46800" rIns="90000" bIns="46800" anchor="t" upright="1"/>
        <a:lstStyle/>
        <a:p>
          <a:pPr algn="l" rtl="0">
            <a:defRPr sz="1000"/>
          </a:pPr>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7</a:t>
          </a:r>
          <a:r>
            <a:rPr lang="zh-CN" altLang="en-US" sz="1100" b="1" i="0" u="none" strike="noStrike" baseline="0">
              <a:solidFill>
                <a:srgbClr val="000000"/>
              </a:solidFill>
              <a:latin typeface="宋体"/>
              <a:ea typeface="宋体"/>
              <a:cs typeface="Arial"/>
            </a:rPr>
            <a:t>题</a:t>
          </a:r>
          <a:r>
            <a:rPr lang="zh-CN" altLang="en-US" sz="1100" b="0" i="0" u="none" strike="noStrike" baseline="0">
              <a:solidFill>
                <a:srgbClr val="000000"/>
              </a:solidFill>
              <a:latin typeface="Arial"/>
              <a:ea typeface="宋体"/>
              <a:cs typeface="Arial"/>
            </a:rPr>
            <a:t>  </a:t>
          </a:r>
          <a:r>
            <a:rPr lang="zh-CN" altLang="zh-CN" sz="1000">
              <a:effectLst/>
              <a:latin typeface="+mn-lt"/>
              <a:ea typeface="+mn-ea"/>
              <a:cs typeface="+mn-cs"/>
            </a:rPr>
            <a:t>一小便利店新引进了一种家庭快餐。本工作表</a:t>
          </a:r>
          <a:r>
            <a:rPr lang="en-US" altLang="zh-CN" sz="1000">
              <a:effectLst/>
              <a:latin typeface="+mn-lt"/>
              <a:ea typeface="+mn-ea"/>
              <a:cs typeface="+mn-cs"/>
            </a:rPr>
            <a:t>D4:E21</a:t>
          </a:r>
          <a:r>
            <a:rPr lang="zh-CN" altLang="zh-CN" sz="1000">
              <a:effectLst/>
              <a:latin typeface="+mn-lt"/>
              <a:ea typeface="+mn-ea"/>
              <a:cs typeface="+mn-cs"/>
            </a:rPr>
            <a:t>范围内列出了不同日需求量的概率值。该产品的采购以箱为单位，每箱</a:t>
          </a:r>
          <a:r>
            <a:rPr lang="en-US" altLang="zh-CN" sz="1000">
              <a:effectLst/>
              <a:latin typeface="+mn-lt"/>
              <a:ea typeface="+mn-ea"/>
              <a:cs typeface="+mn-cs"/>
            </a:rPr>
            <a:t>5</a:t>
          </a:r>
          <a:r>
            <a:rPr lang="zh-CN" altLang="zh-CN" sz="1000">
              <a:effectLst/>
              <a:latin typeface="+mn-lt"/>
              <a:ea typeface="+mn-ea"/>
              <a:cs typeface="+mn-cs"/>
            </a:rPr>
            <a:t>份，进价为</a:t>
          </a:r>
          <a:r>
            <a:rPr lang="en-US" altLang="zh-CN" sz="1000">
              <a:effectLst/>
              <a:latin typeface="+mn-lt"/>
              <a:ea typeface="+mn-ea"/>
              <a:cs typeface="+mn-cs"/>
            </a:rPr>
            <a:t>80</a:t>
          </a:r>
          <a:r>
            <a:rPr lang="zh-CN" altLang="zh-CN" sz="1000">
              <a:effectLst/>
              <a:latin typeface="+mn-lt"/>
              <a:ea typeface="+mn-ea"/>
              <a:cs typeface="+mn-cs"/>
            </a:rPr>
            <a:t>元</a:t>
          </a:r>
          <a:r>
            <a:rPr lang="en-US" altLang="zh-CN" sz="1000">
              <a:effectLst/>
              <a:latin typeface="+mn-lt"/>
              <a:ea typeface="+mn-ea"/>
              <a:cs typeface="+mn-cs"/>
            </a:rPr>
            <a:t>/</a:t>
          </a:r>
          <a:r>
            <a:rPr lang="zh-CN" altLang="zh-CN" sz="1000">
              <a:effectLst/>
              <a:latin typeface="+mn-lt"/>
              <a:ea typeface="+mn-ea"/>
              <a:cs typeface="+mn-cs"/>
            </a:rPr>
            <a:t>箱。产品的正常销售价为</a:t>
          </a:r>
          <a:r>
            <a:rPr lang="en-US" altLang="zh-CN" sz="1000">
              <a:effectLst/>
              <a:latin typeface="+mn-lt"/>
              <a:ea typeface="+mn-ea"/>
              <a:cs typeface="+mn-cs"/>
            </a:rPr>
            <a:t>30</a:t>
          </a:r>
          <a:r>
            <a:rPr lang="zh-CN" altLang="zh-CN" sz="1000">
              <a:effectLst/>
              <a:latin typeface="+mn-lt"/>
              <a:ea typeface="+mn-ea"/>
              <a:cs typeface="+mn-cs"/>
            </a:rPr>
            <a:t>元</a:t>
          </a:r>
          <a:r>
            <a:rPr lang="en-US" altLang="zh-CN" sz="1000">
              <a:effectLst/>
              <a:latin typeface="+mn-lt"/>
              <a:ea typeface="+mn-ea"/>
              <a:cs typeface="+mn-cs"/>
            </a:rPr>
            <a:t>/</a:t>
          </a:r>
          <a:r>
            <a:rPr lang="zh-CN" altLang="zh-CN" sz="1000">
              <a:effectLst/>
              <a:latin typeface="+mn-lt"/>
              <a:ea typeface="+mn-ea"/>
              <a:cs typeface="+mn-cs"/>
            </a:rPr>
            <a:t>份。每天晚上关门后要将剩余的部分，削价处理给附近的小摊贩。处理价在原价的</a:t>
          </a:r>
          <a:r>
            <a:rPr lang="en-US" altLang="zh-CN" sz="1000">
              <a:effectLst/>
              <a:latin typeface="+mn-lt"/>
              <a:ea typeface="+mn-ea"/>
              <a:cs typeface="+mn-cs"/>
            </a:rPr>
            <a:t>20%-35%</a:t>
          </a:r>
          <a:r>
            <a:rPr lang="zh-CN" altLang="zh-CN" sz="1000">
              <a:effectLst/>
              <a:latin typeface="+mn-lt"/>
              <a:ea typeface="+mn-ea"/>
              <a:cs typeface="+mn-cs"/>
            </a:rPr>
            <a:t>之间，为一均匀分布的随机变量。请建立一个蒙特卡洛模拟模型，用</a:t>
          </a:r>
          <a:r>
            <a:rPr lang="en-US" altLang="zh-CN" sz="1000">
              <a:effectLst/>
              <a:latin typeface="+mn-lt"/>
              <a:ea typeface="+mn-ea"/>
              <a:cs typeface="+mn-cs"/>
            </a:rPr>
            <a:t>100</a:t>
          </a:r>
          <a:r>
            <a:rPr lang="zh-CN" altLang="zh-CN" sz="1000">
              <a:effectLst/>
              <a:latin typeface="+mn-lt"/>
              <a:ea typeface="+mn-ea"/>
              <a:cs typeface="+mn-cs"/>
            </a:rPr>
            <a:t>次试验的结果确定一个能使该便利店获利最高的订货量。</a:t>
          </a:r>
          <a:endParaRPr lang="zh-CN" altLang="en-US" sz="1100" b="0" i="0" u="none" strike="noStrike" baseline="0">
            <a:solidFill>
              <a:srgbClr val="000000"/>
            </a:solidFill>
            <a:latin typeface="宋体"/>
            <a:ea typeface="宋体"/>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23"/>
  <sheetViews>
    <sheetView showGridLines="0" topLeftCell="A4" workbookViewId="0">
      <selection activeCell="S23" sqref="S23"/>
    </sheetView>
  </sheetViews>
  <sheetFormatPr defaultRowHeight="14.4" x14ac:dyDescent="0.25"/>
  <cols>
    <col min="1" max="1" width="1.88671875" style="51" customWidth="1"/>
    <col min="2" max="4" width="9" style="51"/>
    <col min="5" max="5" width="1.88671875" style="51" customWidth="1"/>
    <col min="6" max="6" width="7.109375" style="51" customWidth="1"/>
    <col min="7" max="7" width="9" style="51"/>
    <col min="8" max="8" width="1.88671875" style="51" customWidth="1"/>
    <col min="9" max="260" width="9" style="51"/>
    <col min="261" max="261" width="1.88671875" style="51" customWidth="1"/>
    <col min="262" max="262" width="7.109375" style="51" customWidth="1"/>
    <col min="263" max="263" width="9" style="51"/>
    <col min="264" max="264" width="2.44140625" style="51" customWidth="1"/>
    <col min="265" max="516" width="9" style="51"/>
    <col min="517" max="517" width="1.88671875" style="51" customWidth="1"/>
    <col min="518" max="518" width="7.109375" style="51" customWidth="1"/>
    <col min="519" max="519" width="9" style="51"/>
    <col min="520" max="520" width="2.44140625" style="51" customWidth="1"/>
    <col min="521" max="772" width="9" style="51"/>
    <col min="773" max="773" width="1.88671875" style="51" customWidth="1"/>
    <col min="774" max="774" width="7.109375" style="51" customWidth="1"/>
    <col min="775" max="775" width="9" style="51"/>
    <col min="776" max="776" width="2.44140625" style="51" customWidth="1"/>
    <col min="777" max="1028" width="9" style="51"/>
    <col min="1029" max="1029" width="1.88671875" style="51" customWidth="1"/>
    <col min="1030" max="1030" width="7.109375" style="51" customWidth="1"/>
    <col min="1031" max="1031" width="9" style="51"/>
    <col min="1032" max="1032" width="2.44140625" style="51" customWidth="1"/>
    <col min="1033" max="1284" width="9" style="51"/>
    <col min="1285" max="1285" width="1.88671875" style="51" customWidth="1"/>
    <col min="1286" max="1286" width="7.109375" style="51" customWidth="1"/>
    <col min="1287" max="1287" width="9" style="51"/>
    <col min="1288" max="1288" width="2.44140625" style="51" customWidth="1"/>
    <col min="1289" max="1540" width="9" style="51"/>
    <col min="1541" max="1541" width="1.88671875" style="51" customWidth="1"/>
    <col min="1542" max="1542" width="7.109375" style="51" customWidth="1"/>
    <col min="1543" max="1543" width="9" style="51"/>
    <col min="1544" max="1544" width="2.44140625" style="51" customWidth="1"/>
    <col min="1545" max="1796" width="9" style="51"/>
    <col min="1797" max="1797" width="1.88671875" style="51" customWidth="1"/>
    <col min="1798" max="1798" width="7.109375" style="51" customWidth="1"/>
    <col min="1799" max="1799" width="9" style="51"/>
    <col min="1800" max="1800" width="2.44140625" style="51" customWidth="1"/>
    <col min="1801" max="2052" width="9" style="51"/>
    <col min="2053" max="2053" width="1.88671875" style="51" customWidth="1"/>
    <col min="2054" max="2054" width="7.109375" style="51" customWidth="1"/>
    <col min="2055" max="2055" width="9" style="51"/>
    <col min="2056" max="2056" width="2.44140625" style="51" customWidth="1"/>
    <col min="2057" max="2308" width="9" style="51"/>
    <col min="2309" max="2309" width="1.88671875" style="51" customWidth="1"/>
    <col min="2310" max="2310" width="7.109375" style="51" customWidth="1"/>
    <col min="2311" max="2311" width="9" style="51"/>
    <col min="2312" max="2312" width="2.44140625" style="51" customWidth="1"/>
    <col min="2313" max="2564" width="9" style="51"/>
    <col min="2565" max="2565" width="1.88671875" style="51" customWidth="1"/>
    <col min="2566" max="2566" width="7.109375" style="51" customWidth="1"/>
    <col min="2567" max="2567" width="9" style="51"/>
    <col min="2568" max="2568" width="2.44140625" style="51" customWidth="1"/>
    <col min="2569" max="2820" width="9" style="51"/>
    <col min="2821" max="2821" width="1.88671875" style="51" customWidth="1"/>
    <col min="2822" max="2822" width="7.109375" style="51" customWidth="1"/>
    <col min="2823" max="2823" width="9" style="51"/>
    <col min="2824" max="2824" width="2.44140625" style="51" customWidth="1"/>
    <col min="2825" max="3076" width="9" style="51"/>
    <col min="3077" max="3077" width="1.88671875" style="51" customWidth="1"/>
    <col min="3078" max="3078" width="7.109375" style="51" customWidth="1"/>
    <col min="3079" max="3079" width="9" style="51"/>
    <col min="3080" max="3080" width="2.44140625" style="51" customWidth="1"/>
    <col min="3081" max="3332" width="9" style="51"/>
    <col min="3333" max="3333" width="1.88671875" style="51" customWidth="1"/>
    <col min="3334" max="3334" width="7.109375" style="51" customWidth="1"/>
    <col min="3335" max="3335" width="9" style="51"/>
    <col min="3336" max="3336" width="2.44140625" style="51" customWidth="1"/>
    <col min="3337" max="3588" width="9" style="51"/>
    <col min="3589" max="3589" width="1.88671875" style="51" customWidth="1"/>
    <col min="3590" max="3590" width="7.109375" style="51" customWidth="1"/>
    <col min="3591" max="3591" width="9" style="51"/>
    <col min="3592" max="3592" width="2.44140625" style="51" customWidth="1"/>
    <col min="3593" max="3844" width="9" style="51"/>
    <col min="3845" max="3845" width="1.88671875" style="51" customWidth="1"/>
    <col min="3846" max="3846" width="7.109375" style="51" customWidth="1"/>
    <col min="3847" max="3847" width="9" style="51"/>
    <col min="3848" max="3848" width="2.44140625" style="51" customWidth="1"/>
    <col min="3849" max="4100" width="9" style="51"/>
    <col min="4101" max="4101" width="1.88671875" style="51" customWidth="1"/>
    <col min="4102" max="4102" width="7.109375" style="51" customWidth="1"/>
    <col min="4103" max="4103" width="9" style="51"/>
    <col min="4104" max="4104" width="2.44140625" style="51" customWidth="1"/>
    <col min="4105" max="4356" width="9" style="51"/>
    <col min="4357" max="4357" width="1.88671875" style="51" customWidth="1"/>
    <col min="4358" max="4358" width="7.109375" style="51" customWidth="1"/>
    <col min="4359" max="4359" width="9" style="51"/>
    <col min="4360" max="4360" width="2.44140625" style="51" customWidth="1"/>
    <col min="4361" max="4612" width="9" style="51"/>
    <col min="4613" max="4613" width="1.88671875" style="51" customWidth="1"/>
    <col min="4614" max="4614" width="7.109375" style="51" customWidth="1"/>
    <col min="4615" max="4615" width="9" style="51"/>
    <col min="4616" max="4616" width="2.44140625" style="51" customWidth="1"/>
    <col min="4617" max="4868" width="9" style="51"/>
    <col min="4869" max="4869" width="1.88671875" style="51" customWidth="1"/>
    <col min="4870" max="4870" width="7.109375" style="51" customWidth="1"/>
    <col min="4871" max="4871" width="9" style="51"/>
    <col min="4872" max="4872" width="2.44140625" style="51" customWidth="1"/>
    <col min="4873" max="5124" width="9" style="51"/>
    <col min="5125" max="5125" width="1.88671875" style="51" customWidth="1"/>
    <col min="5126" max="5126" width="7.109375" style="51" customWidth="1"/>
    <col min="5127" max="5127" width="9" style="51"/>
    <col min="5128" max="5128" width="2.44140625" style="51" customWidth="1"/>
    <col min="5129" max="5380" width="9" style="51"/>
    <col min="5381" max="5381" width="1.88671875" style="51" customWidth="1"/>
    <col min="5382" max="5382" width="7.109375" style="51" customWidth="1"/>
    <col min="5383" max="5383" width="9" style="51"/>
    <col min="5384" max="5384" width="2.44140625" style="51" customWidth="1"/>
    <col min="5385" max="5636" width="9" style="51"/>
    <col min="5637" max="5637" width="1.88671875" style="51" customWidth="1"/>
    <col min="5638" max="5638" width="7.109375" style="51" customWidth="1"/>
    <col min="5639" max="5639" width="9" style="51"/>
    <col min="5640" max="5640" width="2.44140625" style="51" customWidth="1"/>
    <col min="5641" max="5892" width="9" style="51"/>
    <col min="5893" max="5893" width="1.88671875" style="51" customWidth="1"/>
    <col min="5894" max="5894" width="7.109375" style="51" customWidth="1"/>
    <col min="5895" max="5895" width="9" style="51"/>
    <col min="5896" max="5896" width="2.44140625" style="51" customWidth="1"/>
    <col min="5897" max="6148" width="9" style="51"/>
    <col min="6149" max="6149" width="1.88671875" style="51" customWidth="1"/>
    <col min="6150" max="6150" width="7.109375" style="51" customWidth="1"/>
    <col min="6151" max="6151" width="9" style="51"/>
    <col min="6152" max="6152" width="2.44140625" style="51" customWidth="1"/>
    <col min="6153" max="6404" width="9" style="51"/>
    <col min="6405" max="6405" width="1.88671875" style="51" customWidth="1"/>
    <col min="6406" max="6406" width="7.109375" style="51" customWidth="1"/>
    <col min="6407" max="6407" width="9" style="51"/>
    <col min="6408" max="6408" width="2.44140625" style="51" customWidth="1"/>
    <col min="6409" max="6660" width="9" style="51"/>
    <col min="6661" max="6661" width="1.88671875" style="51" customWidth="1"/>
    <col min="6662" max="6662" width="7.109375" style="51" customWidth="1"/>
    <col min="6663" max="6663" width="9" style="51"/>
    <col min="6664" max="6664" width="2.44140625" style="51" customWidth="1"/>
    <col min="6665" max="6916" width="9" style="51"/>
    <col min="6917" max="6917" width="1.88671875" style="51" customWidth="1"/>
    <col min="6918" max="6918" width="7.109375" style="51" customWidth="1"/>
    <col min="6919" max="6919" width="9" style="51"/>
    <col min="6920" max="6920" width="2.44140625" style="51" customWidth="1"/>
    <col min="6921" max="7172" width="9" style="51"/>
    <col min="7173" max="7173" width="1.88671875" style="51" customWidth="1"/>
    <col min="7174" max="7174" width="7.109375" style="51" customWidth="1"/>
    <col min="7175" max="7175" width="9" style="51"/>
    <col min="7176" max="7176" width="2.44140625" style="51" customWidth="1"/>
    <col min="7177" max="7428" width="9" style="51"/>
    <col min="7429" max="7429" width="1.88671875" style="51" customWidth="1"/>
    <col min="7430" max="7430" width="7.109375" style="51" customWidth="1"/>
    <col min="7431" max="7431" width="9" style="51"/>
    <col min="7432" max="7432" width="2.44140625" style="51" customWidth="1"/>
    <col min="7433" max="7684" width="9" style="51"/>
    <col min="7685" max="7685" width="1.88671875" style="51" customWidth="1"/>
    <col min="7686" max="7686" width="7.109375" style="51" customWidth="1"/>
    <col min="7687" max="7687" width="9" style="51"/>
    <col min="7688" max="7688" width="2.44140625" style="51" customWidth="1"/>
    <col min="7689" max="7940" width="9" style="51"/>
    <col min="7941" max="7941" width="1.88671875" style="51" customWidth="1"/>
    <col min="7942" max="7942" width="7.109375" style="51" customWidth="1"/>
    <col min="7943" max="7943" width="9" style="51"/>
    <col min="7944" max="7944" width="2.44140625" style="51" customWidth="1"/>
    <col min="7945" max="8196" width="9" style="51"/>
    <col min="8197" max="8197" width="1.88671875" style="51" customWidth="1"/>
    <col min="8198" max="8198" width="7.109375" style="51" customWidth="1"/>
    <col min="8199" max="8199" width="9" style="51"/>
    <col min="8200" max="8200" width="2.44140625" style="51" customWidth="1"/>
    <col min="8201" max="8452" width="9" style="51"/>
    <col min="8453" max="8453" width="1.88671875" style="51" customWidth="1"/>
    <col min="8454" max="8454" width="7.109375" style="51" customWidth="1"/>
    <col min="8455" max="8455" width="9" style="51"/>
    <col min="8456" max="8456" width="2.44140625" style="51" customWidth="1"/>
    <col min="8457" max="8708" width="9" style="51"/>
    <col min="8709" max="8709" width="1.88671875" style="51" customWidth="1"/>
    <col min="8710" max="8710" width="7.109375" style="51" customWidth="1"/>
    <col min="8711" max="8711" width="9" style="51"/>
    <col min="8712" max="8712" width="2.44140625" style="51" customWidth="1"/>
    <col min="8713" max="8964" width="9" style="51"/>
    <col min="8965" max="8965" width="1.88671875" style="51" customWidth="1"/>
    <col min="8966" max="8966" width="7.109375" style="51" customWidth="1"/>
    <col min="8967" max="8967" width="9" style="51"/>
    <col min="8968" max="8968" width="2.44140625" style="51" customWidth="1"/>
    <col min="8969" max="9220" width="9" style="51"/>
    <col min="9221" max="9221" width="1.88671875" style="51" customWidth="1"/>
    <col min="9222" max="9222" width="7.109375" style="51" customWidth="1"/>
    <col min="9223" max="9223" width="9" style="51"/>
    <col min="9224" max="9224" width="2.44140625" style="51" customWidth="1"/>
    <col min="9225" max="9476" width="9" style="51"/>
    <col min="9477" max="9477" width="1.88671875" style="51" customWidth="1"/>
    <col min="9478" max="9478" width="7.109375" style="51" customWidth="1"/>
    <col min="9479" max="9479" width="9" style="51"/>
    <col min="9480" max="9480" width="2.44140625" style="51" customWidth="1"/>
    <col min="9481" max="9732" width="9" style="51"/>
    <col min="9733" max="9733" width="1.88671875" style="51" customWidth="1"/>
    <col min="9734" max="9734" width="7.109375" style="51" customWidth="1"/>
    <col min="9735" max="9735" width="9" style="51"/>
    <col min="9736" max="9736" width="2.44140625" style="51" customWidth="1"/>
    <col min="9737" max="9988" width="9" style="51"/>
    <col min="9989" max="9989" width="1.88671875" style="51" customWidth="1"/>
    <col min="9990" max="9990" width="7.109375" style="51" customWidth="1"/>
    <col min="9991" max="9991" width="9" style="51"/>
    <col min="9992" max="9992" width="2.44140625" style="51" customWidth="1"/>
    <col min="9993" max="10244" width="9" style="51"/>
    <col min="10245" max="10245" width="1.88671875" style="51" customWidth="1"/>
    <col min="10246" max="10246" width="7.109375" style="51" customWidth="1"/>
    <col min="10247" max="10247" width="9" style="51"/>
    <col min="10248" max="10248" width="2.44140625" style="51" customWidth="1"/>
    <col min="10249" max="10500" width="9" style="51"/>
    <col min="10501" max="10501" width="1.88671875" style="51" customWidth="1"/>
    <col min="10502" max="10502" width="7.109375" style="51" customWidth="1"/>
    <col min="10503" max="10503" width="9" style="51"/>
    <col min="10504" max="10504" width="2.44140625" style="51" customWidth="1"/>
    <col min="10505" max="10756" width="9" style="51"/>
    <col min="10757" max="10757" width="1.88671875" style="51" customWidth="1"/>
    <col min="10758" max="10758" width="7.109375" style="51" customWidth="1"/>
    <col min="10759" max="10759" width="9" style="51"/>
    <col min="10760" max="10760" width="2.44140625" style="51" customWidth="1"/>
    <col min="10761" max="11012" width="9" style="51"/>
    <col min="11013" max="11013" width="1.88671875" style="51" customWidth="1"/>
    <col min="11014" max="11014" width="7.109375" style="51" customWidth="1"/>
    <col min="11015" max="11015" width="9" style="51"/>
    <col min="11016" max="11016" width="2.44140625" style="51" customWidth="1"/>
    <col min="11017" max="11268" width="9" style="51"/>
    <col min="11269" max="11269" width="1.88671875" style="51" customWidth="1"/>
    <col min="11270" max="11270" width="7.109375" style="51" customWidth="1"/>
    <col min="11271" max="11271" width="9" style="51"/>
    <col min="11272" max="11272" width="2.44140625" style="51" customWidth="1"/>
    <col min="11273" max="11524" width="9" style="51"/>
    <col min="11525" max="11525" width="1.88671875" style="51" customWidth="1"/>
    <col min="11526" max="11526" width="7.109375" style="51" customWidth="1"/>
    <col min="11527" max="11527" width="9" style="51"/>
    <col min="11528" max="11528" width="2.44140625" style="51" customWidth="1"/>
    <col min="11529" max="11780" width="9" style="51"/>
    <col min="11781" max="11781" width="1.88671875" style="51" customWidth="1"/>
    <col min="11782" max="11782" width="7.109375" style="51" customWidth="1"/>
    <col min="11783" max="11783" width="9" style="51"/>
    <col min="11784" max="11784" width="2.44140625" style="51" customWidth="1"/>
    <col min="11785" max="12036" width="9" style="51"/>
    <col min="12037" max="12037" width="1.88671875" style="51" customWidth="1"/>
    <col min="12038" max="12038" width="7.109375" style="51" customWidth="1"/>
    <col min="12039" max="12039" width="9" style="51"/>
    <col min="12040" max="12040" width="2.44140625" style="51" customWidth="1"/>
    <col min="12041" max="12292" width="9" style="51"/>
    <col min="12293" max="12293" width="1.88671875" style="51" customWidth="1"/>
    <col min="12294" max="12294" width="7.109375" style="51" customWidth="1"/>
    <col min="12295" max="12295" width="9" style="51"/>
    <col min="12296" max="12296" width="2.44140625" style="51" customWidth="1"/>
    <col min="12297" max="12548" width="9" style="51"/>
    <col min="12549" max="12549" width="1.88671875" style="51" customWidth="1"/>
    <col min="12550" max="12550" width="7.109375" style="51" customWidth="1"/>
    <col min="12551" max="12551" width="9" style="51"/>
    <col min="12552" max="12552" width="2.44140625" style="51" customWidth="1"/>
    <col min="12553" max="12804" width="9" style="51"/>
    <col min="12805" max="12805" width="1.88671875" style="51" customWidth="1"/>
    <col min="12806" max="12806" width="7.109375" style="51" customWidth="1"/>
    <col min="12807" max="12807" width="9" style="51"/>
    <col min="12808" max="12808" width="2.44140625" style="51" customWidth="1"/>
    <col min="12809" max="13060" width="9" style="51"/>
    <col min="13061" max="13061" width="1.88671875" style="51" customWidth="1"/>
    <col min="13062" max="13062" width="7.109375" style="51" customWidth="1"/>
    <col min="13063" max="13063" width="9" style="51"/>
    <col min="13064" max="13064" width="2.44140625" style="51" customWidth="1"/>
    <col min="13065" max="13316" width="9" style="51"/>
    <col min="13317" max="13317" width="1.88671875" style="51" customWidth="1"/>
    <col min="13318" max="13318" width="7.109375" style="51" customWidth="1"/>
    <col min="13319" max="13319" width="9" style="51"/>
    <col min="13320" max="13320" width="2.44140625" style="51" customWidth="1"/>
    <col min="13321" max="13572" width="9" style="51"/>
    <col min="13573" max="13573" width="1.88671875" style="51" customWidth="1"/>
    <col min="13574" max="13574" width="7.109375" style="51" customWidth="1"/>
    <col min="13575" max="13575" width="9" style="51"/>
    <col min="13576" max="13576" width="2.44140625" style="51" customWidth="1"/>
    <col min="13577" max="13828" width="9" style="51"/>
    <col min="13829" max="13829" width="1.88671875" style="51" customWidth="1"/>
    <col min="13830" max="13830" width="7.109375" style="51" customWidth="1"/>
    <col min="13831" max="13831" width="9" style="51"/>
    <col min="13832" max="13832" width="2.44140625" style="51" customWidth="1"/>
    <col min="13833" max="14084" width="9" style="51"/>
    <col min="14085" max="14085" width="1.88671875" style="51" customWidth="1"/>
    <col min="14086" max="14086" width="7.109375" style="51" customWidth="1"/>
    <col min="14087" max="14087" width="9" style="51"/>
    <col min="14088" max="14088" width="2.44140625" style="51" customWidth="1"/>
    <col min="14089" max="14340" width="9" style="51"/>
    <col min="14341" max="14341" width="1.88671875" style="51" customWidth="1"/>
    <col min="14342" max="14342" width="7.109375" style="51" customWidth="1"/>
    <col min="14343" max="14343" width="9" style="51"/>
    <col min="14344" max="14344" width="2.44140625" style="51" customWidth="1"/>
    <col min="14345" max="14596" width="9" style="51"/>
    <col min="14597" max="14597" width="1.88671875" style="51" customWidth="1"/>
    <col min="14598" max="14598" width="7.109375" style="51" customWidth="1"/>
    <col min="14599" max="14599" width="9" style="51"/>
    <col min="14600" max="14600" width="2.44140625" style="51" customWidth="1"/>
    <col min="14601" max="14852" width="9" style="51"/>
    <col min="14853" max="14853" width="1.88671875" style="51" customWidth="1"/>
    <col min="14854" max="14854" width="7.109375" style="51" customWidth="1"/>
    <col min="14855" max="14855" width="9" style="51"/>
    <col min="14856" max="14856" width="2.44140625" style="51" customWidth="1"/>
    <col min="14857" max="15108" width="9" style="51"/>
    <col min="15109" max="15109" width="1.88671875" style="51" customWidth="1"/>
    <col min="15110" max="15110" width="7.109375" style="51" customWidth="1"/>
    <col min="15111" max="15111" width="9" style="51"/>
    <col min="15112" max="15112" width="2.44140625" style="51" customWidth="1"/>
    <col min="15113" max="15364" width="9" style="51"/>
    <col min="15365" max="15365" width="1.88671875" style="51" customWidth="1"/>
    <col min="15366" max="15366" width="7.109375" style="51" customWidth="1"/>
    <col min="15367" max="15367" width="9" style="51"/>
    <col min="15368" max="15368" width="2.44140625" style="51" customWidth="1"/>
    <col min="15369" max="15620" width="9" style="51"/>
    <col min="15621" max="15621" width="1.88671875" style="51" customWidth="1"/>
    <col min="15622" max="15622" width="7.109375" style="51" customWidth="1"/>
    <col min="15623" max="15623" width="9" style="51"/>
    <col min="15624" max="15624" width="2.44140625" style="51" customWidth="1"/>
    <col min="15625" max="15876" width="9" style="51"/>
    <col min="15877" max="15877" width="1.88671875" style="51" customWidth="1"/>
    <col min="15878" max="15878" width="7.109375" style="51" customWidth="1"/>
    <col min="15879" max="15879" width="9" style="51"/>
    <col min="15880" max="15880" width="2.44140625" style="51" customWidth="1"/>
    <col min="15881" max="16132" width="9" style="51"/>
    <col min="16133" max="16133" width="1.88671875" style="51" customWidth="1"/>
    <col min="16134" max="16134" width="7.109375" style="51" customWidth="1"/>
    <col min="16135" max="16135" width="9" style="51"/>
    <col min="16136" max="16136" width="2.44140625" style="51" customWidth="1"/>
    <col min="16137" max="16384" width="9" style="51"/>
  </cols>
  <sheetData>
    <row r="2" spans="2:7" x14ac:dyDescent="0.25">
      <c r="B2" s="154" t="s">
        <v>55</v>
      </c>
      <c r="C2" s="155"/>
      <c r="D2" s="61">
        <v>0.2</v>
      </c>
      <c r="E2" s="49"/>
      <c r="F2" s="50"/>
      <c r="G2" s="56">
        <f>D3</f>
        <v>40.539111717370233</v>
      </c>
    </row>
    <row r="3" spans="2:7" x14ac:dyDescent="0.25">
      <c r="B3" s="154" t="s">
        <v>56</v>
      </c>
      <c r="C3" s="155"/>
      <c r="D3" s="62">
        <f>SUMXMY2(C9:C20,D9:D20)/COUNT(D9:D20)</f>
        <v>40.539111717370233</v>
      </c>
      <c r="E3" s="49"/>
      <c r="F3" s="53">
        <v>0.1</v>
      </c>
      <c r="G3" s="54">
        <f t="dataTable" ref="G3:G11" dt2D="0" dtr="0" r1="D2"/>
        <v>45.418661779959365</v>
      </c>
    </row>
    <row r="4" spans="2:7" x14ac:dyDescent="0.25">
      <c r="B4" s="154" t="s">
        <v>57</v>
      </c>
      <c r="C4" s="155"/>
      <c r="D4" s="62">
        <f>D21</f>
        <v>37.816298397696009</v>
      </c>
      <c r="E4" s="49"/>
      <c r="F4" s="53">
        <v>0.2</v>
      </c>
      <c r="G4" s="54">
        <v>40.539111717370233</v>
      </c>
    </row>
    <row r="5" spans="2:7" x14ac:dyDescent="0.25">
      <c r="B5" s="154" t="s">
        <v>36</v>
      </c>
      <c r="C5" s="155"/>
      <c r="D5" s="63">
        <f>INDEX(F3:F11,MATCH(MIN(G3:G11),G3:G11,0))</f>
        <v>0.3</v>
      </c>
      <c r="E5" s="49"/>
      <c r="F5" s="53">
        <v>0.3</v>
      </c>
      <c r="G5" s="54">
        <v>39.599300595611616</v>
      </c>
    </row>
    <row r="6" spans="2:7" x14ac:dyDescent="0.25">
      <c r="B6" s="154" t="s">
        <v>37</v>
      </c>
      <c r="C6" s="155"/>
      <c r="D6" s="62">
        <f>MIN(G3:G11)</f>
        <v>39.599300595611616</v>
      </c>
      <c r="E6" s="49"/>
      <c r="F6" s="53">
        <v>0.4</v>
      </c>
      <c r="G6" s="54">
        <v>40.133464740088954</v>
      </c>
    </row>
    <row r="7" spans="2:7" x14ac:dyDescent="0.25">
      <c r="B7" s="49"/>
      <c r="C7" s="49"/>
      <c r="D7" s="49"/>
      <c r="E7" s="49"/>
      <c r="F7" s="53">
        <v>0.5</v>
      </c>
      <c r="G7" s="54">
        <v>41.558431692123399</v>
      </c>
    </row>
    <row r="8" spans="2:7" x14ac:dyDescent="0.25">
      <c r="B8" s="64" t="s">
        <v>38</v>
      </c>
      <c r="C8" s="64" t="s">
        <v>39</v>
      </c>
      <c r="D8" s="64" t="s">
        <v>40</v>
      </c>
      <c r="E8" s="49"/>
      <c r="F8" s="53">
        <v>0.6</v>
      </c>
      <c r="G8" s="54">
        <v>43.628489212408368</v>
      </c>
    </row>
    <row r="9" spans="2:7" x14ac:dyDescent="0.25">
      <c r="B9" s="58">
        <v>1</v>
      </c>
      <c r="C9" s="58">
        <v>42.8</v>
      </c>
      <c r="D9" s="53"/>
      <c r="E9" s="49"/>
      <c r="F9" s="53">
        <v>0.7</v>
      </c>
      <c r="G9" s="54">
        <v>46.201574914549923</v>
      </c>
    </row>
    <row r="10" spans="2:7" x14ac:dyDescent="0.25">
      <c r="B10" s="59">
        <v>2</v>
      </c>
      <c r="C10" s="59">
        <v>30.5</v>
      </c>
      <c r="D10" s="153">
        <f>C9</f>
        <v>42.8</v>
      </c>
      <c r="E10" s="49"/>
      <c r="F10" s="53">
        <v>0.8</v>
      </c>
      <c r="G10" s="54">
        <v>49.202478844971552</v>
      </c>
    </row>
    <row r="11" spans="2:7" x14ac:dyDescent="0.25">
      <c r="B11" s="59">
        <v>3</v>
      </c>
      <c r="C11" s="59">
        <v>27.8</v>
      </c>
      <c r="D11" s="153">
        <f>$D$2*C10+(1-$D$2)*D10</f>
        <v>40.340000000000003</v>
      </c>
      <c r="E11" s="49"/>
      <c r="F11" s="53">
        <v>0.9</v>
      </c>
      <c r="G11" s="55">
        <v>52.612572420523627</v>
      </c>
    </row>
    <row r="12" spans="2:7" x14ac:dyDescent="0.25">
      <c r="B12" s="59">
        <v>4</v>
      </c>
      <c r="C12" s="59">
        <v>45</v>
      </c>
      <c r="D12" s="153">
        <f t="shared" ref="D12:D21" si="0">$D$2*C11+(1-$D$2)*D11</f>
        <v>37.832000000000008</v>
      </c>
      <c r="E12" s="49"/>
    </row>
    <row r="13" spans="2:7" x14ac:dyDescent="0.25">
      <c r="B13" s="59">
        <v>5</v>
      </c>
      <c r="C13" s="59">
        <v>32.799999999999997</v>
      </c>
      <c r="D13" s="153">
        <f t="shared" si="0"/>
        <v>39.265600000000006</v>
      </c>
      <c r="E13" s="49"/>
    </row>
    <row r="14" spans="2:7" x14ac:dyDescent="0.25">
      <c r="B14" s="59">
        <v>6</v>
      </c>
      <c r="C14" s="59">
        <v>33.700000000000003</v>
      </c>
      <c r="D14" s="153">
        <f t="shared" si="0"/>
        <v>37.972480000000004</v>
      </c>
      <c r="E14" s="49"/>
    </row>
    <row r="15" spans="2:7" x14ac:dyDescent="0.25">
      <c r="B15" s="59">
        <v>7</v>
      </c>
      <c r="C15" s="59">
        <v>34.1</v>
      </c>
      <c r="D15" s="153">
        <f t="shared" si="0"/>
        <v>37.117984000000007</v>
      </c>
      <c r="E15" s="49"/>
    </row>
    <row r="16" spans="2:7" x14ac:dyDescent="0.25">
      <c r="B16" s="59">
        <v>8</v>
      </c>
      <c r="C16" s="59">
        <v>36.700000000000003</v>
      </c>
      <c r="D16" s="153">
        <f t="shared" si="0"/>
        <v>36.514387200000009</v>
      </c>
      <c r="E16" s="49"/>
    </row>
    <row r="17" spans="2:5" x14ac:dyDescent="0.25">
      <c r="B17" s="59">
        <v>9</v>
      </c>
      <c r="C17" s="59">
        <v>38.5</v>
      </c>
      <c r="D17" s="153">
        <f t="shared" si="0"/>
        <v>36.551509760000009</v>
      </c>
      <c r="E17" s="49"/>
    </row>
    <row r="18" spans="2:5" x14ac:dyDescent="0.25">
      <c r="B18" s="59">
        <v>10</v>
      </c>
      <c r="C18" s="59">
        <v>40.299999999999997</v>
      </c>
      <c r="D18" s="153">
        <f t="shared" si="0"/>
        <v>36.941207808000009</v>
      </c>
      <c r="E18" s="49"/>
    </row>
    <row r="19" spans="2:5" x14ac:dyDescent="0.25">
      <c r="B19" s="59">
        <v>11</v>
      </c>
      <c r="C19" s="59">
        <v>38.9</v>
      </c>
      <c r="D19" s="153">
        <f t="shared" si="0"/>
        <v>37.612966246400006</v>
      </c>
      <c r="E19" s="49"/>
    </row>
    <row r="20" spans="2:5" x14ac:dyDescent="0.25">
      <c r="B20" s="60">
        <v>12</v>
      </c>
      <c r="C20" s="60">
        <v>37.6</v>
      </c>
      <c r="D20" s="153">
        <f t="shared" si="0"/>
        <v>37.870372997120008</v>
      </c>
      <c r="E20" s="49"/>
    </row>
    <row r="21" spans="2:5" x14ac:dyDescent="0.25">
      <c r="B21" s="52">
        <v>13</v>
      </c>
      <c r="D21" s="153">
        <f t="shared" si="0"/>
        <v>37.816298397696009</v>
      </c>
      <c r="E21" s="49"/>
    </row>
    <row r="22" spans="2:5" x14ac:dyDescent="0.25">
      <c r="E22" s="49"/>
    </row>
    <row r="23" spans="2:5" x14ac:dyDescent="0.25">
      <c r="E23" s="49"/>
    </row>
  </sheetData>
  <mergeCells count="5">
    <mergeCell ref="B5:C5"/>
    <mergeCell ref="B6:C6"/>
    <mergeCell ref="B2:C2"/>
    <mergeCell ref="B3:C3"/>
    <mergeCell ref="B4:C4"/>
  </mergeCells>
  <phoneticPr fontId="3"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1"/>
  <sheetViews>
    <sheetView showGridLines="0" topLeftCell="A10" zoomScaleNormal="100" workbookViewId="0">
      <selection activeCell="G7" sqref="G7"/>
    </sheetView>
  </sheetViews>
  <sheetFormatPr defaultRowHeight="14.4" x14ac:dyDescent="0.25"/>
  <cols>
    <col min="1" max="1" width="19.33203125" style="1" bestFit="1" customWidth="1"/>
    <col min="2" max="2" width="13.88671875" style="1" bestFit="1" customWidth="1"/>
    <col min="3" max="5" width="12.77734375" style="1" bestFit="1" customWidth="1"/>
    <col min="6" max="6" width="24.6640625" style="1" customWidth="1"/>
    <col min="7" max="9" width="12.6640625" style="1" customWidth="1"/>
    <col min="10" max="256" width="9" style="1"/>
    <col min="257" max="257" width="17.6640625" style="1" customWidth="1"/>
    <col min="258" max="258" width="11.109375" style="1" customWidth="1"/>
    <col min="259" max="259" width="8" style="1" customWidth="1"/>
    <col min="260" max="260" width="6.77734375" style="1" customWidth="1"/>
    <col min="261" max="261" width="7.21875" style="1" customWidth="1"/>
    <col min="262" max="262" width="13.33203125" style="1" customWidth="1"/>
    <col min="263" max="263" width="8.88671875" style="1" customWidth="1"/>
    <col min="264" max="264" width="9.6640625" style="1" customWidth="1"/>
    <col min="265" max="265" width="9.77734375" style="1" customWidth="1"/>
    <col min="266" max="512" width="9" style="1"/>
    <col min="513" max="513" width="17.6640625" style="1" customWidth="1"/>
    <col min="514" max="514" width="11.109375" style="1" customWidth="1"/>
    <col min="515" max="515" width="8" style="1" customWidth="1"/>
    <col min="516" max="516" width="6.77734375" style="1" customWidth="1"/>
    <col min="517" max="517" width="7.21875" style="1" customWidth="1"/>
    <col min="518" max="518" width="13.33203125" style="1" customWidth="1"/>
    <col min="519" max="519" width="8.88671875" style="1" customWidth="1"/>
    <col min="520" max="520" width="9.6640625" style="1" customWidth="1"/>
    <col min="521" max="521" width="9.77734375" style="1" customWidth="1"/>
    <col min="522" max="768" width="9" style="1"/>
    <col min="769" max="769" width="17.6640625" style="1" customWidth="1"/>
    <col min="770" max="770" width="11.109375" style="1" customWidth="1"/>
    <col min="771" max="771" width="8" style="1" customWidth="1"/>
    <col min="772" max="772" width="6.77734375" style="1" customWidth="1"/>
    <col min="773" max="773" width="7.21875" style="1" customWidth="1"/>
    <col min="774" max="774" width="13.33203125" style="1" customWidth="1"/>
    <col min="775" max="775" width="8.88671875" style="1" customWidth="1"/>
    <col min="776" max="776" width="9.6640625" style="1" customWidth="1"/>
    <col min="777" max="777" width="9.77734375" style="1" customWidth="1"/>
    <col min="778" max="1024" width="9" style="1"/>
    <col min="1025" max="1025" width="17.6640625" style="1" customWidth="1"/>
    <col min="1026" max="1026" width="11.109375" style="1" customWidth="1"/>
    <col min="1027" max="1027" width="8" style="1" customWidth="1"/>
    <col min="1028" max="1028" width="6.77734375" style="1" customWidth="1"/>
    <col min="1029" max="1029" width="7.21875" style="1" customWidth="1"/>
    <col min="1030" max="1030" width="13.33203125" style="1" customWidth="1"/>
    <col min="1031" max="1031" width="8.88671875" style="1" customWidth="1"/>
    <col min="1032" max="1032" width="9.6640625" style="1" customWidth="1"/>
    <col min="1033" max="1033" width="9.77734375" style="1" customWidth="1"/>
    <col min="1034" max="1280" width="9" style="1"/>
    <col min="1281" max="1281" width="17.6640625" style="1" customWidth="1"/>
    <col min="1282" max="1282" width="11.109375" style="1" customWidth="1"/>
    <col min="1283" max="1283" width="8" style="1" customWidth="1"/>
    <col min="1284" max="1284" width="6.77734375" style="1" customWidth="1"/>
    <col min="1285" max="1285" width="7.21875" style="1" customWidth="1"/>
    <col min="1286" max="1286" width="13.33203125" style="1" customWidth="1"/>
    <col min="1287" max="1287" width="8.88671875" style="1" customWidth="1"/>
    <col min="1288" max="1288" width="9.6640625" style="1" customWidth="1"/>
    <col min="1289" max="1289" width="9.77734375" style="1" customWidth="1"/>
    <col min="1290" max="1536" width="9" style="1"/>
    <col min="1537" max="1537" width="17.6640625" style="1" customWidth="1"/>
    <col min="1538" max="1538" width="11.109375" style="1" customWidth="1"/>
    <col min="1539" max="1539" width="8" style="1" customWidth="1"/>
    <col min="1540" max="1540" width="6.77734375" style="1" customWidth="1"/>
    <col min="1541" max="1541" width="7.21875" style="1" customWidth="1"/>
    <col min="1542" max="1542" width="13.33203125" style="1" customWidth="1"/>
    <col min="1543" max="1543" width="8.88671875" style="1" customWidth="1"/>
    <col min="1544" max="1544" width="9.6640625" style="1" customWidth="1"/>
    <col min="1545" max="1545" width="9.77734375" style="1" customWidth="1"/>
    <col min="1546" max="1792" width="9" style="1"/>
    <col min="1793" max="1793" width="17.6640625" style="1" customWidth="1"/>
    <col min="1794" max="1794" width="11.109375" style="1" customWidth="1"/>
    <col min="1795" max="1795" width="8" style="1" customWidth="1"/>
    <col min="1796" max="1796" width="6.77734375" style="1" customWidth="1"/>
    <col min="1797" max="1797" width="7.21875" style="1" customWidth="1"/>
    <col min="1798" max="1798" width="13.33203125" style="1" customWidth="1"/>
    <col min="1799" max="1799" width="8.88671875" style="1" customWidth="1"/>
    <col min="1800" max="1800" width="9.6640625" style="1" customWidth="1"/>
    <col min="1801" max="1801" width="9.77734375" style="1" customWidth="1"/>
    <col min="1802" max="2048" width="9" style="1"/>
    <col min="2049" max="2049" width="17.6640625" style="1" customWidth="1"/>
    <col min="2050" max="2050" width="11.109375" style="1" customWidth="1"/>
    <col min="2051" max="2051" width="8" style="1" customWidth="1"/>
    <col min="2052" max="2052" width="6.77734375" style="1" customWidth="1"/>
    <col min="2053" max="2053" width="7.21875" style="1" customWidth="1"/>
    <col min="2054" max="2054" width="13.33203125" style="1" customWidth="1"/>
    <col min="2055" max="2055" width="8.88671875" style="1" customWidth="1"/>
    <col min="2056" max="2056" width="9.6640625" style="1" customWidth="1"/>
    <col min="2057" max="2057" width="9.77734375" style="1" customWidth="1"/>
    <col min="2058" max="2304" width="9" style="1"/>
    <col min="2305" max="2305" width="17.6640625" style="1" customWidth="1"/>
    <col min="2306" max="2306" width="11.109375" style="1" customWidth="1"/>
    <col min="2307" max="2307" width="8" style="1" customWidth="1"/>
    <col min="2308" max="2308" width="6.77734375" style="1" customWidth="1"/>
    <col min="2309" max="2309" width="7.21875" style="1" customWidth="1"/>
    <col min="2310" max="2310" width="13.33203125" style="1" customWidth="1"/>
    <col min="2311" max="2311" width="8.88671875" style="1" customWidth="1"/>
    <col min="2312" max="2312" width="9.6640625" style="1" customWidth="1"/>
    <col min="2313" max="2313" width="9.77734375" style="1" customWidth="1"/>
    <col min="2314" max="2560" width="9" style="1"/>
    <col min="2561" max="2561" width="17.6640625" style="1" customWidth="1"/>
    <col min="2562" max="2562" width="11.109375" style="1" customWidth="1"/>
    <col min="2563" max="2563" width="8" style="1" customWidth="1"/>
    <col min="2564" max="2564" width="6.77734375" style="1" customWidth="1"/>
    <col min="2565" max="2565" width="7.21875" style="1" customWidth="1"/>
    <col min="2566" max="2566" width="13.33203125" style="1" customWidth="1"/>
    <col min="2567" max="2567" width="8.88671875" style="1" customWidth="1"/>
    <col min="2568" max="2568" width="9.6640625" style="1" customWidth="1"/>
    <col min="2569" max="2569" width="9.77734375" style="1" customWidth="1"/>
    <col min="2570" max="2816" width="9" style="1"/>
    <col min="2817" max="2817" width="17.6640625" style="1" customWidth="1"/>
    <col min="2818" max="2818" width="11.109375" style="1" customWidth="1"/>
    <col min="2819" max="2819" width="8" style="1" customWidth="1"/>
    <col min="2820" max="2820" width="6.77734375" style="1" customWidth="1"/>
    <col min="2821" max="2821" width="7.21875" style="1" customWidth="1"/>
    <col min="2822" max="2822" width="13.33203125" style="1" customWidth="1"/>
    <col min="2823" max="2823" width="8.88671875" style="1" customWidth="1"/>
    <col min="2824" max="2824" width="9.6640625" style="1" customWidth="1"/>
    <col min="2825" max="2825" width="9.77734375" style="1" customWidth="1"/>
    <col min="2826" max="3072" width="9" style="1"/>
    <col min="3073" max="3073" width="17.6640625" style="1" customWidth="1"/>
    <col min="3074" max="3074" width="11.109375" style="1" customWidth="1"/>
    <col min="3075" max="3075" width="8" style="1" customWidth="1"/>
    <col min="3076" max="3076" width="6.77734375" style="1" customWidth="1"/>
    <col min="3077" max="3077" width="7.21875" style="1" customWidth="1"/>
    <col min="3078" max="3078" width="13.33203125" style="1" customWidth="1"/>
    <col min="3079" max="3079" width="8.88671875" style="1" customWidth="1"/>
    <col min="3080" max="3080" width="9.6640625" style="1" customWidth="1"/>
    <col min="3081" max="3081" width="9.77734375" style="1" customWidth="1"/>
    <col min="3082" max="3328" width="9" style="1"/>
    <col min="3329" max="3329" width="17.6640625" style="1" customWidth="1"/>
    <col min="3330" max="3330" width="11.109375" style="1" customWidth="1"/>
    <col min="3331" max="3331" width="8" style="1" customWidth="1"/>
    <col min="3332" max="3332" width="6.77734375" style="1" customWidth="1"/>
    <col min="3333" max="3333" width="7.21875" style="1" customWidth="1"/>
    <col min="3334" max="3334" width="13.33203125" style="1" customWidth="1"/>
    <col min="3335" max="3335" width="8.88671875" style="1" customWidth="1"/>
    <col min="3336" max="3336" width="9.6640625" style="1" customWidth="1"/>
    <col min="3337" max="3337" width="9.77734375" style="1" customWidth="1"/>
    <col min="3338" max="3584" width="9" style="1"/>
    <col min="3585" max="3585" width="17.6640625" style="1" customWidth="1"/>
    <col min="3586" max="3586" width="11.109375" style="1" customWidth="1"/>
    <col min="3587" max="3587" width="8" style="1" customWidth="1"/>
    <col min="3588" max="3588" width="6.77734375" style="1" customWidth="1"/>
    <col min="3589" max="3589" width="7.21875" style="1" customWidth="1"/>
    <col min="3590" max="3590" width="13.33203125" style="1" customWidth="1"/>
    <col min="3591" max="3591" width="8.88671875" style="1" customWidth="1"/>
    <col min="3592" max="3592" width="9.6640625" style="1" customWidth="1"/>
    <col min="3593" max="3593" width="9.77734375" style="1" customWidth="1"/>
    <col min="3594" max="3840" width="9" style="1"/>
    <col min="3841" max="3841" width="17.6640625" style="1" customWidth="1"/>
    <col min="3842" max="3842" width="11.109375" style="1" customWidth="1"/>
    <col min="3843" max="3843" width="8" style="1" customWidth="1"/>
    <col min="3844" max="3844" width="6.77734375" style="1" customWidth="1"/>
    <col min="3845" max="3845" width="7.21875" style="1" customWidth="1"/>
    <col min="3846" max="3846" width="13.33203125" style="1" customWidth="1"/>
    <col min="3847" max="3847" width="8.88671875" style="1" customWidth="1"/>
    <col min="3848" max="3848" width="9.6640625" style="1" customWidth="1"/>
    <col min="3849" max="3849" width="9.77734375" style="1" customWidth="1"/>
    <col min="3850" max="4096" width="9" style="1"/>
    <col min="4097" max="4097" width="17.6640625" style="1" customWidth="1"/>
    <col min="4098" max="4098" width="11.109375" style="1" customWidth="1"/>
    <col min="4099" max="4099" width="8" style="1" customWidth="1"/>
    <col min="4100" max="4100" width="6.77734375" style="1" customWidth="1"/>
    <col min="4101" max="4101" width="7.21875" style="1" customWidth="1"/>
    <col min="4102" max="4102" width="13.33203125" style="1" customWidth="1"/>
    <col min="4103" max="4103" width="8.88671875" style="1" customWidth="1"/>
    <col min="4104" max="4104" width="9.6640625" style="1" customWidth="1"/>
    <col min="4105" max="4105" width="9.77734375" style="1" customWidth="1"/>
    <col min="4106" max="4352" width="9" style="1"/>
    <col min="4353" max="4353" width="17.6640625" style="1" customWidth="1"/>
    <col min="4354" max="4354" width="11.109375" style="1" customWidth="1"/>
    <col min="4355" max="4355" width="8" style="1" customWidth="1"/>
    <col min="4356" max="4356" width="6.77734375" style="1" customWidth="1"/>
    <col min="4357" max="4357" width="7.21875" style="1" customWidth="1"/>
    <col min="4358" max="4358" width="13.33203125" style="1" customWidth="1"/>
    <col min="4359" max="4359" width="8.88671875" style="1" customWidth="1"/>
    <col min="4360" max="4360" width="9.6640625" style="1" customWidth="1"/>
    <col min="4361" max="4361" width="9.77734375" style="1" customWidth="1"/>
    <col min="4362" max="4608" width="9" style="1"/>
    <col min="4609" max="4609" width="17.6640625" style="1" customWidth="1"/>
    <col min="4610" max="4610" width="11.109375" style="1" customWidth="1"/>
    <col min="4611" max="4611" width="8" style="1" customWidth="1"/>
    <col min="4612" max="4612" width="6.77734375" style="1" customWidth="1"/>
    <col min="4613" max="4613" width="7.21875" style="1" customWidth="1"/>
    <col min="4614" max="4614" width="13.33203125" style="1" customWidth="1"/>
    <col min="4615" max="4615" width="8.88671875" style="1" customWidth="1"/>
    <col min="4616" max="4616" width="9.6640625" style="1" customWidth="1"/>
    <col min="4617" max="4617" width="9.77734375" style="1" customWidth="1"/>
    <col min="4618" max="4864" width="9" style="1"/>
    <col min="4865" max="4865" width="17.6640625" style="1" customWidth="1"/>
    <col min="4866" max="4866" width="11.109375" style="1" customWidth="1"/>
    <col min="4867" max="4867" width="8" style="1" customWidth="1"/>
    <col min="4868" max="4868" width="6.77734375" style="1" customWidth="1"/>
    <col min="4869" max="4869" width="7.21875" style="1" customWidth="1"/>
    <col min="4870" max="4870" width="13.33203125" style="1" customWidth="1"/>
    <col min="4871" max="4871" width="8.88671875" style="1" customWidth="1"/>
    <col min="4872" max="4872" width="9.6640625" style="1" customWidth="1"/>
    <col min="4873" max="4873" width="9.77734375" style="1" customWidth="1"/>
    <col min="4874" max="5120" width="9" style="1"/>
    <col min="5121" max="5121" width="17.6640625" style="1" customWidth="1"/>
    <col min="5122" max="5122" width="11.109375" style="1" customWidth="1"/>
    <col min="5123" max="5123" width="8" style="1" customWidth="1"/>
    <col min="5124" max="5124" width="6.77734375" style="1" customWidth="1"/>
    <col min="5125" max="5125" width="7.21875" style="1" customWidth="1"/>
    <col min="5126" max="5126" width="13.33203125" style="1" customWidth="1"/>
    <col min="5127" max="5127" width="8.88671875" style="1" customWidth="1"/>
    <col min="5128" max="5128" width="9.6640625" style="1" customWidth="1"/>
    <col min="5129" max="5129" width="9.77734375" style="1" customWidth="1"/>
    <col min="5130" max="5376" width="9" style="1"/>
    <col min="5377" max="5377" width="17.6640625" style="1" customWidth="1"/>
    <col min="5378" max="5378" width="11.109375" style="1" customWidth="1"/>
    <col min="5379" max="5379" width="8" style="1" customWidth="1"/>
    <col min="5380" max="5380" width="6.77734375" style="1" customWidth="1"/>
    <col min="5381" max="5381" width="7.21875" style="1" customWidth="1"/>
    <col min="5382" max="5382" width="13.33203125" style="1" customWidth="1"/>
    <col min="5383" max="5383" width="8.88671875" style="1" customWidth="1"/>
    <col min="5384" max="5384" width="9.6640625" style="1" customWidth="1"/>
    <col min="5385" max="5385" width="9.77734375" style="1" customWidth="1"/>
    <col min="5386" max="5632" width="9" style="1"/>
    <col min="5633" max="5633" width="17.6640625" style="1" customWidth="1"/>
    <col min="5634" max="5634" width="11.109375" style="1" customWidth="1"/>
    <col min="5635" max="5635" width="8" style="1" customWidth="1"/>
    <col min="5636" max="5636" width="6.77734375" style="1" customWidth="1"/>
    <col min="5637" max="5637" width="7.21875" style="1" customWidth="1"/>
    <col min="5638" max="5638" width="13.33203125" style="1" customWidth="1"/>
    <col min="5639" max="5639" width="8.88671875" style="1" customWidth="1"/>
    <col min="5640" max="5640" width="9.6640625" style="1" customWidth="1"/>
    <col min="5641" max="5641" width="9.77734375" style="1" customWidth="1"/>
    <col min="5642" max="5888" width="9" style="1"/>
    <col min="5889" max="5889" width="17.6640625" style="1" customWidth="1"/>
    <col min="5890" max="5890" width="11.109375" style="1" customWidth="1"/>
    <col min="5891" max="5891" width="8" style="1" customWidth="1"/>
    <col min="5892" max="5892" width="6.77734375" style="1" customWidth="1"/>
    <col min="5893" max="5893" width="7.21875" style="1" customWidth="1"/>
    <col min="5894" max="5894" width="13.33203125" style="1" customWidth="1"/>
    <col min="5895" max="5895" width="8.88671875" style="1" customWidth="1"/>
    <col min="5896" max="5896" width="9.6640625" style="1" customWidth="1"/>
    <col min="5897" max="5897" width="9.77734375" style="1" customWidth="1"/>
    <col min="5898" max="6144" width="9" style="1"/>
    <col min="6145" max="6145" width="17.6640625" style="1" customWidth="1"/>
    <col min="6146" max="6146" width="11.109375" style="1" customWidth="1"/>
    <col min="6147" max="6147" width="8" style="1" customWidth="1"/>
    <col min="6148" max="6148" width="6.77734375" style="1" customWidth="1"/>
    <col min="6149" max="6149" width="7.21875" style="1" customWidth="1"/>
    <col min="6150" max="6150" width="13.33203125" style="1" customWidth="1"/>
    <col min="6151" max="6151" width="8.88671875" style="1" customWidth="1"/>
    <col min="6152" max="6152" width="9.6640625" style="1" customWidth="1"/>
    <col min="6153" max="6153" width="9.77734375" style="1" customWidth="1"/>
    <col min="6154" max="6400" width="9" style="1"/>
    <col min="6401" max="6401" width="17.6640625" style="1" customWidth="1"/>
    <col min="6402" max="6402" width="11.109375" style="1" customWidth="1"/>
    <col min="6403" max="6403" width="8" style="1" customWidth="1"/>
    <col min="6404" max="6404" width="6.77734375" style="1" customWidth="1"/>
    <col min="6405" max="6405" width="7.21875" style="1" customWidth="1"/>
    <col min="6406" max="6406" width="13.33203125" style="1" customWidth="1"/>
    <col min="6407" max="6407" width="8.88671875" style="1" customWidth="1"/>
    <col min="6408" max="6408" width="9.6640625" style="1" customWidth="1"/>
    <col min="6409" max="6409" width="9.77734375" style="1" customWidth="1"/>
    <col min="6410" max="6656" width="9" style="1"/>
    <col min="6657" max="6657" width="17.6640625" style="1" customWidth="1"/>
    <col min="6658" max="6658" width="11.109375" style="1" customWidth="1"/>
    <col min="6659" max="6659" width="8" style="1" customWidth="1"/>
    <col min="6660" max="6660" width="6.77734375" style="1" customWidth="1"/>
    <col min="6661" max="6661" width="7.21875" style="1" customWidth="1"/>
    <col min="6662" max="6662" width="13.33203125" style="1" customWidth="1"/>
    <col min="6663" max="6663" width="8.88671875" style="1" customWidth="1"/>
    <col min="6664" max="6664" width="9.6640625" style="1" customWidth="1"/>
    <col min="6665" max="6665" width="9.77734375" style="1" customWidth="1"/>
    <col min="6666" max="6912" width="9" style="1"/>
    <col min="6913" max="6913" width="17.6640625" style="1" customWidth="1"/>
    <col min="6914" max="6914" width="11.109375" style="1" customWidth="1"/>
    <col min="6915" max="6915" width="8" style="1" customWidth="1"/>
    <col min="6916" max="6916" width="6.77734375" style="1" customWidth="1"/>
    <col min="6917" max="6917" width="7.21875" style="1" customWidth="1"/>
    <col min="6918" max="6918" width="13.33203125" style="1" customWidth="1"/>
    <col min="6919" max="6919" width="8.88671875" style="1" customWidth="1"/>
    <col min="6920" max="6920" width="9.6640625" style="1" customWidth="1"/>
    <col min="6921" max="6921" width="9.77734375" style="1" customWidth="1"/>
    <col min="6922" max="7168" width="9" style="1"/>
    <col min="7169" max="7169" width="17.6640625" style="1" customWidth="1"/>
    <col min="7170" max="7170" width="11.109375" style="1" customWidth="1"/>
    <col min="7171" max="7171" width="8" style="1" customWidth="1"/>
    <col min="7172" max="7172" width="6.77734375" style="1" customWidth="1"/>
    <col min="7173" max="7173" width="7.21875" style="1" customWidth="1"/>
    <col min="7174" max="7174" width="13.33203125" style="1" customWidth="1"/>
    <col min="7175" max="7175" width="8.88671875" style="1" customWidth="1"/>
    <col min="7176" max="7176" width="9.6640625" style="1" customWidth="1"/>
    <col min="7177" max="7177" width="9.77734375" style="1" customWidth="1"/>
    <col min="7178" max="7424" width="9" style="1"/>
    <col min="7425" max="7425" width="17.6640625" style="1" customWidth="1"/>
    <col min="7426" max="7426" width="11.109375" style="1" customWidth="1"/>
    <col min="7427" max="7427" width="8" style="1" customWidth="1"/>
    <col min="7428" max="7428" width="6.77734375" style="1" customWidth="1"/>
    <col min="7429" max="7429" width="7.21875" style="1" customWidth="1"/>
    <col min="7430" max="7430" width="13.33203125" style="1" customWidth="1"/>
    <col min="7431" max="7431" width="8.88671875" style="1" customWidth="1"/>
    <col min="7432" max="7432" width="9.6640625" style="1" customWidth="1"/>
    <col min="7433" max="7433" width="9.77734375" style="1" customWidth="1"/>
    <col min="7434" max="7680" width="9" style="1"/>
    <col min="7681" max="7681" width="17.6640625" style="1" customWidth="1"/>
    <col min="7682" max="7682" width="11.109375" style="1" customWidth="1"/>
    <col min="7683" max="7683" width="8" style="1" customWidth="1"/>
    <col min="7684" max="7684" width="6.77734375" style="1" customWidth="1"/>
    <col min="7685" max="7685" width="7.21875" style="1" customWidth="1"/>
    <col min="7686" max="7686" width="13.33203125" style="1" customWidth="1"/>
    <col min="7687" max="7687" width="8.88671875" style="1" customWidth="1"/>
    <col min="7688" max="7688" width="9.6640625" style="1" customWidth="1"/>
    <col min="7689" max="7689" width="9.77734375" style="1" customWidth="1"/>
    <col min="7690" max="7936" width="9" style="1"/>
    <col min="7937" max="7937" width="17.6640625" style="1" customWidth="1"/>
    <col min="7938" max="7938" width="11.109375" style="1" customWidth="1"/>
    <col min="7939" max="7939" width="8" style="1" customWidth="1"/>
    <col min="7940" max="7940" width="6.77734375" style="1" customWidth="1"/>
    <col min="7941" max="7941" width="7.21875" style="1" customWidth="1"/>
    <col min="7942" max="7942" width="13.33203125" style="1" customWidth="1"/>
    <col min="7943" max="7943" width="8.88671875" style="1" customWidth="1"/>
    <col min="7944" max="7944" width="9.6640625" style="1" customWidth="1"/>
    <col min="7945" max="7945" width="9.77734375" style="1" customWidth="1"/>
    <col min="7946" max="8192" width="9" style="1"/>
    <col min="8193" max="8193" width="17.6640625" style="1" customWidth="1"/>
    <col min="8194" max="8194" width="11.109375" style="1" customWidth="1"/>
    <col min="8195" max="8195" width="8" style="1" customWidth="1"/>
    <col min="8196" max="8196" width="6.77734375" style="1" customWidth="1"/>
    <col min="8197" max="8197" width="7.21875" style="1" customWidth="1"/>
    <col min="8198" max="8198" width="13.33203125" style="1" customWidth="1"/>
    <col min="8199" max="8199" width="8.88671875" style="1" customWidth="1"/>
    <col min="8200" max="8200" width="9.6640625" style="1" customWidth="1"/>
    <col min="8201" max="8201" width="9.77734375" style="1" customWidth="1"/>
    <col min="8202" max="8448" width="9" style="1"/>
    <col min="8449" max="8449" width="17.6640625" style="1" customWidth="1"/>
    <col min="8450" max="8450" width="11.109375" style="1" customWidth="1"/>
    <col min="8451" max="8451" width="8" style="1" customWidth="1"/>
    <col min="8452" max="8452" width="6.77734375" style="1" customWidth="1"/>
    <col min="8453" max="8453" width="7.21875" style="1" customWidth="1"/>
    <col min="8454" max="8454" width="13.33203125" style="1" customWidth="1"/>
    <col min="8455" max="8455" width="8.88671875" style="1" customWidth="1"/>
    <col min="8456" max="8456" width="9.6640625" style="1" customWidth="1"/>
    <col min="8457" max="8457" width="9.77734375" style="1" customWidth="1"/>
    <col min="8458" max="8704" width="9" style="1"/>
    <col min="8705" max="8705" width="17.6640625" style="1" customWidth="1"/>
    <col min="8706" max="8706" width="11.109375" style="1" customWidth="1"/>
    <col min="8707" max="8707" width="8" style="1" customWidth="1"/>
    <col min="8708" max="8708" width="6.77734375" style="1" customWidth="1"/>
    <col min="8709" max="8709" width="7.21875" style="1" customWidth="1"/>
    <col min="8710" max="8710" width="13.33203125" style="1" customWidth="1"/>
    <col min="8711" max="8711" width="8.88671875" style="1" customWidth="1"/>
    <col min="8712" max="8712" width="9.6640625" style="1" customWidth="1"/>
    <col min="8713" max="8713" width="9.77734375" style="1" customWidth="1"/>
    <col min="8714" max="8960" width="9" style="1"/>
    <col min="8961" max="8961" width="17.6640625" style="1" customWidth="1"/>
    <col min="8962" max="8962" width="11.109375" style="1" customWidth="1"/>
    <col min="8963" max="8963" width="8" style="1" customWidth="1"/>
    <col min="8964" max="8964" width="6.77734375" style="1" customWidth="1"/>
    <col min="8965" max="8965" width="7.21875" style="1" customWidth="1"/>
    <col min="8966" max="8966" width="13.33203125" style="1" customWidth="1"/>
    <col min="8967" max="8967" width="8.88671875" style="1" customWidth="1"/>
    <col min="8968" max="8968" width="9.6640625" style="1" customWidth="1"/>
    <col min="8969" max="8969" width="9.77734375" style="1" customWidth="1"/>
    <col min="8970" max="9216" width="9" style="1"/>
    <col min="9217" max="9217" width="17.6640625" style="1" customWidth="1"/>
    <col min="9218" max="9218" width="11.109375" style="1" customWidth="1"/>
    <col min="9219" max="9219" width="8" style="1" customWidth="1"/>
    <col min="9220" max="9220" width="6.77734375" style="1" customWidth="1"/>
    <col min="9221" max="9221" width="7.21875" style="1" customWidth="1"/>
    <col min="9222" max="9222" width="13.33203125" style="1" customWidth="1"/>
    <col min="9223" max="9223" width="8.88671875" style="1" customWidth="1"/>
    <col min="9224" max="9224" width="9.6640625" style="1" customWidth="1"/>
    <col min="9225" max="9225" width="9.77734375" style="1" customWidth="1"/>
    <col min="9226" max="9472" width="9" style="1"/>
    <col min="9473" max="9473" width="17.6640625" style="1" customWidth="1"/>
    <col min="9474" max="9474" width="11.109375" style="1" customWidth="1"/>
    <col min="9475" max="9475" width="8" style="1" customWidth="1"/>
    <col min="9476" max="9476" width="6.77734375" style="1" customWidth="1"/>
    <col min="9477" max="9477" width="7.21875" style="1" customWidth="1"/>
    <col min="9478" max="9478" width="13.33203125" style="1" customWidth="1"/>
    <col min="9479" max="9479" width="8.88671875" style="1" customWidth="1"/>
    <col min="9480" max="9480" width="9.6640625" style="1" customWidth="1"/>
    <col min="9481" max="9481" width="9.77734375" style="1" customWidth="1"/>
    <col min="9482" max="9728" width="9" style="1"/>
    <col min="9729" max="9729" width="17.6640625" style="1" customWidth="1"/>
    <col min="9730" max="9730" width="11.109375" style="1" customWidth="1"/>
    <col min="9731" max="9731" width="8" style="1" customWidth="1"/>
    <col min="9732" max="9732" width="6.77734375" style="1" customWidth="1"/>
    <col min="9733" max="9733" width="7.21875" style="1" customWidth="1"/>
    <col min="9734" max="9734" width="13.33203125" style="1" customWidth="1"/>
    <col min="9735" max="9735" width="8.88671875" style="1" customWidth="1"/>
    <col min="9736" max="9736" width="9.6640625" style="1" customWidth="1"/>
    <col min="9737" max="9737" width="9.77734375" style="1" customWidth="1"/>
    <col min="9738" max="9984" width="9" style="1"/>
    <col min="9985" max="9985" width="17.6640625" style="1" customWidth="1"/>
    <col min="9986" max="9986" width="11.109375" style="1" customWidth="1"/>
    <col min="9987" max="9987" width="8" style="1" customWidth="1"/>
    <col min="9988" max="9988" width="6.77734375" style="1" customWidth="1"/>
    <col min="9989" max="9989" width="7.21875" style="1" customWidth="1"/>
    <col min="9990" max="9990" width="13.33203125" style="1" customWidth="1"/>
    <col min="9991" max="9991" width="8.88671875" style="1" customWidth="1"/>
    <col min="9992" max="9992" width="9.6640625" style="1" customWidth="1"/>
    <col min="9993" max="9993" width="9.77734375" style="1" customWidth="1"/>
    <col min="9994" max="10240" width="9" style="1"/>
    <col min="10241" max="10241" width="17.6640625" style="1" customWidth="1"/>
    <col min="10242" max="10242" width="11.109375" style="1" customWidth="1"/>
    <col min="10243" max="10243" width="8" style="1" customWidth="1"/>
    <col min="10244" max="10244" width="6.77734375" style="1" customWidth="1"/>
    <col min="10245" max="10245" width="7.21875" style="1" customWidth="1"/>
    <col min="10246" max="10246" width="13.33203125" style="1" customWidth="1"/>
    <col min="10247" max="10247" width="8.88671875" style="1" customWidth="1"/>
    <col min="10248" max="10248" width="9.6640625" style="1" customWidth="1"/>
    <col min="10249" max="10249" width="9.77734375" style="1" customWidth="1"/>
    <col min="10250" max="10496" width="9" style="1"/>
    <col min="10497" max="10497" width="17.6640625" style="1" customWidth="1"/>
    <col min="10498" max="10498" width="11.109375" style="1" customWidth="1"/>
    <col min="10499" max="10499" width="8" style="1" customWidth="1"/>
    <col min="10500" max="10500" width="6.77734375" style="1" customWidth="1"/>
    <col min="10501" max="10501" width="7.21875" style="1" customWidth="1"/>
    <col min="10502" max="10502" width="13.33203125" style="1" customWidth="1"/>
    <col min="10503" max="10503" width="8.88671875" style="1" customWidth="1"/>
    <col min="10504" max="10504" width="9.6640625" style="1" customWidth="1"/>
    <col min="10505" max="10505" width="9.77734375" style="1" customWidth="1"/>
    <col min="10506" max="10752" width="9" style="1"/>
    <col min="10753" max="10753" width="17.6640625" style="1" customWidth="1"/>
    <col min="10754" max="10754" width="11.109375" style="1" customWidth="1"/>
    <col min="10755" max="10755" width="8" style="1" customWidth="1"/>
    <col min="10756" max="10756" width="6.77734375" style="1" customWidth="1"/>
    <col min="10757" max="10757" width="7.21875" style="1" customWidth="1"/>
    <col min="10758" max="10758" width="13.33203125" style="1" customWidth="1"/>
    <col min="10759" max="10759" width="8.88671875" style="1" customWidth="1"/>
    <col min="10760" max="10760" width="9.6640625" style="1" customWidth="1"/>
    <col min="10761" max="10761" width="9.77734375" style="1" customWidth="1"/>
    <col min="10762" max="11008" width="9" style="1"/>
    <col min="11009" max="11009" width="17.6640625" style="1" customWidth="1"/>
    <col min="11010" max="11010" width="11.109375" style="1" customWidth="1"/>
    <col min="11011" max="11011" width="8" style="1" customWidth="1"/>
    <col min="11012" max="11012" width="6.77734375" style="1" customWidth="1"/>
    <col min="11013" max="11013" width="7.21875" style="1" customWidth="1"/>
    <col min="11014" max="11014" width="13.33203125" style="1" customWidth="1"/>
    <col min="11015" max="11015" width="8.88671875" style="1" customWidth="1"/>
    <col min="11016" max="11016" width="9.6640625" style="1" customWidth="1"/>
    <col min="11017" max="11017" width="9.77734375" style="1" customWidth="1"/>
    <col min="11018" max="11264" width="9" style="1"/>
    <col min="11265" max="11265" width="17.6640625" style="1" customWidth="1"/>
    <col min="11266" max="11266" width="11.109375" style="1" customWidth="1"/>
    <col min="11267" max="11267" width="8" style="1" customWidth="1"/>
    <col min="11268" max="11268" width="6.77734375" style="1" customWidth="1"/>
    <col min="11269" max="11269" width="7.21875" style="1" customWidth="1"/>
    <col min="11270" max="11270" width="13.33203125" style="1" customWidth="1"/>
    <col min="11271" max="11271" width="8.88671875" style="1" customWidth="1"/>
    <col min="11272" max="11272" width="9.6640625" style="1" customWidth="1"/>
    <col min="11273" max="11273" width="9.77734375" style="1" customWidth="1"/>
    <col min="11274" max="11520" width="9" style="1"/>
    <col min="11521" max="11521" width="17.6640625" style="1" customWidth="1"/>
    <col min="11522" max="11522" width="11.109375" style="1" customWidth="1"/>
    <col min="11523" max="11523" width="8" style="1" customWidth="1"/>
    <col min="11524" max="11524" width="6.77734375" style="1" customWidth="1"/>
    <col min="11525" max="11525" width="7.21875" style="1" customWidth="1"/>
    <col min="11526" max="11526" width="13.33203125" style="1" customWidth="1"/>
    <col min="11527" max="11527" width="8.88671875" style="1" customWidth="1"/>
    <col min="11528" max="11528" width="9.6640625" style="1" customWidth="1"/>
    <col min="11529" max="11529" width="9.77734375" style="1" customWidth="1"/>
    <col min="11530" max="11776" width="9" style="1"/>
    <col min="11777" max="11777" width="17.6640625" style="1" customWidth="1"/>
    <col min="11778" max="11778" width="11.109375" style="1" customWidth="1"/>
    <col min="11779" max="11779" width="8" style="1" customWidth="1"/>
    <col min="11780" max="11780" width="6.77734375" style="1" customWidth="1"/>
    <col min="11781" max="11781" width="7.21875" style="1" customWidth="1"/>
    <col min="11782" max="11782" width="13.33203125" style="1" customWidth="1"/>
    <col min="11783" max="11783" width="8.88671875" style="1" customWidth="1"/>
    <col min="11784" max="11784" width="9.6640625" style="1" customWidth="1"/>
    <col min="11785" max="11785" width="9.77734375" style="1" customWidth="1"/>
    <col min="11786" max="12032" width="9" style="1"/>
    <col min="12033" max="12033" width="17.6640625" style="1" customWidth="1"/>
    <col min="12034" max="12034" width="11.109375" style="1" customWidth="1"/>
    <col min="12035" max="12035" width="8" style="1" customWidth="1"/>
    <col min="12036" max="12036" width="6.77734375" style="1" customWidth="1"/>
    <col min="12037" max="12037" width="7.21875" style="1" customWidth="1"/>
    <col min="12038" max="12038" width="13.33203125" style="1" customWidth="1"/>
    <col min="12039" max="12039" width="8.88671875" style="1" customWidth="1"/>
    <col min="12040" max="12040" width="9.6640625" style="1" customWidth="1"/>
    <col min="12041" max="12041" width="9.77734375" style="1" customWidth="1"/>
    <col min="12042" max="12288" width="9" style="1"/>
    <col min="12289" max="12289" width="17.6640625" style="1" customWidth="1"/>
    <col min="12290" max="12290" width="11.109375" style="1" customWidth="1"/>
    <col min="12291" max="12291" width="8" style="1" customWidth="1"/>
    <col min="12292" max="12292" width="6.77734375" style="1" customWidth="1"/>
    <col min="12293" max="12293" width="7.21875" style="1" customWidth="1"/>
    <col min="12294" max="12294" width="13.33203125" style="1" customWidth="1"/>
    <col min="12295" max="12295" width="8.88671875" style="1" customWidth="1"/>
    <col min="12296" max="12296" width="9.6640625" style="1" customWidth="1"/>
    <col min="12297" max="12297" width="9.77734375" style="1" customWidth="1"/>
    <col min="12298" max="12544" width="9" style="1"/>
    <col min="12545" max="12545" width="17.6640625" style="1" customWidth="1"/>
    <col min="12546" max="12546" width="11.109375" style="1" customWidth="1"/>
    <col min="12547" max="12547" width="8" style="1" customWidth="1"/>
    <col min="12548" max="12548" width="6.77734375" style="1" customWidth="1"/>
    <col min="12549" max="12549" width="7.21875" style="1" customWidth="1"/>
    <col min="12550" max="12550" width="13.33203125" style="1" customWidth="1"/>
    <col min="12551" max="12551" width="8.88671875" style="1" customWidth="1"/>
    <col min="12552" max="12552" width="9.6640625" style="1" customWidth="1"/>
    <col min="12553" max="12553" width="9.77734375" style="1" customWidth="1"/>
    <col min="12554" max="12800" width="9" style="1"/>
    <col min="12801" max="12801" width="17.6640625" style="1" customWidth="1"/>
    <col min="12802" max="12802" width="11.109375" style="1" customWidth="1"/>
    <col min="12803" max="12803" width="8" style="1" customWidth="1"/>
    <col min="12804" max="12804" width="6.77734375" style="1" customWidth="1"/>
    <col min="12805" max="12805" width="7.21875" style="1" customWidth="1"/>
    <col min="12806" max="12806" width="13.33203125" style="1" customWidth="1"/>
    <col min="12807" max="12807" width="8.88671875" style="1" customWidth="1"/>
    <col min="12808" max="12808" width="9.6640625" style="1" customWidth="1"/>
    <col min="12809" max="12809" width="9.77734375" style="1" customWidth="1"/>
    <col min="12810" max="13056" width="9" style="1"/>
    <col min="13057" max="13057" width="17.6640625" style="1" customWidth="1"/>
    <col min="13058" max="13058" width="11.109375" style="1" customWidth="1"/>
    <col min="13059" max="13059" width="8" style="1" customWidth="1"/>
    <col min="13060" max="13060" width="6.77734375" style="1" customWidth="1"/>
    <col min="13061" max="13061" width="7.21875" style="1" customWidth="1"/>
    <col min="13062" max="13062" width="13.33203125" style="1" customWidth="1"/>
    <col min="13063" max="13063" width="8.88671875" style="1" customWidth="1"/>
    <col min="13064" max="13064" width="9.6640625" style="1" customWidth="1"/>
    <col min="13065" max="13065" width="9.77734375" style="1" customWidth="1"/>
    <col min="13066" max="13312" width="9" style="1"/>
    <col min="13313" max="13313" width="17.6640625" style="1" customWidth="1"/>
    <col min="13314" max="13314" width="11.109375" style="1" customWidth="1"/>
    <col min="13315" max="13315" width="8" style="1" customWidth="1"/>
    <col min="13316" max="13316" width="6.77734375" style="1" customWidth="1"/>
    <col min="13317" max="13317" width="7.21875" style="1" customWidth="1"/>
    <col min="13318" max="13318" width="13.33203125" style="1" customWidth="1"/>
    <col min="13319" max="13319" width="8.88671875" style="1" customWidth="1"/>
    <col min="13320" max="13320" width="9.6640625" style="1" customWidth="1"/>
    <col min="13321" max="13321" width="9.77734375" style="1" customWidth="1"/>
    <col min="13322" max="13568" width="9" style="1"/>
    <col min="13569" max="13569" width="17.6640625" style="1" customWidth="1"/>
    <col min="13570" max="13570" width="11.109375" style="1" customWidth="1"/>
    <col min="13571" max="13571" width="8" style="1" customWidth="1"/>
    <col min="13572" max="13572" width="6.77734375" style="1" customWidth="1"/>
    <col min="13573" max="13573" width="7.21875" style="1" customWidth="1"/>
    <col min="13574" max="13574" width="13.33203125" style="1" customWidth="1"/>
    <col min="13575" max="13575" width="8.88671875" style="1" customWidth="1"/>
    <col min="13576" max="13576" width="9.6640625" style="1" customWidth="1"/>
    <col min="13577" max="13577" width="9.77734375" style="1" customWidth="1"/>
    <col min="13578" max="13824" width="9" style="1"/>
    <col min="13825" max="13825" width="17.6640625" style="1" customWidth="1"/>
    <col min="13826" max="13826" width="11.109375" style="1" customWidth="1"/>
    <col min="13827" max="13827" width="8" style="1" customWidth="1"/>
    <col min="13828" max="13828" width="6.77734375" style="1" customWidth="1"/>
    <col min="13829" max="13829" width="7.21875" style="1" customWidth="1"/>
    <col min="13830" max="13830" width="13.33203125" style="1" customWidth="1"/>
    <col min="13831" max="13831" width="8.88671875" style="1" customWidth="1"/>
    <col min="13832" max="13832" width="9.6640625" style="1" customWidth="1"/>
    <col min="13833" max="13833" width="9.77734375" style="1" customWidth="1"/>
    <col min="13834" max="14080" width="9" style="1"/>
    <col min="14081" max="14081" width="17.6640625" style="1" customWidth="1"/>
    <col min="14082" max="14082" width="11.109375" style="1" customWidth="1"/>
    <col min="14083" max="14083" width="8" style="1" customWidth="1"/>
    <col min="14084" max="14084" width="6.77734375" style="1" customWidth="1"/>
    <col min="14085" max="14085" width="7.21875" style="1" customWidth="1"/>
    <col min="14086" max="14086" width="13.33203125" style="1" customWidth="1"/>
    <col min="14087" max="14087" width="8.88671875" style="1" customWidth="1"/>
    <col min="14088" max="14088" width="9.6640625" style="1" customWidth="1"/>
    <col min="14089" max="14089" width="9.77734375" style="1" customWidth="1"/>
    <col min="14090" max="14336" width="9" style="1"/>
    <col min="14337" max="14337" width="17.6640625" style="1" customWidth="1"/>
    <col min="14338" max="14338" width="11.109375" style="1" customWidth="1"/>
    <col min="14339" max="14339" width="8" style="1" customWidth="1"/>
    <col min="14340" max="14340" width="6.77734375" style="1" customWidth="1"/>
    <col min="14341" max="14341" width="7.21875" style="1" customWidth="1"/>
    <col min="14342" max="14342" width="13.33203125" style="1" customWidth="1"/>
    <col min="14343" max="14343" width="8.88671875" style="1" customWidth="1"/>
    <col min="14344" max="14344" width="9.6640625" style="1" customWidth="1"/>
    <col min="14345" max="14345" width="9.77734375" style="1" customWidth="1"/>
    <col min="14346" max="14592" width="9" style="1"/>
    <col min="14593" max="14593" width="17.6640625" style="1" customWidth="1"/>
    <col min="14594" max="14594" width="11.109375" style="1" customWidth="1"/>
    <col min="14595" max="14595" width="8" style="1" customWidth="1"/>
    <col min="14596" max="14596" width="6.77734375" style="1" customWidth="1"/>
    <col min="14597" max="14597" width="7.21875" style="1" customWidth="1"/>
    <col min="14598" max="14598" width="13.33203125" style="1" customWidth="1"/>
    <col min="14599" max="14599" width="8.88671875" style="1" customWidth="1"/>
    <col min="14600" max="14600" width="9.6640625" style="1" customWidth="1"/>
    <col min="14601" max="14601" width="9.77734375" style="1" customWidth="1"/>
    <col min="14602" max="14848" width="9" style="1"/>
    <col min="14849" max="14849" width="17.6640625" style="1" customWidth="1"/>
    <col min="14850" max="14850" width="11.109375" style="1" customWidth="1"/>
    <col min="14851" max="14851" width="8" style="1" customWidth="1"/>
    <col min="14852" max="14852" width="6.77734375" style="1" customWidth="1"/>
    <col min="14853" max="14853" width="7.21875" style="1" customWidth="1"/>
    <col min="14854" max="14854" width="13.33203125" style="1" customWidth="1"/>
    <col min="14855" max="14855" width="8.88671875" style="1" customWidth="1"/>
    <col min="14856" max="14856" width="9.6640625" style="1" customWidth="1"/>
    <col min="14857" max="14857" width="9.77734375" style="1" customWidth="1"/>
    <col min="14858" max="15104" width="9" style="1"/>
    <col min="15105" max="15105" width="17.6640625" style="1" customWidth="1"/>
    <col min="15106" max="15106" width="11.109375" style="1" customWidth="1"/>
    <col min="15107" max="15107" width="8" style="1" customWidth="1"/>
    <col min="15108" max="15108" width="6.77734375" style="1" customWidth="1"/>
    <col min="15109" max="15109" width="7.21875" style="1" customWidth="1"/>
    <col min="15110" max="15110" width="13.33203125" style="1" customWidth="1"/>
    <col min="15111" max="15111" width="8.88671875" style="1" customWidth="1"/>
    <col min="15112" max="15112" width="9.6640625" style="1" customWidth="1"/>
    <col min="15113" max="15113" width="9.77734375" style="1" customWidth="1"/>
    <col min="15114" max="15360" width="9" style="1"/>
    <col min="15361" max="15361" width="17.6640625" style="1" customWidth="1"/>
    <col min="15362" max="15362" width="11.109375" style="1" customWidth="1"/>
    <col min="15363" max="15363" width="8" style="1" customWidth="1"/>
    <col min="15364" max="15364" width="6.77734375" style="1" customWidth="1"/>
    <col min="15365" max="15365" width="7.21875" style="1" customWidth="1"/>
    <col min="15366" max="15366" width="13.33203125" style="1" customWidth="1"/>
    <col min="15367" max="15367" width="8.88671875" style="1" customWidth="1"/>
    <col min="15368" max="15368" width="9.6640625" style="1" customWidth="1"/>
    <col min="15369" max="15369" width="9.77734375" style="1" customWidth="1"/>
    <col min="15370" max="15616" width="9" style="1"/>
    <col min="15617" max="15617" width="17.6640625" style="1" customWidth="1"/>
    <col min="15618" max="15618" width="11.109375" style="1" customWidth="1"/>
    <col min="15619" max="15619" width="8" style="1" customWidth="1"/>
    <col min="15620" max="15620" width="6.77734375" style="1" customWidth="1"/>
    <col min="15621" max="15621" width="7.21875" style="1" customWidth="1"/>
    <col min="15622" max="15622" width="13.33203125" style="1" customWidth="1"/>
    <col min="15623" max="15623" width="8.88671875" style="1" customWidth="1"/>
    <col min="15624" max="15624" width="9.6640625" style="1" customWidth="1"/>
    <col min="15625" max="15625" width="9.77734375" style="1" customWidth="1"/>
    <col min="15626" max="15872" width="9" style="1"/>
    <col min="15873" max="15873" width="17.6640625" style="1" customWidth="1"/>
    <col min="15874" max="15874" width="11.109375" style="1" customWidth="1"/>
    <col min="15875" max="15875" width="8" style="1" customWidth="1"/>
    <col min="15876" max="15876" width="6.77734375" style="1" customWidth="1"/>
    <col min="15877" max="15877" width="7.21875" style="1" customWidth="1"/>
    <col min="15878" max="15878" width="13.33203125" style="1" customWidth="1"/>
    <col min="15879" max="15879" width="8.88671875" style="1" customWidth="1"/>
    <col min="15880" max="15880" width="9.6640625" style="1" customWidth="1"/>
    <col min="15881" max="15881" width="9.77734375" style="1" customWidth="1"/>
    <col min="15882" max="16128" width="9" style="1"/>
    <col min="16129" max="16129" width="17.6640625" style="1" customWidth="1"/>
    <col min="16130" max="16130" width="11.109375" style="1" customWidth="1"/>
    <col min="16131" max="16131" width="8" style="1" customWidth="1"/>
    <col min="16132" max="16132" width="6.77734375" style="1" customWidth="1"/>
    <col min="16133" max="16133" width="7.21875" style="1" customWidth="1"/>
    <col min="16134" max="16134" width="13.33203125" style="1" customWidth="1"/>
    <col min="16135" max="16135" width="8.88671875" style="1" customWidth="1"/>
    <col min="16136" max="16136" width="9.6640625" style="1" customWidth="1"/>
    <col min="16137" max="16137" width="9.77734375" style="1" customWidth="1"/>
    <col min="16138" max="16384" width="9" style="1"/>
  </cols>
  <sheetData>
    <row r="1" spans="1:16" x14ac:dyDescent="0.25">
      <c r="A1" s="65" t="s">
        <v>0</v>
      </c>
      <c r="B1" s="65" t="s">
        <v>1</v>
      </c>
      <c r="C1" s="66" t="s">
        <v>2</v>
      </c>
      <c r="D1" s="66" t="s">
        <v>3</v>
      </c>
      <c r="E1" s="3"/>
      <c r="F1" s="67" t="s">
        <v>4</v>
      </c>
      <c r="G1" s="69" t="s">
        <v>5</v>
      </c>
      <c r="H1" s="5"/>
    </row>
    <row r="2" spans="1:16" x14ac:dyDescent="0.25">
      <c r="A2" s="6">
        <v>1</v>
      </c>
      <c r="B2" s="7">
        <v>3</v>
      </c>
      <c r="C2" s="8">
        <f>LN(A2)</f>
        <v>0</v>
      </c>
      <c r="D2" s="8">
        <f>LN(B2)</f>
        <v>1.0986122886681098</v>
      </c>
      <c r="E2" s="3"/>
      <c r="F2" s="67" t="s">
        <v>6</v>
      </c>
      <c r="G2" s="150">
        <f>EXP(I33)</f>
        <v>2.8819622589547036</v>
      </c>
      <c r="H2" s="5"/>
    </row>
    <row r="3" spans="1:16" x14ac:dyDescent="0.25">
      <c r="A3" s="9">
        <v>2</v>
      </c>
      <c r="B3" s="10">
        <v>9.8000000000000007</v>
      </c>
      <c r="C3" s="8">
        <f t="shared" ref="C3:C14" si="0">LN(A3)</f>
        <v>0.69314718055994529</v>
      </c>
      <c r="D3" s="8">
        <f t="shared" ref="D3:D14" si="1">LN(B3)</f>
        <v>2.2823823856765264</v>
      </c>
      <c r="E3" s="5"/>
      <c r="F3" s="67" t="s">
        <v>7</v>
      </c>
      <c r="G3" s="151">
        <f>I34</f>
        <v>1.461602480539318</v>
      </c>
      <c r="H3" s="5"/>
    </row>
    <row r="4" spans="1:16" ht="16.8" x14ac:dyDescent="0.25">
      <c r="A4" s="9">
        <v>3</v>
      </c>
      <c r="B4" s="10">
        <v>13.5</v>
      </c>
      <c r="C4" s="8">
        <f t="shared" si="0"/>
        <v>1.0986122886681098</v>
      </c>
      <c r="D4" s="8">
        <f t="shared" si="1"/>
        <v>2.6026896854443837</v>
      </c>
      <c r="E4" s="3"/>
      <c r="F4" s="67" t="s">
        <v>8</v>
      </c>
      <c r="G4" s="151">
        <f>I21</f>
        <v>0.98664171298797421</v>
      </c>
      <c r="H4" s="5"/>
    </row>
    <row r="5" spans="1:16" x14ac:dyDescent="0.25">
      <c r="A5" s="9">
        <v>4</v>
      </c>
      <c r="B5" s="10">
        <v>20.3</v>
      </c>
      <c r="C5" s="8">
        <f t="shared" si="0"/>
        <v>1.3862943611198906</v>
      </c>
      <c r="D5" s="8">
        <f t="shared" si="1"/>
        <v>3.0106208860477417</v>
      </c>
      <c r="E5" s="5"/>
      <c r="F5" s="68" t="s">
        <v>9</v>
      </c>
      <c r="G5" s="71">
        <v>14</v>
      </c>
      <c r="H5" s="5"/>
    </row>
    <row r="6" spans="1:16" x14ac:dyDescent="0.25">
      <c r="A6" s="9">
        <v>5</v>
      </c>
      <c r="B6" s="10">
        <v>27.8</v>
      </c>
      <c r="C6" s="8">
        <f t="shared" si="0"/>
        <v>1.6094379124341003</v>
      </c>
      <c r="D6" s="8">
        <f t="shared" si="1"/>
        <v>3.3250360206965914</v>
      </c>
      <c r="E6" s="5"/>
      <c r="F6" s="67" t="s">
        <v>10</v>
      </c>
      <c r="G6" s="70">
        <f>G2*G5^G3</f>
        <v>136.41805999596664</v>
      </c>
      <c r="H6" s="5"/>
    </row>
    <row r="7" spans="1:16" x14ac:dyDescent="0.25">
      <c r="A7" s="9">
        <v>6</v>
      </c>
      <c r="B7" s="10">
        <v>33.5</v>
      </c>
      <c r="C7" s="8">
        <f t="shared" si="0"/>
        <v>1.791759469228055</v>
      </c>
      <c r="D7" s="8">
        <f t="shared" si="1"/>
        <v>3.5115454388310208</v>
      </c>
      <c r="E7" s="5"/>
      <c r="F7" s="67" t="s">
        <v>11</v>
      </c>
      <c r="G7" s="70">
        <f>EXP(LN(G2)+G3*LN(G5))</f>
        <v>136.41805999596662</v>
      </c>
      <c r="H7" s="5"/>
    </row>
    <row r="8" spans="1:16" x14ac:dyDescent="0.25">
      <c r="A8" s="9">
        <v>7</v>
      </c>
      <c r="B8" s="10">
        <v>45.6</v>
      </c>
      <c r="C8" s="8">
        <f t="shared" si="0"/>
        <v>1.9459101490553132</v>
      </c>
      <c r="D8" s="8">
        <f t="shared" si="1"/>
        <v>3.8199077165203406</v>
      </c>
      <c r="E8" s="5"/>
      <c r="F8" s="5"/>
      <c r="G8" s="5"/>
      <c r="H8" s="5"/>
    </row>
    <row r="9" spans="1:16" x14ac:dyDescent="0.25">
      <c r="A9" s="9">
        <v>8</v>
      </c>
      <c r="B9" s="10">
        <v>56.7</v>
      </c>
      <c r="C9" s="8">
        <f t="shared" si="0"/>
        <v>2.0794415416798357</v>
      </c>
      <c r="D9" s="8">
        <f t="shared" si="1"/>
        <v>4.0377742107337067</v>
      </c>
      <c r="E9" s="5"/>
      <c r="F9" s="5"/>
      <c r="G9" s="5"/>
      <c r="H9" s="5"/>
    </row>
    <row r="10" spans="1:16" x14ac:dyDescent="0.25">
      <c r="A10" s="9">
        <v>9</v>
      </c>
      <c r="B10" s="10">
        <v>66.8</v>
      </c>
      <c r="C10" s="8">
        <f t="shared" si="0"/>
        <v>2.1972245773362196</v>
      </c>
      <c r="D10" s="8">
        <f t="shared" si="1"/>
        <v>4.2017030805426003</v>
      </c>
      <c r="E10" s="5"/>
      <c r="F10" s="5"/>
      <c r="G10" s="5"/>
      <c r="H10" s="5"/>
    </row>
    <row r="11" spans="1:16" x14ac:dyDescent="0.25">
      <c r="A11" s="9">
        <v>10</v>
      </c>
      <c r="B11" s="10">
        <v>78.099999999999994</v>
      </c>
      <c r="C11" s="8">
        <f t="shared" si="0"/>
        <v>2.3025850929940459</v>
      </c>
      <c r="D11" s="8">
        <f t="shared" si="1"/>
        <v>4.3579900568456402</v>
      </c>
      <c r="E11" s="5"/>
      <c r="F11" s="5"/>
      <c r="G11" s="5"/>
      <c r="H11" s="5"/>
    </row>
    <row r="12" spans="1:16" x14ac:dyDescent="0.25">
      <c r="A12" s="9">
        <v>11</v>
      </c>
      <c r="B12" s="10">
        <v>99.4</v>
      </c>
      <c r="C12" s="8">
        <f t="shared" si="0"/>
        <v>2.3978952727983707</v>
      </c>
      <c r="D12" s="8">
        <f t="shared" si="1"/>
        <v>4.5991521136625284</v>
      </c>
      <c r="E12" s="5"/>
      <c r="F12" s="42"/>
      <c r="G12" s="42"/>
      <c r="H12" s="42"/>
      <c r="I12" s="142"/>
      <c r="J12" s="142"/>
      <c r="K12" s="142"/>
      <c r="L12" s="142"/>
      <c r="M12" s="142"/>
      <c r="N12" s="142"/>
      <c r="O12" s="142"/>
      <c r="P12" s="142"/>
    </row>
    <row r="13" spans="1:16" x14ac:dyDescent="0.25">
      <c r="A13" s="9">
        <v>12</v>
      </c>
      <c r="B13" s="10">
        <v>118.6</v>
      </c>
      <c r="C13" s="8">
        <f t="shared" si="0"/>
        <v>2.4849066497880004</v>
      </c>
      <c r="D13" s="8">
        <f t="shared" si="1"/>
        <v>4.7757564865636253</v>
      </c>
      <c r="E13" s="5"/>
      <c r="F13" s="42"/>
      <c r="G13" s="42"/>
      <c r="H13" s="42"/>
      <c r="I13" s="142"/>
      <c r="J13" s="142"/>
      <c r="K13" s="142"/>
      <c r="L13" s="142"/>
      <c r="M13" s="142"/>
      <c r="N13" s="142"/>
      <c r="O13" s="142"/>
      <c r="P13" s="142"/>
    </row>
    <row r="14" spans="1:16" x14ac:dyDescent="0.25">
      <c r="A14" s="11">
        <v>13</v>
      </c>
      <c r="B14" s="12">
        <v>163.9</v>
      </c>
      <c r="C14" s="8">
        <f t="shared" si="0"/>
        <v>2.5649493574615367</v>
      </c>
      <c r="D14" s="8">
        <f t="shared" si="1"/>
        <v>5.099256485749784</v>
      </c>
      <c r="E14" s="5"/>
      <c r="F14" s="42"/>
      <c r="G14" s="143"/>
      <c r="H14" s="143"/>
      <c r="I14" s="143"/>
      <c r="J14" s="143"/>
      <c r="K14" s="143"/>
      <c r="L14" s="143"/>
      <c r="M14" s="143"/>
      <c r="N14" s="143"/>
      <c r="O14" s="143"/>
      <c r="P14" s="142"/>
    </row>
    <row r="15" spans="1:16" x14ac:dyDescent="0.25">
      <c r="A15" s="5"/>
      <c r="B15" s="5"/>
      <c r="C15" s="5"/>
      <c r="D15" s="5"/>
      <c r="E15" s="5"/>
      <c r="F15" s="42"/>
      <c r="G15" s="143"/>
      <c r="H15" s="143"/>
      <c r="I15" s="143"/>
      <c r="J15" s="143"/>
      <c r="K15" s="143"/>
      <c r="L15" s="143"/>
      <c r="M15" s="143"/>
      <c r="N15" s="143"/>
      <c r="O15" s="143"/>
      <c r="P15" s="142"/>
    </row>
    <row r="16" spans="1:16" x14ac:dyDescent="0.25">
      <c r="F16" s="142"/>
      <c r="G16" s="144"/>
      <c r="H16" s="144"/>
      <c r="I16" s="143"/>
      <c r="J16" s="143"/>
      <c r="K16" s="143"/>
      <c r="L16" s="143"/>
      <c r="M16" s="143"/>
      <c r="N16" s="143"/>
      <c r="O16" s="143"/>
      <c r="P16" s="142"/>
    </row>
    <row r="17" spans="6:16" customFormat="1" x14ac:dyDescent="0.25">
      <c r="F17" s="143"/>
      <c r="G17" s="140"/>
      <c r="H17" t="s">
        <v>109</v>
      </c>
    </row>
    <row r="18" spans="6:16" customFormat="1" ht="15" thickBot="1" x14ac:dyDescent="0.3">
      <c r="F18" s="143"/>
      <c r="G18" s="140"/>
    </row>
    <row r="19" spans="6:16" customFormat="1" x14ac:dyDescent="0.25">
      <c r="F19" s="143"/>
      <c r="G19" s="140"/>
      <c r="H19" s="147" t="s">
        <v>110</v>
      </c>
      <c r="I19" s="147"/>
    </row>
    <row r="20" spans="6:16" customFormat="1" x14ac:dyDescent="0.25">
      <c r="F20" s="143"/>
      <c r="G20" s="140"/>
      <c r="H20" s="140" t="s">
        <v>111</v>
      </c>
      <c r="I20" s="140">
        <v>0.99329840077792042</v>
      </c>
    </row>
    <row r="21" spans="6:16" customFormat="1" x14ac:dyDescent="0.25">
      <c r="F21" s="143"/>
      <c r="G21" s="140"/>
      <c r="H21" s="140" t="s">
        <v>112</v>
      </c>
      <c r="I21" s="140">
        <v>0.98664171298797421</v>
      </c>
    </row>
    <row r="22" spans="6:16" customFormat="1" x14ac:dyDescent="0.25">
      <c r="F22" s="143"/>
      <c r="G22" s="143"/>
      <c r="H22" s="140" t="s">
        <v>113</v>
      </c>
      <c r="I22" s="140">
        <v>0.98542732325960825</v>
      </c>
    </row>
    <row r="23" spans="6:16" customFormat="1" x14ac:dyDescent="0.25">
      <c r="F23" s="143"/>
      <c r="G23" s="143"/>
      <c r="H23" s="140" t="s">
        <v>114</v>
      </c>
      <c r="I23" s="140">
        <v>0.1359660771081235</v>
      </c>
    </row>
    <row r="24" spans="6:16" customFormat="1" ht="15" thickBot="1" x14ac:dyDescent="0.3">
      <c r="F24" s="143"/>
      <c r="G24" s="145"/>
      <c r="H24" s="141" t="s">
        <v>115</v>
      </c>
      <c r="I24" s="141">
        <v>13</v>
      </c>
    </row>
    <row r="25" spans="6:16" customFormat="1" x14ac:dyDescent="0.25">
      <c r="F25" s="143"/>
      <c r="G25" s="140"/>
    </row>
    <row r="26" spans="6:16" customFormat="1" ht="15" thickBot="1" x14ac:dyDescent="0.3">
      <c r="F26" s="143"/>
      <c r="G26" s="140"/>
      <c r="H26" t="s">
        <v>116</v>
      </c>
    </row>
    <row r="27" spans="6:16" customFormat="1" x14ac:dyDescent="0.25">
      <c r="F27" s="143"/>
      <c r="G27" s="140"/>
      <c r="H27" s="146"/>
      <c r="I27" s="146" t="s">
        <v>121</v>
      </c>
      <c r="J27" s="146" t="s">
        <v>122</v>
      </c>
      <c r="K27" s="146" t="s">
        <v>123</v>
      </c>
      <c r="L27" s="146" t="s">
        <v>124</v>
      </c>
      <c r="M27" s="146" t="s">
        <v>125</v>
      </c>
    </row>
    <row r="28" spans="6:16" customFormat="1" x14ac:dyDescent="0.25">
      <c r="F28" s="143"/>
      <c r="G28" s="143"/>
      <c r="H28" s="140" t="s">
        <v>117</v>
      </c>
      <c r="I28" s="140">
        <v>1</v>
      </c>
      <c r="J28" s="140">
        <v>15.019743714431407</v>
      </c>
      <c r="K28" s="140">
        <v>15.019743714431407</v>
      </c>
      <c r="L28" s="140">
        <v>812.45887538553836</v>
      </c>
      <c r="M28" s="140">
        <v>1.1627464812441051E-11</v>
      </c>
    </row>
    <row r="29" spans="6:16" customFormat="1" x14ac:dyDescent="0.25">
      <c r="F29" s="143"/>
      <c r="G29" s="145"/>
      <c r="H29" s="140" t="s">
        <v>118</v>
      </c>
      <c r="I29" s="140">
        <v>11</v>
      </c>
      <c r="J29" s="140">
        <v>0.20335451536589408</v>
      </c>
      <c r="K29" s="140">
        <v>1.8486774124172187E-2</v>
      </c>
      <c r="L29" s="140"/>
      <c r="M29" s="140"/>
    </row>
    <row r="30" spans="6:16" customFormat="1" ht="15" thickBot="1" x14ac:dyDescent="0.3">
      <c r="F30" s="143"/>
      <c r="G30" s="140"/>
      <c r="H30" s="141" t="s">
        <v>119</v>
      </c>
      <c r="I30" s="141">
        <v>12</v>
      </c>
      <c r="J30" s="141">
        <v>15.223098229797301</v>
      </c>
      <c r="K30" s="141"/>
      <c r="L30" s="141"/>
      <c r="M30" s="141"/>
    </row>
    <row r="31" spans="6:16" customFormat="1" ht="15" thickBot="1" x14ac:dyDescent="0.3">
      <c r="F31" s="143"/>
      <c r="G31" s="140"/>
    </row>
    <row r="32" spans="6:16" customFormat="1" x14ac:dyDescent="0.25">
      <c r="F32" s="143"/>
      <c r="G32" s="143"/>
      <c r="H32" s="146"/>
      <c r="I32" s="146" t="s">
        <v>126</v>
      </c>
      <c r="J32" s="146" t="s">
        <v>114</v>
      </c>
      <c r="K32" s="146" t="s">
        <v>127</v>
      </c>
      <c r="L32" s="146" t="s">
        <v>128</v>
      </c>
      <c r="M32" s="146" t="s">
        <v>129</v>
      </c>
      <c r="N32" s="146" t="s">
        <v>130</v>
      </c>
      <c r="O32" s="146" t="s">
        <v>131</v>
      </c>
      <c r="P32" s="146" t="s">
        <v>132</v>
      </c>
    </row>
    <row r="33" spans="6:16" customFormat="1" x14ac:dyDescent="0.25">
      <c r="F33" s="143"/>
      <c r="G33" s="143"/>
      <c r="H33" s="140" t="s">
        <v>120</v>
      </c>
      <c r="I33" s="140">
        <v>1.05847140205602</v>
      </c>
      <c r="J33" s="140">
        <v>9.6618651403664185E-2</v>
      </c>
      <c r="K33" s="140">
        <v>10.955145685420717</v>
      </c>
      <c r="L33" s="140">
        <v>2.9498641920708532E-7</v>
      </c>
      <c r="M33" s="140">
        <v>0.845815184128488</v>
      </c>
      <c r="N33" s="140">
        <v>1.2711276199835519</v>
      </c>
      <c r="O33" s="140">
        <v>0.845815184128488</v>
      </c>
      <c r="P33" s="140">
        <v>1.2711276199835519</v>
      </c>
    </row>
    <row r="34" spans="6:16" customFormat="1" ht="15" thickBot="1" x14ac:dyDescent="0.3">
      <c r="F34" s="143"/>
      <c r="G34" s="143"/>
      <c r="H34" s="141" t="s">
        <v>133</v>
      </c>
      <c r="I34" s="141">
        <v>1.461602480539318</v>
      </c>
      <c r="J34" s="141">
        <v>5.1277704788472621E-2</v>
      </c>
      <c r="K34" s="141">
        <v>28.503664244892072</v>
      </c>
      <c r="L34" s="141">
        <v>1.1627464812441051E-11</v>
      </c>
      <c r="M34" s="141">
        <v>1.3487410132563298</v>
      </c>
      <c r="N34" s="141">
        <v>1.5744639478223061</v>
      </c>
      <c r="O34" s="141">
        <v>1.3487410132563298</v>
      </c>
      <c r="P34" s="141">
        <v>1.5744639478223061</v>
      </c>
    </row>
    <row r="35" spans="6:16" x14ac:dyDescent="0.25">
      <c r="M35"/>
      <c r="N35"/>
      <c r="O35"/>
      <c r="P35"/>
    </row>
    <row r="36" spans="6:16" x14ac:dyDescent="0.25">
      <c r="M36"/>
      <c r="N36"/>
      <c r="O36"/>
      <c r="P36"/>
    </row>
    <row r="37" spans="6:16" x14ac:dyDescent="0.25">
      <c r="M37"/>
      <c r="N37"/>
      <c r="O37"/>
      <c r="P37"/>
    </row>
    <row r="38" spans="6:16" x14ac:dyDescent="0.25">
      <c r="M38" s="143"/>
      <c r="N38" s="143"/>
      <c r="O38" s="143"/>
      <c r="P38" s="142"/>
    </row>
    <row r="39" spans="6:16" x14ac:dyDescent="0.25">
      <c r="M39" s="143"/>
      <c r="N39" s="143"/>
      <c r="O39" s="143"/>
      <c r="P39" s="142"/>
    </row>
    <row r="40" spans="6:16" x14ac:dyDescent="0.25">
      <c r="M40" s="143"/>
      <c r="N40" s="143"/>
      <c r="O40" s="143"/>
      <c r="P40" s="142"/>
    </row>
    <row r="41" spans="6:16" x14ac:dyDescent="0.25">
      <c r="M41" s="143"/>
      <c r="N41" s="143"/>
      <c r="O41" s="143"/>
      <c r="P41" s="142"/>
    </row>
  </sheetData>
  <phoneticPr fontId="3" type="noConversion"/>
  <printOptions headings="1"/>
  <pageMargins left="0.74803149606299213" right="0.74803149606299213" top="0.98425196850393704" bottom="0.98425196850393704" header="0.51181102362204722" footer="0.51181102362204722"/>
  <pageSetup paperSize="9" orientation="portrait" blackAndWhite="1"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5"/>
  <sheetViews>
    <sheetView showGridLines="0" workbookViewId="0">
      <selection activeCell="C9" sqref="C9:D9"/>
    </sheetView>
  </sheetViews>
  <sheetFormatPr defaultRowHeight="15.6" x14ac:dyDescent="0.25"/>
  <cols>
    <col min="1" max="1" width="1.77734375" style="14" customWidth="1"/>
    <col min="2" max="2" width="25.44140625" style="14" bestFit="1" customWidth="1"/>
    <col min="3" max="4" width="9" style="14"/>
    <col min="5" max="5" width="1.77734375" style="14" customWidth="1"/>
    <col min="6" max="6" width="3.44140625" style="17" bestFit="1" customWidth="1"/>
    <col min="7" max="7" width="8.21875" style="17" bestFit="1" customWidth="1"/>
    <col min="8" max="8" width="10.77734375" style="17" customWidth="1"/>
    <col min="9" max="9" width="1.77734375" style="17" customWidth="1"/>
    <col min="10" max="10" width="11.6640625" style="17" customWidth="1"/>
    <col min="11" max="11" width="6.109375" style="17" customWidth="1"/>
    <col min="12" max="12" width="9" style="17"/>
    <col min="13" max="18" width="9" style="14"/>
    <col min="19" max="19" width="19" style="14" bestFit="1" customWidth="1"/>
    <col min="20" max="255" width="9" style="14"/>
    <col min="256" max="256" width="2.109375" style="14" customWidth="1"/>
    <col min="257" max="257" width="14.6640625" style="14" customWidth="1"/>
    <col min="258" max="258" width="8.109375" style="14" customWidth="1"/>
    <col min="259" max="260" width="9" style="14"/>
    <col min="261" max="261" width="2" style="14" customWidth="1"/>
    <col min="262" max="262" width="2.33203125" style="14" customWidth="1"/>
    <col min="263" max="263" width="9" style="14"/>
    <col min="264" max="264" width="9.44140625" style="14" customWidth="1"/>
    <col min="265" max="266" width="9" style="14"/>
    <col min="267" max="267" width="6.109375" style="14" customWidth="1"/>
    <col min="268" max="511" width="9" style="14"/>
    <col min="512" max="512" width="2.109375" style="14" customWidth="1"/>
    <col min="513" max="513" width="14.6640625" style="14" customWidth="1"/>
    <col min="514" max="514" width="8.109375" style="14" customWidth="1"/>
    <col min="515" max="516" width="9" style="14"/>
    <col min="517" max="517" width="2" style="14" customWidth="1"/>
    <col min="518" max="518" width="2.33203125" style="14" customWidth="1"/>
    <col min="519" max="519" width="9" style="14"/>
    <col min="520" max="520" width="9.44140625" style="14" customWidth="1"/>
    <col min="521" max="522" width="9" style="14"/>
    <col min="523" max="523" width="6.109375" style="14" customWidth="1"/>
    <col min="524" max="767" width="9" style="14"/>
    <col min="768" max="768" width="2.109375" style="14" customWidth="1"/>
    <col min="769" max="769" width="14.6640625" style="14" customWidth="1"/>
    <col min="770" max="770" width="8.109375" style="14" customWidth="1"/>
    <col min="771" max="772" width="9" style="14"/>
    <col min="773" max="773" width="2" style="14" customWidth="1"/>
    <col min="774" max="774" width="2.33203125" style="14" customWidth="1"/>
    <col min="775" max="775" width="9" style="14"/>
    <col min="776" max="776" width="9.44140625" style="14" customWidth="1"/>
    <col min="777" max="778" width="9" style="14"/>
    <col min="779" max="779" width="6.109375" style="14" customWidth="1"/>
    <col min="780" max="1023" width="9" style="14"/>
    <col min="1024" max="1024" width="2.109375" style="14" customWidth="1"/>
    <col min="1025" max="1025" width="14.6640625" style="14" customWidth="1"/>
    <col min="1026" max="1026" width="8.109375" style="14" customWidth="1"/>
    <col min="1027" max="1028" width="9" style="14"/>
    <col min="1029" max="1029" width="2" style="14" customWidth="1"/>
    <col min="1030" max="1030" width="2.33203125" style="14" customWidth="1"/>
    <col min="1031" max="1031" width="9" style="14"/>
    <col min="1032" max="1032" width="9.44140625" style="14" customWidth="1"/>
    <col min="1033" max="1034" width="9" style="14"/>
    <col min="1035" max="1035" width="6.109375" style="14" customWidth="1"/>
    <col min="1036" max="1279" width="9" style="14"/>
    <col min="1280" max="1280" width="2.109375" style="14" customWidth="1"/>
    <col min="1281" max="1281" width="14.6640625" style="14" customWidth="1"/>
    <col min="1282" max="1282" width="8.109375" style="14" customWidth="1"/>
    <col min="1283" max="1284" width="9" style="14"/>
    <col min="1285" max="1285" width="2" style="14" customWidth="1"/>
    <col min="1286" max="1286" width="2.33203125" style="14" customWidth="1"/>
    <col min="1287" max="1287" width="9" style="14"/>
    <col min="1288" max="1288" width="9.44140625" style="14" customWidth="1"/>
    <col min="1289" max="1290" width="9" style="14"/>
    <col min="1291" max="1291" width="6.109375" style="14" customWidth="1"/>
    <col min="1292" max="1535" width="9" style="14"/>
    <col min="1536" max="1536" width="2.109375" style="14" customWidth="1"/>
    <col min="1537" max="1537" width="14.6640625" style="14" customWidth="1"/>
    <col min="1538" max="1538" width="8.109375" style="14" customWidth="1"/>
    <col min="1539" max="1540" width="9" style="14"/>
    <col min="1541" max="1541" width="2" style="14" customWidth="1"/>
    <col min="1542" max="1542" width="2.33203125" style="14" customWidth="1"/>
    <col min="1543" max="1543" width="9" style="14"/>
    <col min="1544" max="1544" width="9.44140625" style="14" customWidth="1"/>
    <col min="1545" max="1546" width="9" style="14"/>
    <col min="1547" max="1547" width="6.109375" style="14" customWidth="1"/>
    <col min="1548" max="1791" width="9" style="14"/>
    <col min="1792" max="1792" width="2.109375" style="14" customWidth="1"/>
    <col min="1793" max="1793" width="14.6640625" style="14" customWidth="1"/>
    <col min="1794" max="1794" width="8.109375" style="14" customWidth="1"/>
    <col min="1795" max="1796" width="9" style="14"/>
    <col min="1797" max="1797" width="2" style="14" customWidth="1"/>
    <col min="1798" max="1798" width="2.33203125" style="14" customWidth="1"/>
    <col min="1799" max="1799" width="9" style="14"/>
    <col min="1800" max="1800" width="9.44140625" style="14" customWidth="1"/>
    <col min="1801" max="1802" width="9" style="14"/>
    <col min="1803" max="1803" width="6.109375" style="14" customWidth="1"/>
    <col min="1804" max="2047" width="9" style="14"/>
    <col min="2048" max="2048" width="2.109375" style="14" customWidth="1"/>
    <col min="2049" max="2049" width="14.6640625" style="14" customWidth="1"/>
    <col min="2050" max="2050" width="8.109375" style="14" customWidth="1"/>
    <col min="2051" max="2052" width="9" style="14"/>
    <col min="2053" max="2053" width="2" style="14" customWidth="1"/>
    <col min="2054" max="2054" width="2.33203125" style="14" customWidth="1"/>
    <col min="2055" max="2055" width="9" style="14"/>
    <col min="2056" max="2056" width="9.44140625" style="14" customWidth="1"/>
    <col min="2057" max="2058" width="9" style="14"/>
    <col min="2059" max="2059" width="6.109375" style="14" customWidth="1"/>
    <col min="2060" max="2303" width="9" style="14"/>
    <col min="2304" max="2304" width="2.109375" style="14" customWidth="1"/>
    <col min="2305" max="2305" width="14.6640625" style="14" customWidth="1"/>
    <col min="2306" max="2306" width="8.109375" style="14" customWidth="1"/>
    <col min="2307" max="2308" width="9" style="14"/>
    <col min="2309" max="2309" width="2" style="14" customWidth="1"/>
    <col min="2310" max="2310" width="2.33203125" style="14" customWidth="1"/>
    <col min="2311" max="2311" width="9" style="14"/>
    <col min="2312" max="2312" width="9.44140625" style="14" customWidth="1"/>
    <col min="2313" max="2314" width="9" style="14"/>
    <col min="2315" max="2315" width="6.109375" style="14" customWidth="1"/>
    <col min="2316" max="2559" width="9" style="14"/>
    <col min="2560" max="2560" width="2.109375" style="14" customWidth="1"/>
    <col min="2561" max="2561" width="14.6640625" style="14" customWidth="1"/>
    <col min="2562" max="2562" width="8.109375" style="14" customWidth="1"/>
    <col min="2563" max="2564" width="9" style="14"/>
    <col min="2565" max="2565" width="2" style="14" customWidth="1"/>
    <col min="2566" max="2566" width="2.33203125" style="14" customWidth="1"/>
    <col min="2567" max="2567" width="9" style="14"/>
    <col min="2568" max="2568" width="9.44140625" style="14" customWidth="1"/>
    <col min="2569" max="2570" width="9" style="14"/>
    <col min="2571" max="2571" width="6.109375" style="14" customWidth="1"/>
    <col min="2572" max="2815" width="9" style="14"/>
    <col min="2816" max="2816" width="2.109375" style="14" customWidth="1"/>
    <col min="2817" max="2817" width="14.6640625" style="14" customWidth="1"/>
    <col min="2818" max="2818" width="8.109375" style="14" customWidth="1"/>
    <col min="2819" max="2820" width="9" style="14"/>
    <col min="2821" max="2821" width="2" style="14" customWidth="1"/>
    <col min="2822" max="2822" width="2.33203125" style="14" customWidth="1"/>
    <col min="2823" max="2823" width="9" style="14"/>
    <col min="2824" max="2824" width="9.44140625" style="14" customWidth="1"/>
    <col min="2825" max="2826" width="9" style="14"/>
    <col min="2827" max="2827" width="6.109375" style="14" customWidth="1"/>
    <col min="2828" max="3071" width="9" style="14"/>
    <col min="3072" max="3072" width="2.109375" style="14" customWidth="1"/>
    <col min="3073" max="3073" width="14.6640625" style="14" customWidth="1"/>
    <col min="3074" max="3074" width="8.109375" style="14" customWidth="1"/>
    <col min="3075" max="3076" width="9" style="14"/>
    <col min="3077" max="3077" width="2" style="14" customWidth="1"/>
    <col min="3078" max="3078" width="2.33203125" style="14" customWidth="1"/>
    <col min="3079" max="3079" width="9" style="14"/>
    <col min="3080" max="3080" width="9.44140625" style="14" customWidth="1"/>
    <col min="3081" max="3082" width="9" style="14"/>
    <col min="3083" max="3083" width="6.109375" style="14" customWidth="1"/>
    <col min="3084" max="3327" width="9" style="14"/>
    <col min="3328" max="3328" width="2.109375" style="14" customWidth="1"/>
    <col min="3329" max="3329" width="14.6640625" style="14" customWidth="1"/>
    <col min="3330" max="3330" width="8.109375" style="14" customWidth="1"/>
    <col min="3331" max="3332" width="9" style="14"/>
    <col min="3333" max="3333" width="2" style="14" customWidth="1"/>
    <col min="3334" max="3334" width="2.33203125" style="14" customWidth="1"/>
    <col min="3335" max="3335" width="9" style="14"/>
    <col min="3336" max="3336" width="9.44140625" style="14" customWidth="1"/>
    <col min="3337" max="3338" width="9" style="14"/>
    <col min="3339" max="3339" width="6.109375" style="14" customWidth="1"/>
    <col min="3340" max="3583" width="9" style="14"/>
    <col min="3584" max="3584" width="2.109375" style="14" customWidth="1"/>
    <col min="3585" max="3585" width="14.6640625" style="14" customWidth="1"/>
    <col min="3586" max="3586" width="8.109375" style="14" customWidth="1"/>
    <col min="3587" max="3588" width="9" style="14"/>
    <col min="3589" max="3589" width="2" style="14" customWidth="1"/>
    <col min="3590" max="3590" width="2.33203125" style="14" customWidth="1"/>
    <col min="3591" max="3591" width="9" style="14"/>
    <col min="3592" max="3592" width="9.44140625" style="14" customWidth="1"/>
    <col min="3593" max="3594" width="9" style="14"/>
    <col min="3595" max="3595" width="6.109375" style="14" customWidth="1"/>
    <col min="3596" max="3839" width="9" style="14"/>
    <col min="3840" max="3840" width="2.109375" style="14" customWidth="1"/>
    <col min="3841" max="3841" width="14.6640625" style="14" customWidth="1"/>
    <col min="3842" max="3842" width="8.109375" style="14" customWidth="1"/>
    <col min="3843" max="3844" width="9" style="14"/>
    <col min="3845" max="3845" width="2" style="14" customWidth="1"/>
    <col min="3846" max="3846" width="2.33203125" style="14" customWidth="1"/>
    <col min="3847" max="3847" width="9" style="14"/>
    <col min="3848" max="3848" width="9.44140625" style="14" customWidth="1"/>
    <col min="3849" max="3850" width="9" style="14"/>
    <col min="3851" max="3851" width="6.109375" style="14" customWidth="1"/>
    <col min="3852" max="4095" width="9" style="14"/>
    <col min="4096" max="4096" width="2.109375" style="14" customWidth="1"/>
    <col min="4097" max="4097" width="14.6640625" style="14" customWidth="1"/>
    <col min="4098" max="4098" width="8.109375" style="14" customWidth="1"/>
    <col min="4099" max="4100" width="9" style="14"/>
    <col min="4101" max="4101" width="2" style="14" customWidth="1"/>
    <col min="4102" max="4102" width="2.33203125" style="14" customWidth="1"/>
    <col min="4103" max="4103" width="9" style="14"/>
    <col min="4104" max="4104" width="9.44140625" style="14" customWidth="1"/>
    <col min="4105" max="4106" width="9" style="14"/>
    <col min="4107" max="4107" width="6.109375" style="14" customWidth="1"/>
    <col min="4108" max="4351" width="9" style="14"/>
    <col min="4352" max="4352" width="2.109375" style="14" customWidth="1"/>
    <col min="4353" max="4353" width="14.6640625" style="14" customWidth="1"/>
    <col min="4354" max="4354" width="8.109375" style="14" customWidth="1"/>
    <col min="4355" max="4356" width="9" style="14"/>
    <col min="4357" max="4357" width="2" style="14" customWidth="1"/>
    <col min="4358" max="4358" width="2.33203125" style="14" customWidth="1"/>
    <col min="4359" max="4359" width="9" style="14"/>
    <col min="4360" max="4360" width="9.44140625" style="14" customWidth="1"/>
    <col min="4361" max="4362" width="9" style="14"/>
    <col min="4363" max="4363" width="6.109375" style="14" customWidth="1"/>
    <col min="4364" max="4607" width="9" style="14"/>
    <col min="4608" max="4608" width="2.109375" style="14" customWidth="1"/>
    <col min="4609" max="4609" width="14.6640625" style="14" customWidth="1"/>
    <col min="4610" max="4610" width="8.109375" style="14" customWidth="1"/>
    <col min="4611" max="4612" width="9" style="14"/>
    <col min="4613" max="4613" width="2" style="14" customWidth="1"/>
    <col min="4614" max="4614" width="2.33203125" style="14" customWidth="1"/>
    <col min="4615" max="4615" width="9" style="14"/>
    <col min="4616" max="4616" width="9.44140625" style="14" customWidth="1"/>
    <col min="4617" max="4618" width="9" style="14"/>
    <col min="4619" max="4619" width="6.109375" style="14" customWidth="1"/>
    <col min="4620" max="4863" width="9" style="14"/>
    <col min="4864" max="4864" width="2.109375" style="14" customWidth="1"/>
    <col min="4865" max="4865" width="14.6640625" style="14" customWidth="1"/>
    <col min="4866" max="4866" width="8.109375" style="14" customWidth="1"/>
    <col min="4867" max="4868" width="9" style="14"/>
    <col min="4869" max="4869" width="2" style="14" customWidth="1"/>
    <col min="4870" max="4870" width="2.33203125" style="14" customWidth="1"/>
    <col min="4871" max="4871" width="9" style="14"/>
    <col min="4872" max="4872" width="9.44140625" style="14" customWidth="1"/>
    <col min="4873" max="4874" width="9" style="14"/>
    <col min="4875" max="4875" width="6.109375" style="14" customWidth="1"/>
    <col min="4876" max="5119" width="9" style="14"/>
    <col min="5120" max="5120" width="2.109375" style="14" customWidth="1"/>
    <col min="5121" max="5121" width="14.6640625" style="14" customWidth="1"/>
    <col min="5122" max="5122" width="8.109375" style="14" customWidth="1"/>
    <col min="5123" max="5124" width="9" style="14"/>
    <col min="5125" max="5125" width="2" style="14" customWidth="1"/>
    <col min="5126" max="5126" width="2.33203125" style="14" customWidth="1"/>
    <col min="5127" max="5127" width="9" style="14"/>
    <col min="5128" max="5128" width="9.44140625" style="14" customWidth="1"/>
    <col min="5129" max="5130" width="9" style="14"/>
    <col min="5131" max="5131" width="6.109375" style="14" customWidth="1"/>
    <col min="5132" max="5375" width="9" style="14"/>
    <col min="5376" max="5376" width="2.109375" style="14" customWidth="1"/>
    <col min="5377" max="5377" width="14.6640625" style="14" customWidth="1"/>
    <col min="5378" max="5378" width="8.109375" style="14" customWidth="1"/>
    <col min="5379" max="5380" width="9" style="14"/>
    <col min="5381" max="5381" width="2" style="14" customWidth="1"/>
    <col min="5382" max="5382" width="2.33203125" style="14" customWidth="1"/>
    <col min="5383" max="5383" width="9" style="14"/>
    <col min="5384" max="5384" width="9.44140625" style="14" customWidth="1"/>
    <col min="5385" max="5386" width="9" style="14"/>
    <col min="5387" max="5387" width="6.109375" style="14" customWidth="1"/>
    <col min="5388" max="5631" width="9" style="14"/>
    <col min="5632" max="5632" width="2.109375" style="14" customWidth="1"/>
    <col min="5633" max="5633" width="14.6640625" style="14" customWidth="1"/>
    <col min="5634" max="5634" width="8.109375" style="14" customWidth="1"/>
    <col min="5635" max="5636" width="9" style="14"/>
    <col min="5637" max="5637" width="2" style="14" customWidth="1"/>
    <col min="5638" max="5638" width="2.33203125" style="14" customWidth="1"/>
    <col min="5639" max="5639" width="9" style="14"/>
    <col min="5640" max="5640" width="9.44140625" style="14" customWidth="1"/>
    <col min="5641" max="5642" width="9" style="14"/>
    <col min="5643" max="5643" width="6.109375" style="14" customWidth="1"/>
    <col min="5644" max="5887" width="9" style="14"/>
    <col min="5888" max="5888" width="2.109375" style="14" customWidth="1"/>
    <col min="5889" max="5889" width="14.6640625" style="14" customWidth="1"/>
    <col min="5890" max="5890" width="8.109375" style="14" customWidth="1"/>
    <col min="5891" max="5892" width="9" style="14"/>
    <col min="5893" max="5893" width="2" style="14" customWidth="1"/>
    <col min="5894" max="5894" width="2.33203125" style="14" customWidth="1"/>
    <col min="5895" max="5895" width="9" style="14"/>
    <col min="5896" max="5896" width="9.44140625" style="14" customWidth="1"/>
    <col min="5897" max="5898" width="9" style="14"/>
    <col min="5899" max="5899" width="6.109375" style="14" customWidth="1"/>
    <col min="5900" max="6143" width="9" style="14"/>
    <col min="6144" max="6144" width="2.109375" style="14" customWidth="1"/>
    <col min="6145" max="6145" width="14.6640625" style="14" customWidth="1"/>
    <col min="6146" max="6146" width="8.109375" style="14" customWidth="1"/>
    <col min="6147" max="6148" width="9" style="14"/>
    <col min="6149" max="6149" width="2" style="14" customWidth="1"/>
    <col min="6150" max="6150" width="2.33203125" style="14" customWidth="1"/>
    <col min="6151" max="6151" width="9" style="14"/>
    <col min="6152" max="6152" width="9.44140625" style="14" customWidth="1"/>
    <col min="6153" max="6154" width="9" style="14"/>
    <col min="6155" max="6155" width="6.109375" style="14" customWidth="1"/>
    <col min="6156" max="6399" width="9" style="14"/>
    <col min="6400" max="6400" width="2.109375" style="14" customWidth="1"/>
    <col min="6401" max="6401" width="14.6640625" style="14" customWidth="1"/>
    <col min="6402" max="6402" width="8.109375" style="14" customWidth="1"/>
    <col min="6403" max="6404" width="9" style="14"/>
    <col min="6405" max="6405" width="2" style="14" customWidth="1"/>
    <col min="6406" max="6406" width="2.33203125" style="14" customWidth="1"/>
    <col min="6407" max="6407" width="9" style="14"/>
    <col min="6408" max="6408" width="9.44140625" style="14" customWidth="1"/>
    <col min="6409" max="6410" width="9" style="14"/>
    <col min="6411" max="6411" width="6.109375" style="14" customWidth="1"/>
    <col min="6412" max="6655" width="9" style="14"/>
    <col min="6656" max="6656" width="2.109375" style="14" customWidth="1"/>
    <col min="6657" max="6657" width="14.6640625" style="14" customWidth="1"/>
    <col min="6658" max="6658" width="8.109375" style="14" customWidth="1"/>
    <col min="6659" max="6660" width="9" style="14"/>
    <col min="6661" max="6661" width="2" style="14" customWidth="1"/>
    <col min="6662" max="6662" width="2.33203125" style="14" customWidth="1"/>
    <col min="6663" max="6663" width="9" style="14"/>
    <col min="6664" max="6664" width="9.44140625" style="14" customWidth="1"/>
    <col min="6665" max="6666" width="9" style="14"/>
    <col min="6667" max="6667" width="6.109375" style="14" customWidth="1"/>
    <col min="6668" max="6911" width="9" style="14"/>
    <col min="6912" max="6912" width="2.109375" style="14" customWidth="1"/>
    <col min="6913" max="6913" width="14.6640625" style="14" customWidth="1"/>
    <col min="6914" max="6914" width="8.109375" style="14" customWidth="1"/>
    <col min="6915" max="6916" width="9" style="14"/>
    <col min="6917" max="6917" width="2" style="14" customWidth="1"/>
    <col min="6918" max="6918" width="2.33203125" style="14" customWidth="1"/>
    <col min="6919" max="6919" width="9" style="14"/>
    <col min="6920" max="6920" width="9.44140625" style="14" customWidth="1"/>
    <col min="6921" max="6922" width="9" style="14"/>
    <col min="6923" max="6923" width="6.109375" style="14" customWidth="1"/>
    <col min="6924" max="7167" width="9" style="14"/>
    <col min="7168" max="7168" width="2.109375" style="14" customWidth="1"/>
    <col min="7169" max="7169" width="14.6640625" style="14" customWidth="1"/>
    <col min="7170" max="7170" width="8.109375" style="14" customWidth="1"/>
    <col min="7171" max="7172" width="9" style="14"/>
    <col min="7173" max="7173" width="2" style="14" customWidth="1"/>
    <col min="7174" max="7174" width="2.33203125" style="14" customWidth="1"/>
    <col min="7175" max="7175" width="9" style="14"/>
    <col min="7176" max="7176" width="9.44140625" style="14" customWidth="1"/>
    <col min="7177" max="7178" width="9" style="14"/>
    <col min="7179" max="7179" width="6.109375" style="14" customWidth="1"/>
    <col min="7180" max="7423" width="9" style="14"/>
    <col min="7424" max="7424" width="2.109375" style="14" customWidth="1"/>
    <col min="7425" max="7425" width="14.6640625" style="14" customWidth="1"/>
    <col min="7426" max="7426" width="8.109375" style="14" customWidth="1"/>
    <col min="7427" max="7428" width="9" style="14"/>
    <col min="7429" max="7429" width="2" style="14" customWidth="1"/>
    <col min="7430" max="7430" width="2.33203125" style="14" customWidth="1"/>
    <col min="7431" max="7431" width="9" style="14"/>
    <col min="7432" max="7432" width="9.44140625" style="14" customWidth="1"/>
    <col min="7433" max="7434" width="9" style="14"/>
    <col min="7435" max="7435" width="6.109375" style="14" customWidth="1"/>
    <col min="7436" max="7679" width="9" style="14"/>
    <col min="7680" max="7680" width="2.109375" style="14" customWidth="1"/>
    <col min="7681" max="7681" width="14.6640625" style="14" customWidth="1"/>
    <col min="7682" max="7682" width="8.109375" style="14" customWidth="1"/>
    <col min="7683" max="7684" width="9" style="14"/>
    <col min="7685" max="7685" width="2" style="14" customWidth="1"/>
    <col min="7686" max="7686" width="2.33203125" style="14" customWidth="1"/>
    <col min="7687" max="7687" width="9" style="14"/>
    <col min="7688" max="7688" width="9.44140625" style="14" customWidth="1"/>
    <col min="7689" max="7690" width="9" style="14"/>
    <col min="7691" max="7691" width="6.109375" style="14" customWidth="1"/>
    <col min="7692" max="7935" width="9" style="14"/>
    <col min="7936" max="7936" width="2.109375" style="14" customWidth="1"/>
    <col min="7937" max="7937" width="14.6640625" style="14" customWidth="1"/>
    <col min="7938" max="7938" width="8.109375" style="14" customWidth="1"/>
    <col min="7939" max="7940" width="9" style="14"/>
    <col min="7941" max="7941" width="2" style="14" customWidth="1"/>
    <col min="7942" max="7942" width="2.33203125" style="14" customWidth="1"/>
    <col min="7943" max="7943" width="9" style="14"/>
    <col min="7944" max="7944" width="9.44140625" style="14" customWidth="1"/>
    <col min="7945" max="7946" width="9" style="14"/>
    <col min="7947" max="7947" width="6.109375" style="14" customWidth="1"/>
    <col min="7948" max="8191" width="9" style="14"/>
    <col min="8192" max="8192" width="2.109375" style="14" customWidth="1"/>
    <col min="8193" max="8193" width="14.6640625" style="14" customWidth="1"/>
    <col min="8194" max="8194" width="8.109375" style="14" customWidth="1"/>
    <col min="8195" max="8196" width="9" style="14"/>
    <col min="8197" max="8197" width="2" style="14" customWidth="1"/>
    <col min="8198" max="8198" width="2.33203125" style="14" customWidth="1"/>
    <col min="8199" max="8199" width="9" style="14"/>
    <col min="8200" max="8200" width="9.44140625" style="14" customWidth="1"/>
    <col min="8201" max="8202" width="9" style="14"/>
    <col min="8203" max="8203" width="6.109375" style="14" customWidth="1"/>
    <col min="8204" max="8447" width="9" style="14"/>
    <col min="8448" max="8448" width="2.109375" style="14" customWidth="1"/>
    <col min="8449" max="8449" width="14.6640625" style="14" customWidth="1"/>
    <col min="8450" max="8450" width="8.109375" style="14" customWidth="1"/>
    <col min="8451" max="8452" width="9" style="14"/>
    <col min="8453" max="8453" width="2" style="14" customWidth="1"/>
    <col min="8454" max="8454" width="2.33203125" style="14" customWidth="1"/>
    <col min="8455" max="8455" width="9" style="14"/>
    <col min="8456" max="8456" width="9.44140625" style="14" customWidth="1"/>
    <col min="8457" max="8458" width="9" style="14"/>
    <col min="8459" max="8459" width="6.109375" style="14" customWidth="1"/>
    <col min="8460" max="8703" width="9" style="14"/>
    <col min="8704" max="8704" width="2.109375" style="14" customWidth="1"/>
    <col min="8705" max="8705" width="14.6640625" style="14" customWidth="1"/>
    <col min="8706" max="8706" width="8.109375" style="14" customWidth="1"/>
    <col min="8707" max="8708" width="9" style="14"/>
    <col min="8709" max="8709" width="2" style="14" customWidth="1"/>
    <col min="8710" max="8710" width="2.33203125" style="14" customWidth="1"/>
    <col min="8711" max="8711" width="9" style="14"/>
    <col min="8712" max="8712" width="9.44140625" style="14" customWidth="1"/>
    <col min="8713" max="8714" width="9" style="14"/>
    <col min="8715" max="8715" width="6.109375" style="14" customWidth="1"/>
    <col min="8716" max="8959" width="9" style="14"/>
    <col min="8960" max="8960" width="2.109375" style="14" customWidth="1"/>
    <col min="8961" max="8961" width="14.6640625" style="14" customWidth="1"/>
    <col min="8962" max="8962" width="8.109375" style="14" customWidth="1"/>
    <col min="8963" max="8964" width="9" style="14"/>
    <col min="8965" max="8965" width="2" style="14" customWidth="1"/>
    <col min="8966" max="8966" width="2.33203125" style="14" customWidth="1"/>
    <col min="8967" max="8967" width="9" style="14"/>
    <col min="8968" max="8968" width="9.44140625" style="14" customWidth="1"/>
    <col min="8969" max="8970" width="9" style="14"/>
    <col min="8971" max="8971" width="6.109375" style="14" customWidth="1"/>
    <col min="8972" max="9215" width="9" style="14"/>
    <col min="9216" max="9216" width="2.109375" style="14" customWidth="1"/>
    <col min="9217" max="9217" width="14.6640625" style="14" customWidth="1"/>
    <col min="9218" max="9218" width="8.109375" style="14" customWidth="1"/>
    <col min="9219" max="9220" width="9" style="14"/>
    <col min="9221" max="9221" width="2" style="14" customWidth="1"/>
    <col min="9222" max="9222" width="2.33203125" style="14" customWidth="1"/>
    <col min="9223" max="9223" width="9" style="14"/>
    <col min="9224" max="9224" width="9.44140625" style="14" customWidth="1"/>
    <col min="9225" max="9226" width="9" style="14"/>
    <col min="9227" max="9227" width="6.109375" style="14" customWidth="1"/>
    <col min="9228" max="9471" width="9" style="14"/>
    <col min="9472" max="9472" width="2.109375" style="14" customWidth="1"/>
    <col min="9473" max="9473" width="14.6640625" style="14" customWidth="1"/>
    <col min="9474" max="9474" width="8.109375" style="14" customWidth="1"/>
    <col min="9475" max="9476" width="9" style="14"/>
    <col min="9477" max="9477" width="2" style="14" customWidth="1"/>
    <col min="9478" max="9478" width="2.33203125" style="14" customWidth="1"/>
    <col min="9479" max="9479" width="9" style="14"/>
    <col min="9480" max="9480" width="9.44140625" style="14" customWidth="1"/>
    <col min="9481" max="9482" width="9" style="14"/>
    <col min="9483" max="9483" width="6.109375" style="14" customWidth="1"/>
    <col min="9484" max="9727" width="9" style="14"/>
    <col min="9728" max="9728" width="2.109375" style="14" customWidth="1"/>
    <col min="9729" max="9729" width="14.6640625" style="14" customWidth="1"/>
    <col min="9730" max="9730" width="8.109375" style="14" customWidth="1"/>
    <col min="9731" max="9732" width="9" style="14"/>
    <col min="9733" max="9733" width="2" style="14" customWidth="1"/>
    <col min="9734" max="9734" width="2.33203125" style="14" customWidth="1"/>
    <col min="9735" max="9735" width="9" style="14"/>
    <col min="9736" max="9736" width="9.44140625" style="14" customWidth="1"/>
    <col min="9737" max="9738" width="9" style="14"/>
    <col min="9739" max="9739" width="6.109375" style="14" customWidth="1"/>
    <col min="9740" max="9983" width="9" style="14"/>
    <col min="9984" max="9984" width="2.109375" style="14" customWidth="1"/>
    <col min="9985" max="9985" width="14.6640625" style="14" customWidth="1"/>
    <col min="9986" max="9986" width="8.109375" style="14" customWidth="1"/>
    <col min="9987" max="9988" width="9" style="14"/>
    <col min="9989" max="9989" width="2" style="14" customWidth="1"/>
    <col min="9990" max="9990" width="2.33203125" style="14" customWidth="1"/>
    <col min="9991" max="9991" width="9" style="14"/>
    <col min="9992" max="9992" width="9.44140625" style="14" customWidth="1"/>
    <col min="9993" max="9994" width="9" style="14"/>
    <col min="9995" max="9995" width="6.109375" style="14" customWidth="1"/>
    <col min="9996" max="10239" width="9" style="14"/>
    <col min="10240" max="10240" width="2.109375" style="14" customWidth="1"/>
    <col min="10241" max="10241" width="14.6640625" style="14" customWidth="1"/>
    <col min="10242" max="10242" width="8.109375" style="14" customWidth="1"/>
    <col min="10243" max="10244" width="9" style="14"/>
    <col min="10245" max="10245" width="2" style="14" customWidth="1"/>
    <col min="10246" max="10246" width="2.33203125" style="14" customWidth="1"/>
    <col min="10247" max="10247" width="9" style="14"/>
    <col min="10248" max="10248" width="9.44140625" style="14" customWidth="1"/>
    <col min="10249" max="10250" width="9" style="14"/>
    <col min="10251" max="10251" width="6.109375" style="14" customWidth="1"/>
    <col min="10252" max="10495" width="9" style="14"/>
    <col min="10496" max="10496" width="2.109375" style="14" customWidth="1"/>
    <col min="10497" max="10497" width="14.6640625" style="14" customWidth="1"/>
    <col min="10498" max="10498" width="8.109375" style="14" customWidth="1"/>
    <col min="10499" max="10500" width="9" style="14"/>
    <col min="10501" max="10501" width="2" style="14" customWidth="1"/>
    <col min="10502" max="10502" width="2.33203125" style="14" customWidth="1"/>
    <col min="10503" max="10503" width="9" style="14"/>
    <col min="10504" max="10504" width="9.44140625" style="14" customWidth="1"/>
    <col min="10505" max="10506" width="9" style="14"/>
    <col min="10507" max="10507" width="6.109375" style="14" customWidth="1"/>
    <col min="10508" max="10751" width="9" style="14"/>
    <col min="10752" max="10752" width="2.109375" style="14" customWidth="1"/>
    <col min="10753" max="10753" width="14.6640625" style="14" customWidth="1"/>
    <col min="10754" max="10754" width="8.109375" style="14" customWidth="1"/>
    <col min="10755" max="10756" width="9" style="14"/>
    <col min="10757" max="10757" width="2" style="14" customWidth="1"/>
    <col min="10758" max="10758" width="2.33203125" style="14" customWidth="1"/>
    <col min="10759" max="10759" width="9" style="14"/>
    <col min="10760" max="10760" width="9.44140625" style="14" customWidth="1"/>
    <col min="10761" max="10762" width="9" style="14"/>
    <col min="10763" max="10763" width="6.109375" style="14" customWidth="1"/>
    <col min="10764" max="11007" width="9" style="14"/>
    <col min="11008" max="11008" width="2.109375" style="14" customWidth="1"/>
    <col min="11009" max="11009" width="14.6640625" style="14" customWidth="1"/>
    <col min="11010" max="11010" width="8.109375" style="14" customWidth="1"/>
    <col min="11011" max="11012" width="9" style="14"/>
    <col min="11013" max="11013" width="2" style="14" customWidth="1"/>
    <col min="11014" max="11014" width="2.33203125" style="14" customWidth="1"/>
    <col min="11015" max="11015" width="9" style="14"/>
    <col min="11016" max="11016" width="9.44140625" style="14" customWidth="1"/>
    <col min="11017" max="11018" width="9" style="14"/>
    <col min="11019" max="11019" width="6.109375" style="14" customWidth="1"/>
    <col min="11020" max="11263" width="9" style="14"/>
    <col min="11264" max="11264" width="2.109375" style="14" customWidth="1"/>
    <col min="11265" max="11265" width="14.6640625" style="14" customWidth="1"/>
    <col min="11266" max="11266" width="8.109375" style="14" customWidth="1"/>
    <col min="11267" max="11268" width="9" style="14"/>
    <col min="11269" max="11269" width="2" style="14" customWidth="1"/>
    <col min="11270" max="11270" width="2.33203125" style="14" customWidth="1"/>
    <col min="11271" max="11271" width="9" style="14"/>
    <col min="11272" max="11272" width="9.44140625" style="14" customWidth="1"/>
    <col min="11273" max="11274" width="9" style="14"/>
    <col min="11275" max="11275" width="6.109375" style="14" customWidth="1"/>
    <col min="11276" max="11519" width="9" style="14"/>
    <col min="11520" max="11520" width="2.109375" style="14" customWidth="1"/>
    <col min="11521" max="11521" width="14.6640625" style="14" customWidth="1"/>
    <col min="11522" max="11522" width="8.109375" style="14" customWidth="1"/>
    <col min="11523" max="11524" width="9" style="14"/>
    <col min="11525" max="11525" width="2" style="14" customWidth="1"/>
    <col min="11526" max="11526" width="2.33203125" style="14" customWidth="1"/>
    <col min="11527" max="11527" width="9" style="14"/>
    <col min="11528" max="11528" width="9.44140625" style="14" customWidth="1"/>
    <col min="11529" max="11530" width="9" style="14"/>
    <col min="11531" max="11531" width="6.109375" style="14" customWidth="1"/>
    <col min="11532" max="11775" width="9" style="14"/>
    <col min="11776" max="11776" width="2.109375" style="14" customWidth="1"/>
    <col min="11777" max="11777" width="14.6640625" style="14" customWidth="1"/>
    <col min="11778" max="11778" width="8.109375" style="14" customWidth="1"/>
    <col min="11779" max="11780" width="9" style="14"/>
    <col min="11781" max="11781" width="2" style="14" customWidth="1"/>
    <col min="11782" max="11782" width="2.33203125" style="14" customWidth="1"/>
    <col min="11783" max="11783" width="9" style="14"/>
    <col min="11784" max="11784" width="9.44140625" style="14" customWidth="1"/>
    <col min="11785" max="11786" width="9" style="14"/>
    <col min="11787" max="11787" width="6.109375" style="14" customWidth="1"/>
    <col min="11788" max="12031" width="9" style="14"/>
    <col min="12032" max="12032" width="2.109375" style="14" customWidth="1"/>
    <col min="12033" max="12033" width="14.6640625" style="14" customWidth="1"/>
    <col min="12034" max="12034" width="8.109375" style="14" customWidth="1"/>
    <col min="12035" max="12036" width="9" style="14"/>
    <col min="12037" max="12037" width="2" style="14" customWidth="1"/>
    <col min="12038" max="12038" width="2.33203125" style="14" customWidth="1"/>
    <col min="12039" max="12039" width="9" style="14"/>
    <col min="12040" max="12040" width="9.44140625" style="14" customWidth="1"/>
    <col min="12041" max="12042" width="9" style="14"/>
    <col min="12043" max="12043" width="6.109375" style="14" customWidth="1"/>
    <col min="12044" max="12287" width="9" style="14"/>
    <col min="12288" max="12288" width="2.109375" style="14" customWidth="1"/>
    <col min="12289" max="12289" width="14.6640625" style="14" customWidth="1"/>
    <col min="12290" max="12290" width="8.109375" style="14" customWidth="1"/>
    <col min="12291" max="12292" width="9" style="14"/>
    <col min="12293" max="12293" width="2" style="14" customWidth="1"/>
    <col min="12294" max="12294" width="2.33203125" style="14" customWidth="1"/>
    <col min="12295" max="12295" width="9" style="14"/>
    <col min="12296" max="12296" width="9.44140625" style="14" customWidth="1"/>
    <col min="12297" max="12298" width="9" style="14"/>
    <col min="12299" max="12299" width="6.109375" style="14" customWidth="1"/>
    <col min="12300" max="12543" width="9" style="14"/>
    <col min="12544" max="12544" width="2.109375" style="14" customWidth="1"/>
    <col min="12545" max="12545" width="14.6640625" style="14" customWidth="1"/>
    <col min="12546" max="12546" width="8.109375" style="14" customWidth="1"/>
    <col min="12547" max="12548" width="9" style="14"/>
    <col min="12549" max="12549" width="2" style="14" customWidth="1"/>
    <col min="12550" max="12550" width="2.33203125" style="14" customWidth="1"/>
    <col min="12551" max="12551" width="9" style="14"/>
    <col min="12552" max="12552" width="9.44140625" style="14" customWidth="1"/>
    <col min="12553" max="12554" width="9" style="14"/>
    <col min="12555" max="12555" width="6.109375" style="14" customWidth="1"/>
    <col min="12556" max="12799" width="9" style="14"/>
    <col min="12800" max="12800" width="2.109375" style="14" customWidth="1"/>
    <col min="12801" max="12801" width="14.6640625" style="14" customWidth="1"/>
    <col min="12802" max="12802" width="8.109375" style="14" customWidth="1"/>
    <col min="12803" max="12804" width="9" style="14"/>
    <col min="12805" max="12805" width="2" style="14" customWidth="1"/>
    <col min="12806" max="12806" width="2.33203125" style="14" customWidth="1"/>
    <col min="12807" max="12807" width="9" style="14"/>
    <col min="12808" max="12808" width="9.44140625" style="14" customWidth="1"/>
    <col min="12809" max="12810" width="9" style="14"/>
    <col min="12811" max="12811" width="6.109375" style="14" customWidth="1"/>
    <col min="12812" max="13055" width="9" style="14"/>
    <col min="13056" max="13056" width="2.109375" style="14" customWidth="1"/>
    <col min="13057" max="13057" width="14.6640625" style="14" customWidth="1"/>
    <col min="13058" max="13058" width="8.109375" style="14" customWidth="1"/>
    <col min="13059" max="13060" width="9" style="14"/>
    <col min="13061" max="13061" width="2" style="14" customWidth="1"/>
    <col min="13062" max="13062" width="2.33203125" style="14" customWidth="1"/>
    <col min="13063" max="13063" width="9" style="14"/>
    <col min="13064" max="13064" width="9.44140625" style="14" customWidth="1"/>
    <col min="13065" max="13066" width="9" style="14"/>
    <col min="13067" max="13067" width="6.109375" style="14" customWidth="1"/>
    <col min="13068" max="13311" width="9" style="14"/>
    <col min="13312" max="13312" width="2.109375" style="14" customWidth="1"/>
    <col min="13313" max="13313" width="14.6640625" style="14" customWidth="1"/>
    <col min="13314" max="13314" width="8.109375" style="14" customWidth="1"/>
    <col min="13315" max="13316" width="9" style="14"/>
    <col min="13317" max="13317" width="2" style="14" customWidth="1"/>
    <col min="13318" max="13318" width="2.33203125" style="14" customWidth="1"/>
    <col min="13319" max="13319" width="9" style="14"/>
    <col min="13320" max="13320" width="9.44140625" style="14" customWidth="1"/>
    <col min="13321" max="13322" width="9" style="14"/>
    <col min="13323" max="13323" width="6.109375" style="14" customWidth="1"/>
    <col min="13324" max="13567" width="9" style="14"/>
    <col min="13568" max="13568" width="2.109375" style="14" customWidth="1"/>
    <col min="13569" max="13569" width="14.6640625" style="14" customWidth="1"/>
    <col min="13570" max="13570" width="8.109375" style="14" customWidth="1"/>
    <col min="13571" max="13572" width="9" style="14"/>
    <col min="13573" max="13573" width="2" style="14" customWidth="1"/>
    <col min="13574" max="13574" width="2.33203125" style="14" customWidth="1"/>
    <col min="13575" max="13575" width="9" style="14"/>
    <col min="13576" max="13576" width="9.44140625" style="14" customWidth="1"/>
    <col min="13577" max="13578" width="9" style="14"/>
    <col min="13579" max="13579" width="6.109375" style="14" customWidth="1"/>
    <col min="13580" max="13823" width="9" style="14"/>
    <col min="13824" max="13824" width="2.109375" style="14" customWidth="1"/>
    <col min="13825" max="13825" width="14.6640625" style="14" customWidth="1"/>
    <col min="13826" max="13826" width="8.109375" style="14" customWidth="1"/>
    <col min="13827" max="13828" width="9" style="14"/>
    <col min="13829" max="13829" width="2" style="14" customWidth="1"/>
    <col min="13830" max="13830" width="2.33203125" style="14" customWidth="1"/>
    <col min="13831" max="13831" width="9" style="14"/>
    <col min="13832" max="13832" width="9.44140625" style="14" customWidth="1"/>
    <col min="13833" max="13834" width="9" style="14"/>
    <col min="13835" max="13835" width="6.109375" style="14" customWidth="1"/>
    <col min="13836" max="14079" width="9" style="14"/>
    <col min="14080" max="14080" width="2.109375" style="14" customWidth="1"/>
    <col min="14081" max="14081" width="14.6640625" style="14" customWidth="1"/>
    <col min="14082" max="14082" width="8.109375" style="14" customWidth="1"/>
    <col min="14083" max="14084" width="9" style="14"/>
    <col min="14085" max="14085" width="2" style="14" customWidth="1"/>
    <col min="14086" max="14086" width="2.33203125" style="14" customWidth="1"/>
    <col min="14087" max="14087" width="9" style="14"/>
    <col min="14088" max="14088" width="9.44140625" style="14" customWidth="1"/>
    <col min="14089" max="14090" width="9" style="14"/>
    <col min="14091" max="14091" width="6.109375" style="14" customWidth="1"/>
    <col min="14092" max="14335" width="9" style="14"/>
    <col min="14336" max="14336" width="2.109375" style="14" customWidth="1"/>
    <col min="14337" max="14337" width="14.6640625" style="14" customWidth="1"/>
    <col min="14338" max="14338" width="8.109375" style="14" customWidth="1"/>
    <col min="14339" max="14340" width="9" style="14"/>
    <col min="14341" max="14341" width="2" style="14" customWidth="1"/>
    <col min="14342" max="14342" width="2.33203125" style="14" customWidth="1"/>
    <col min="14343" max="14343" width="9" style="14"/>
    <col min="14344" max="14344" width="9.44140625" style="14" customWidth="1"/>
    <col min="14345" max="14346" width="9" style="14"/>
    <col min="14347" max="14347" width="6.109375" style="14" customWidth="1"/>
    <col min="14348" max="14591" width="9" style="14"/>
    <col min="14592" max="14592" width="2.109375" style="14" customWidth="1"/>
    <col min="14593" max="14593" width="14.6640625" style="14" customWidth="1"/>
    <col min="14594" max="14594" width="8.109375" style="14" customWidth="1"/>
    <col min="14595" max="14596" width="9" style="14"/>
    <col min="14597" max="14597" width="2" style="14" customWidth="1"/>
    <col min="14598" max="14598" width="2.33203125" style="14" customWidth="1"/>
    <col min="14599" max="14599" width="9" style="14"/>
    <col min="14600" max="14600" width="9.44140625" style="14" customWidth="1"/>
    <col min="14601" max="14602" width="9" style="14"/>
    <col min="14603" max="14603" width="6.109375" style="14" customWidth="1"/>
    <col min="14604" max="14847" width="9" style="14"/>
    <col min="14848" max="14848" width="2.109375" style="14" customWidth="1"/>
    <col min="14849" max="14849" width="14.6640625" style="14" customWidth="1"/>
    <col min="14850" max="14850" width="8.109375" style="14" customWidth="1"/>
    <col min="14851" max="14852" width="9" style="14"/>
    <col min="14853" max="14853" width="2" style="14" customWidth="1"/>
    <col min="14854" max="14854" width="2.33203125" style="14" customWidth="1"/>
    <col min="14855" max="14855" width="9" style="14"/>
    <col min="14856" max="14856" width="9.44140625" style="14" customWidth="1"/>
    <col min="14857" max="14858" width="9" style="14"/>
    <col min="14859" max="14859" width="6.109375" style="14" customWidth="1"/>
    <col min="14860" max="15103" width="9" style="14"/>
    <col min="15104" max="15104" width="2.109375" style="14" customWidth="1"/>
    <col min="15105" max="15105" width="14.6640625" style="14" customWidth="1"/>
    <col min="15106" max="15106" width="8.109375" style="14" customWidth="1"/>
    <col min="15107" max="15108" width="9" style="14"/>
    <col min="15109" max="15109" width="2" style="14" customWidth="1"/>
    <col min="15110" max="15110" width="2.33203125" style="14" customWidth="1"/>
    <col min="15111" max="15111" width="9" style="14"/>
    <col min="15112" max="15112" width="9.44140625" style="14" customWidth="1"/>
    <col min="15113" max="15114" width="9" style="14"/>
    <col min="15115" max="15115" width="6.109375" style="14" customWidth="1"/>
    <col min="15116" max="15359" width="9" style="14"/>
    <col min="15360" max="15360" width="2.109375" style="14" customWidth="1"/>
    <col min="15361" max="15361" width="14.6640625" style="14" customWidth="1"/>
    <col min="15362" max="15362" width="8.109375" style="14" customWidth="1"/>
    <col min="15363" max="15364" width="9" style="14"/>
    <col min="15365" max="15365" width="2" style="14" customWidth="1"/>
    <col min="15366" max="15366" width="2.33203125" style="14" customWidth="1"/>
    <col min="15367" max="15367" width="9" style="14"/>
    <col min="15368" max="15368" width="9.44140625" style="14" customWidth="1"/>
    <col min="15369" max="15370" width="9" style="14"/>
    <col min="15371" max="15371" width="6.109375" style="14" customWidth="1"/>
    <col min="15372" max="15615" width="9" style="14"/>
    <col min="15616" max="15616" width="2.109375" style="14" customWidth="1"/>
    <col min="15617" max="15617" width="14.6640625" style="14" customWidth="1"/>
    <col min="15618" max="15618" width="8.109375" style="14" customWidth="1"/>
    <col min="15619" max="15620" width="9" style="14"/>
    <col min="15621" max="15621" width="2" style="14" customWidth="1"/>
    <col min="15622" max="15622" width="2.33203125" style="14" customWidth="1"/>
    <col min="15623" max="15623" width="9" style="14"/>
    <col min="15624" max="15624" width="9.44140625" style="14" customWidth="1"/>
    <col min="15625" max="15626" width="9" style="14"/>
    <col min="15627" max="15627" width="6.109375" style="14" customWidth="1"/>
    <col min="15628" max="15871" width="9" style="14"/>
    <col min="15872" max="15872" width="2.109375" style="14" customWidth="1"/>
    <col min="15873" max="15873" width="14.6640625" style="14" customWidth="1"/>
    <col min="15874" max="15874" width="8.109375" style="14" customWidth="1"/>
    <col min="15875" max="15876" width="9" style="14"/>
    <col min="15877" max="15877" width="2" style="14" customWidth="1"/>
    <col min="15878" max="15878" width="2.33203125" style="14" customWidth="1"/>
    <col min="15879" max="15879" width="9" style="14"/>
    <col min="15880" max="15880" width="9.44140625" style="14" customWidth="1"/>
    <col min="15881" max="15882" width="9" style="14"/>
    <col min="15883" max="15883" width="6.109375" style="14" customWidth="1"/>
    <col min="15884" max="16127" width="9" style="14"/>
    <col min="16128" max="16128" width="2.109375" style="14" customWidth="1"/>
    <col min="16129" max="16129" width="14.6640625" style="14" customWidth="1"/>
    <col min="16130" max="16130" width="8.109375" style="14" customWidth="1"/>
    <col min="16131" max="16132" width="9" style="14"/>
    <col min="16133" max="16133" width="2" style="14" customWidth="1"/>
    <col min="16134" max="16134" width="2.33203125" style="14" customWidth="1"/>
    <col min="16135" max="16135" width="9" style="14"/>
    <col min="16136" max="16136" width="9.44140625" style="14" customWidth="1"/>
    <col min="16137" max="16138" width="9" style="14"/>
    <col min="16139" max="16139" width="6.109375" style="14" customWidth="1"/>
    <col min="16140" max="16384" width="9" style="14"/>
  </cols>
  <sheetData>
    <row r="1" spans="1:19" x14ac:dyDescent="0.25">
      <c r="F1" s="156" t="s">
        <v>67</v>
      </c>
      <c r="G1" s="157"/>
      <c r="H1" s="158"/>
    </row>
    <row r="2" spans="1:19" s="17" customFormat="1" x14ac:dyDescent="0.25">
      <c r="A2" s="5"/>
      <c r="B2" s="68" t="s">
        <v>14</v>
      </c>
      <c r="C2" s="161">
        <v>0.09</v>
      </c>
      <c r="D2" s="161"/>
      <c r="E2" s="5"/>
      <c r="F2" s="4"/>
      <c r="G2" s="2" t="s">
        <v>16</v>
      </c>
      <c r="H2" s="2" t="s">
        <v>17</v>
      </c>
      <c r="I2" s="18"/>
      <c r="J2" s="17" t="s">
        <v>134</v>
      </c>
      <c r="S2" s="148"/>
    </row>
    <row r="3" spans="1:19" s="17" customFormat="1" x14ac:dyDescent="0.25">
      <c r="A3" s="5"/>
      <c r="B3" s="68" t="s">
        <v>15</v>
      </c>
      <c r="C3" s="161">
        <v>0.1</v>
      </c>
      <c r="D3" s="161"/>
      <c r="E3" s="5"/>
      <c r="F3" s="75">
        <v>1</v>
      </c>
      <c r="G3" s="57">
        <v>-800</v>
      </c>
      <c r="H3" s="76">
        <v>-200</v>
      </c>
      <c r="J3" s="17">
        <f>G3-H3</f>
        <v>-600</v>
      </c>
    </row>
    <row r="4" spans="1:19" s="17" customFormat="1" x14ac:dyDescent="0.25">
      <c r="A4" s="5"/>
      <c r="C4" s="72" t="s">
        <v>58</v>
      </c>
      <c r="D4" s="72" t="s">
        <v>59</v>
      </c>
      <c r="E4" s="5"/>
      <c r="F4" s="77">
        <v>2</v>
      </c>
      <c r="G4" s="78">
        <v>140</v>
      </c>
      <c r="H4" s="79">
        <v>60</v>
      </c>
      <c r="J4" s="17">
        <f t="shared" ref="J4:J13" si="0">G4-H4</f>
        <v>80</v>
      </c>
    </row>
    <row r="5" spans="1:19" s="17" customFormat="1" x14ac:dyDescent="0.25">
      <c r="A5" s="5"/>
      <c r="B5" s="68" t="s">
        <v>60</v>
      </c>
      <c r="C5" s="73">
        <f>NPV(C2,G4:G13)+G3</f>
        <v>132.26494271391607</v>
      </c>
      <c r="D5" s="73">
        <f>H3+NPV(C2,H4:H13)</f>
        <v>7.9298208992846071</v>
      </c>
      <c r="E5" s="5"/>
      <c r="F5" s="77">
        <v>3</v>
      </c>
      <c r="G5" s="78">
        <v>140</v>
      </c>
      <c r="H5" s="79">
        <v>60</v>
      </c>
      <c r="J5" s="17">
        <f t="shared" si="0"/>
        <v>80</v>
      </c>
    </row>
    <row r="6" spans="1:19" s="17" customFormat="1" x14ac:dyDescent="0.25">
      <c r="A6" s="5"/>
      <c r="B6" s="68" t="s">
        <v>61</v>
      </c>
      <c r="C6" s="162" t="str">
        <f>IF(C5&gt;D5,"方案一有利",IF(C5&lt;D5,"方案二有利","两者皆可"))</f>
        <v>方案一有利</v>
      </c>
      <c r="D6" s="163"/>
      <c r="E6" s="5"/>
      <c r="F6" s="77">
        <v>4</v>
      </c>
      <c r="G6" s="78">
        <v>140</v>
      </c>
      <c r="H6" s="79">
        <v>60</v>
      </c>
      <c r="J6" s="17">
        <f t="shared" si="0"/>
        <v>80</v>
      </c>
    </row>
    <row r="7" spans="1:19" s="17" customFormat="1" x14ac:dyDescent="0.25">
      <c r="A7" s="5"/>
      <c r="B7" s="68" t="s">
        <v>62</v>
      </c>
      <c r="C7" s="74">
        <f>IRR(G3:G13)</f>
        <v>0.12492131081456326</v>
      </c>
      <c r="D7" s="74">
        <f>IRR(H3:H13)</f>
        <v>9.6853815210169003E-2</v>
      </c>
      <c r="E7" s="5"/>
      <c r="F7" s="77">
        <v>5</v>
      </c>
      <c r="G7" s="78">
        <v>140</v>
      </c>
      <c r="H7" s="79">
        <v>60</v>
      </c>
      <c r="J7" s="17">
        <f t="shared" si="0"/>
        <v>80</v>
      </c>
    </row>
    <row r="8" spans="1:19" s="17" customFormat="1" x14ac:dyDescent="0.25">
      <c r="A8" s="5"/>
      <c r="B8" s="68" t="s">
        <v>63</v>
      </c>
      <c r="C8" s="164">
        <f>IRR(J3:J13)</f>
        <v>0.13609357946712475</v>
      </c>
      <c r="D8" s="165"/>
      <c r="E8" s="5"/>
      <c r="F8" s="77">
        <v>6</v>
      </c>
      <c r="G8" s="78">
        <v>140</v>
      </c>
      <c r="H8" s="79">
        <v>60</v>
      </c>
      <c r="J8" s="17">
        <f t="shared" si="0"/>
        <v>80</v>
      </c>
    </row>
    <row r="9" spans="1:19" s="17" customFormat="1" x14ac:dyDescent="0.25">
      <c r="A9" s="5"/>
      <c r="B9" s="68" t="s">
        <v>64</v>
      </c>
      <c r="C9" s="159">
        <f>NPV(C8,H4:H13)+H3</f>
        <v>-36.139769252509552</v>
      </c>
      <c r="D9" s="160"/>
      <c r="E9" s="5"/>
      <c r="F9" s="77">
        <v>7</v>
      </c>
      <c r="G9" s="78">
        <v>140</v>
      </c>
      <c r="H9" s="80">
        <v>-560</v>
      </c>
      <c r="J9" s="17">
        <f t="shared" si="0"/>
        <v>700</v>
      </c>
    </row>
    <row r="10" spans="1:19" s="17" customFormat="1" x14ac:dyDescent="0.25">
      <c r="A10" s="5"/>
      <c r="B10" s="5"/>
      <c r="E10" s="5"/>
      <c r="F10" s="77">
        <v>8</v>
      </c>
      <c r="G10" s="78">
        <v>140</v>
      </c>
      <c r="H10" s="80">
        <v>140</v>
      </c>
      <c r="J10" s="17">
        <f t="shared" si="0"/>
        <v>0</v>
      </c>
    </row>
    <row r="11" spans="1:19" s="17" customFormat="1" x14ac:dyDescent="0.25">
      <c r="A11" s="5"/>
      <c r="B11" s="149"/>
      <c r="E11" s="5"/>
      <c r="F11" s="77">
        <v>9</v>
      </c>
      <c r="G11" s="78">
        <v>140</v>
      </c>
      <c r="H11" s="80">
        <v>140</v>
      </c>
      <c r="J11" s="17">
        <f t="shared" si="0"/>
        <v>0</v>
      </c>
    </row>
    <row r="12" spans="1:19" s="17" customFormat="1" x14ac:dyDescent="0.25">
      <c r="A12" s="5"/>
      <c r="B12" s="149"/>
      <c r="E12" s="5"/>
      <c r="F12" s="77">
        <v>10</v>
      </c>
      <c r="G12" s="78">
        <v>140</v>
      </c>
      <c r="H12" s="80">
        <v>140</v>
      </c>
      <c r="J12" s="17">
        <f t="shared" si="0"/>
        <v>0</v>
      </c>
    </row>
    <row r="13" spans="1:19" s="17" customFormat="1" x14ac:dyDescent="0.25">
      <c r="A13" s="5"/>
      <c r="B13" s="5"/>
      <c r="E13" s="5"/>
      <c r="F13" s="81">
        <v>11</v>
      </c>
      <c r="G13" s="78">
        <v>220</v>
      </c>
      <c r="H13" s="80">
        <f>140+900*C3</f>
        <v>230</v>
      </c>
      <c r="J13" s="17">
        <f t="shared" si="0"/>
        <v>-10</v>
      </c>
    </row>
    <row r="14" spans="1:19" s="17" customFormat="1" x14ac:dyDescent="0.25">
      <c r="A14" s="5"/>
      <c r="B14" s="5"/>
      <c r="E14" s="5"/>
      <c r="G14" s="19"/>
    </row>
    <row r="15" spans="1:19" s="17" customFormat="1" x14ac:dyDescent="0.25">
      <c r="A15" s="5"/>
      <c r="B15" s="5"/>
      <c r="E15" s="5"/>
      <c r="G15" s="19"/>
    </row>
    <row r="16" spans="1:19" s="17" customFormat="1" x14ac:dyDescent="0.25">
      <c r="A16" s="5"/>
      <c r="B16" s="5"/>
      <c r="E16" s="5"/>
      <c r="G16" s="19"/>
    </row>
    <row r="17" spans="1:8" s="17" customFormat="1" x14ac:dyDescent="0.25">
      <c r="A17" s="5"/>
      <c r="E17" s="5"/>
      <c r="G17" s="19"/>
      <c r="H17" s="148"/>
    </row>
    <row r="18" spans="1:8" s="17" customFormat="1" x14ac:dyDescent="0.25">
      <c r="A18" s="5"/>
      <c r="E18" s="5"/>
      <c r="G18" s="19"/>
    </row>
    <row r="19" spans="1:8" s="17" customFormat="1" x14ac:dyDescent="0.25">
      <c r="A19" s="5"/>
      <c r="E19" s="5"/>
      <c r="G19" s="19"/>
    </row>
    <row r="20" spans="1:8" s="17" customFormat="1" x14ac:dyDescent="0.25">
      <c r="A20" s="5"/>
      <c r="E20" s="5"/>
      <c r="F20" s="20"/>
      <c r="G20" s="19"/>
    </row>
    <row r="21" spans="1:8" s="17" customFormat="1" x14ac:dyDescent="0.25">
      <c r="A21" s="5"/>
      <c r="E21" s="5"/>
      <c r="G21" s="19"/>
    </row>
    <row r="22" spans="1:8" s="17" customFormat="1" x14ac:dyDescent="0.25">
      <c r="A22" s="5"/>
      <c r="E22" s="5"/>
      <c r="G22" s="19"/>
    </row>
    <row r="23" spans="1:8" s="17" customFormat="1" x14ac:dyDescent="0.25">
      <c r="A23" s="14"/>
      <c r="B23" s="5"/>
      <c r="C23" s="5"/>
      <c r="D23" s="5"/>
      <c r="E23" s="14"/>
      <c r="G23" s="19"/>
    </row>
    <row r="24" spans="1:8" s="17" customFormat="1" x14ac:dyDescent="0.25">
      <c r="A24" s="14"/>
      <c r="B24" s="14"/>
      <c r="C24" s="14"/>
      <c r="D24" s="14"/>
      <c r="E24" s="14"/>
    </row>
    <row r="25" spans="1:8" x14ac:dyDescent="0.25">
      <c r="B25" s="5"/>
    </row>
  </sheetData>
  <mergeCells count="6">
    <mergeCell ref="F1:H1"/>
    <mergeCell ref="C9:D9"/>
    <mergeCell ref="C2:D2"/>
    <mergeCell ref="C3:D3"/>
    <mergeCell ref="C6:D6"/>
    <mergeCell ref="C8:D8"/>
  </mergeCells>
  <phoneticPr fontId="5"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I27"/>
  <sheetViews>
    <sheetView topLeftCell="A4" zoomScale="110" zoomScaleNormal="110" workbookViewId="0">
      <selection activeCell="C30" sqref="C30"/>
    </sheetView>
  </sheetViews>
  <sheetFormatPr defaultRowHeight="14.4" x14ac:dyDescent="0.25"/>
  <cols>
    <col min="1" max="1" width="2" style="84" customWidth="1"/>
    <col min="2" max="2" width="23.44140625" style="84" bestFit="1" customWidth="1"/>
    <col min="3" max="3" width="7.6640625" style="84" bestFit="1" customWidth="1"/>
    <col min="4" max="4" width="9.21875" style="84" customWidth="1"/>
    <col min="5" max="5" width="2" style="84" customWidth="1"/>
    <col min="6" max="6" width="5.6640625" style="84" bestFit="1" customWidth="1"/>
    <col min="7" max="8" width="7.6640625" style="84" bestFit="1" customWidth="1"/>
    <col min="9" max="9" width="7.21875" style="84" customWidth="1"/>
    <col min="10" max="10" width="2" style="84" customWidth="1"/>
    <col min="11" max="255" width="9" style="84"/>
    <col min="256" max="256" width="1.21875" style="84" customWidth="1"/>
    <col min="257" max="257" width="21.21875" style="84" customWidth="1"/>
    <col min="258" max="258" width="10.44140625" style="84" customWidth="1"/>
    <col min="259" max="259" width="6.44140625" style="84" customWidth="1"/>
    <col min="260" max="260" width="0.6640625" style="84" customWidth="1"/>
    <col min="261" max="261" width="0.77734375" style="84" customWidth="1"/>
    <col min="262" max="262" width="5.77734375" style="84" customWidth="1"/>
    <col min="263" max="263" width="7.33203125" style="84" customWidth="1"/>
    <col min="264" max="264" width="7" style="84" customWidth="1"/>
    <col min="265" max="265" width="6.77734375" style="84" customWidth="1"/>
    <col min="266" max="266" width="1.44140625" style="84" customWidth="1"/>
    <col min="267" max="511" width="9" style="84"/>
    <col min="512" max="512" width="1.21875" style="84" customWidth="1"/>
    <col min="513" max="513" width="21.21875" style="84" customWidth="1"/>
    <col min="514" max="514" width="10.44140625" style="84" customWidth="1"/>
    <col min="515" max="515" width="6.44140625" style="84" customWidth="1"/>
    <col min="516" max="516" width="0.6640625" style="84" customWidth="1"/>
    <col min="517" max="517" width="0.77734375" style="84" customWidth="1"/>
    <col min="518" max="518" width="5.77734375" style="84" customWidth="1"/>
    <col min="519" max="519" width="7.33203125" style="84" customWidth="1"/>
    <col min="520" max="520" width="7" style="84" customWidth="1"/>
    <col min="521" max="521" width="6.77734375" style="84" customWidth="1"/>
    <col min="522" max="522" width="1.44140625" style="84" customWidth="1"/>
    <col min="523" max="767" width="9" style="84"/>
    <col min="768" max="768" width="1.21875" style="84" customWidth="1"/>
    <col min="769" max="769" width="21.21875" style="84" customWidth="1"/>
    <col min="770" max="770" width="10.44140625" style="84" customWidth="1"/>
    <col min="771" max="771" width="6.44140625" style="84" customWidth="1"/>
    <col min="772" max="772" width="0.6640625" style="84" customWidth="1"/>
    <col min="773" max="773" width="0.77734375" style="84" customWidth="1"/>
    <col min="774" max="774" width="5.77734375" style="84" customWidth="1"/>
    <col min="775" max="775" width="7.33203125" style="84" customWidth="1"/>
    <col min="776" max="776" width="7" style="84" customWidth="1"/>
    <col min="777" max="777" width="6.77734375" style="84" customWidth="1"/>
    <col min="778" max="778" width="1.44140625" style="84" customWidth="1"/>
    <col min="779" max="1023" width="9" style="84"/>
    <col min="1024" max="1024" width="1.21875" style="84" customWidth="1"/>
    <col min="1025" max="1025" width="21.21875" style="84" customWidth="1"/>
    <col min="1026" max="1026" width="10.44140625" style="84" customWidth="1"/>
    <col min="1027" max="1027" width="6.44140625" style="84" customWidth="1"/>
    <col min="1028" max="1028" width="0.6640625" style="84" customWidth="1"/>
    <col min="1029" max="1029" width="0.77734375" style="84" customWidth="1"/>
    <col min="1030" max="1030" width="5.77734375" style="84" customWidth="1"/>
    <col min="1031" max="1031" width="7.33203125" style="84" customWidth="1"/>
    <col min="1032" max="1032" width="7" style="84" customWidth="1"/>
    <col min="1033" max="1033" width="6.77734375" style="84" customWidth="1"/>
    <col min="1034" max="1034" width="1.44140625" style="84" customWidth="1"/>
    <col min="1035" max="1279" width="9" style="84"/>
    <col min="1280" max="1280" width="1.21875" style="84" customWidth="1"/>
    <col min="1281" max="1281" width="21.21875" style="84" customWidth="1"/>
    <col min="1282" max="1282" width="10.44140625" style="84" customWidth="1"/>
    <col min="1283" max="1283" width="6.44140625" style="84" customWidth="1"/>
    <col min="1284" max="1284" width="0.6640625" style="84" customWidth="1"/>
    <col min="1285" max="1285" width="0.77734375" style="84" customWidth="1"/>
    <col min="1286" max="1286" width="5.77734375" style="84" customWidth="1"/>
    <col min="1287" max="1287" width="7.33203125" style="84" customWidth="1"/>
    <col min="1288" max="1288" width="7" style="84" customWidth="1"/>
    <col min="1289" max="1289" width="6.77734375" style="84" customWidth="1"/>
    <col min="1290" max="1290" width="1.44140625" style="84" customWidth="1"/>
    <col min="1291" max="1535" width="9" style="84"/>
    <col min="1536" max="1536" width="1.21875" style="84" customWidth="1"/>
    <col min="1537" max="1537" width="21.21875" style="84" customWidth="1"/>
    <col min="1538" max="1538" width="10.44140625" style="84" customWidth="1"/>
    <col min="1539" max="1539" width="6.44140625" style="84" customWidth="1"/>
    <col min="1540" max="1540" width="0.6640625" style="84" customWidth="1"/>
    <col min="1541" max="1541" width="0.77734375" style="84" customWidth="1"/>
    <col min="1542" max="1542" width="5.77734375" style="84" customWidth="1"/>
    <col min="1543" max="1543" width="7.33203125" style="84" customWidth="1"/>
    <col min="1544" max="1544" width="7" style="84" customWidth="1"/>
    <col min="1545" max="1545" width="6.77734375" style="84" customWidth="1"/>
    <col min="1546" max="1546" width="1.44140625" style="84" customWidth="1"/>
    <col min="1547" max="1791" width="9" style="84"/>
    <col min="1792" max="1792" width="1.21875" style="84" customWidth="1"/>
    <col min="1793" max="1793" width="21.21875" style="84" customWidth="1"/>
    <col min="1794" max="1794" width="10.44140625" style="84" customWidth="1"/>
    <col min="1795" max="1795" width="6.44140625" style="84" customWidth="1"/>
    <col min="1796" max="1796" width="0.6640625" style="84" customWidth="1"/>
    <col min="1797" max="1797" width="0.77734375" style="84" customWidth="1"/>
    <col min="1798" max="1798" width="5.77734375" style="84" customWidth="1"/>
    <col min="1799" max="1799" width="7.33203125" style="84" customWidth="1"/>
    <col min="1800" max="1800" width="7" style="84" customWidth="1"/>
    <col min="1801" max="1801" width="6.77734375" style="84" customWidth="1"/>
    <col min="1802" max="1802" width="1.44140625" style="84" customWidth="1"/>
    <col min="1803" max="2047" width="9" style="84"/>
    <col min="2048" max="2048" width="1.21875" style="84" customWidth="1"/>
    <col min="2049" max="2049" width="21.21875" style="84" customWidth="1"/>
    <col min="2050" max="2050" width="10.44140625" style="84" customWidth="1"/>
    <col min="2051" max="2051" width="6.44140625" style="84" customWidth="1"/>
    <col min="2052" max="2052" width="0.6640625" style="84" customWidth="1"/>
    <col min="2053" max="2053" width="0.77734375" style="84" customWidth="1"/>
    <col min="2054" max="2054" width="5.77734375" style="84" customWidth="1"/>
    <col min="2055" max="2055" width="7.33203125" style="84" customWidth="1"/>
    <col min="2056" max="2056" width="7" style="84" customWidth="1"/>
    <col min="2057" max="2057" width="6.77734375" style="84" customWidth="1"/>
    <col min="2058" max="2058" width="1.44140625" style="84" customWidth="1"/>
    <col min="2059" max="2303" width="9" style="84"/>
    <col min="2304" max="2304" width="1.21875" style="84" customWidth="1"/>
    <col min="2305" max="2305" width="21.21875" style="84" customWidth="1"/>
    <col min="2306" max="2306" width="10.44140625" style="84" customWidth="1"/>
    <col min="2307" max="2307" width="6.44140625" style="84" customWidth="1"/>
    <col min="2308" max="2308" width="0.6640625" style="84" customWidth="1"/>
    <col min="2309" max="2309" width="0.77734375" style="84" customWidth="1"/>
    <col min="2310" max="2310" width="5.77734375" style="84" customWidth="1"/>
    <col min="2311" max="2311" width="7.33203125" style="84" customWidth="1"/>
    <col min="2312" max="2312" width="7" style="84" customWidth="1"/>
    <col min="2313" max="2313" width="6.77734375" style="84" customWidth="1"/>
    <col min="2314" max="2314" width="1.44140625" style="84" customWidth="1"/>
    <col min="2315" max="2559" width="9" style="84"/>
    <col min="2560" max="2560" width="1.21875" style="84" customWidth="1"/>
    <col min="2561" max="2561" width="21.21875" style="84" customWidth="1"/>
    <col min="2562" max="2562" width="10.44140625" style="84" customWidth="1"/>
    <col min="2563" max="2563" width="6.44140625" style="84" customWidth="1"/>
    <col min="2564" max="2564" width="0.6640625" style="84" customWidth="1"/>
    <col min="2565" max="2565" width="0.77734375" style="84" customWidth="1"/>
    <col min="2566" max="2566" width="5.77734375" style="84" customWidth="1"/>
    <col min="2567" max="2567" width="7.33203125" style="84" customWidth="1"/>
    <col min="2568" max="2568" width="7" style="84" customWidth="1"/>
    <col min="2569" max="2569" width="6.77734375" style="84" customWidth="1"/>
    <col min="2570" max="2570" width="1.44140625" style="84" customWidth="1"/>
    <col min="2571" max="2815" width="9" style="84"/>
    <col min="2816" max="2816" width="1.21875" style="84" customWidth="1"/>
    <col min="2817" max="2817" width="21.21875" style="84" customWidth="1"/>
    <col min="2818" max="2818" width="10.44140625" style="84" customWidth="1"/>
    <col min="2819" max="2819" width="6.44140625" style="84" customWidth="1"/>
    <col min="2820" max="2820" width="0.6640625" style="84" customWidth="1"/>
    <col min="2821" max="2821" width="0.77734375" style="84" customWidth="1"/>
    <col min="2822" max="2822" width="5.77734375" style="84" customWidth="1"/>
    <col min="2823" max="2823" width="7.33203125" style="84" customWidth="1"/>
    <col min="2824" max="2824" width="7" style="84" customWidth="1"/>
    <col min="2825" max="2825" width="6.77734375" style="84" customWidth="1"/>
    <col min="2826" max="2826" width="1.44140625" style="84" customWidth="1"/>
    <col min="2827" max="3071" width="9" style="84"/>
    <col min="3072" max="3072" width="1.21875" style="84" customWidth="1"/>
    <col min="3073" max="3073" width="21.21875" style="84" customWidth="1"/>
    <col min="3074" max="3074" width="10.44140625" style="84" customWidth="1"/>
    <col min="3075" max="3075" width="6.44140625" style="84" customWidth="1"/>
    <col min="3076" max="3076" width="0.6640625" style="84" customWidth="1"/>
    <col min="3077" max="3077" width="0.77734375" style="84" customWidth="1"/>
    <col min="3078" max="3078" width="5.77734375" style="84" customWidth="1"/>
    <col min="3079" max="3079" width="7.33203125" style="84" customWidth="1"/>
    <col min="3080" max="3080" width="7" style="84" customWidth="1"/>
    <col min="3081" max="3081" width="6.77734375" style="84" customWidth="1"/>
    <col min="3082" max="3082" width="1.44140625" style="84" customWidth="1"/>
    <col min="3083" max="3327" width="9" style="84"/>
    <col min="3328" max="3328" width="1.21875" style="84" customWidth="1"/>
    <col min="3329" max="3329" width="21.21875" style="84" customWidth="1"/>
    <col min="3330" max="3330" width="10.44140625" style="84" customWidth="1"/>
    <col min="3331" max="3331" width="6.44140625" style="84" customWidth="1"/>
    <col min="3332" max="3332" width="0.6640625" style="84" customWidth="1"/>
    <col min="3333" max="3333" width="0.77734375" style="84" customWidth="1"/>
    <col min="3334" max="3334" width="5.77734375" style="84" customWidth="1"/>
    <col min="3335" max="3335" width="7.33203125" style="84" customWidth="1"/>
    <col min="3336" max="3336" width="7" style="84" customWidth="1"/>
    <col min="3337" max="3337" width="6.77734375" style="84" customWidth="1"/>
    <col min="3338" max="3338" width="1.44140625" style="84" customWidth="1"/>
    <col min="3339" max="3583" width="9" style="84"/>
    <col min="3584" max="3584" width="1.21875" style="84" customWidth="1"/>
    <col min="3585" max="3585" width="21.21875" style="84" customWidth="1"/>
    <col min="3586" max="3586" width="10.44140625" style="84" customWidth="1"/>
    <col min="3587" max="3587" width="6.44140625" style="84" customWidth="1"/>
    <col min="3588" max="3588" width="0.6640625" style="84" customWidth="1"/>
    <col min="3589" max="3589" width="0.77734375" style="84" customWidth="1"/>
    <col min="3590" max="3590" width="5.77734375" style="84" customWidth="1"/>
    <col min="3591" max="3591" width="7.33203125" style="84" customWidth="1"/>
    <col min="3592" max="3592" width="7" style="84" customWidth="1"/>
    <col min="3593" max="3593" width="6.77734375" style="84" customWidth="1"/>
    <col min="3594" max="3594" width="1.44140625" style="84" customWidth="1"/>
    <col min="3595" max="3839" width="9" style="84"/>
    <col min="3840" max="3840" width="1.21875" style="84" customWidth="1"/>
    <col min="3841" max="3841" width="21.21875" style="84" customWidth="1"/>
    <col min="3842" max="3842" width="10.44140625" style="84" customWidth="1"/>
    <col min="3843" max="3843" width="6.44140625" style="84" customWidth="1"/>
    <col min="3844" max="3844" width="0.6640625" style="84" customWidth="1"/>
    <col min="3845" max="3845" width="0.77734375" style="84" customWidth="1"/>
    <col min="3846" max="3846" width="5.77734375" style="84" customWidth="1"/>
    <col min="3847" max="3847" width="7.33203125" style="84" customWidth="1"/>
    <col min="3848" max="3848" width="7" style="84" customWidth="1"/>
    <col min="3849" max="3849" width="6.77734375" style="84" customWidth="1"/>
    <col min="3850" max="3850" width="1.44140625" style="84" customWidth="1"/>
    <col min="3851" max="4095" width="9" style="84"/>
    <col min="4096" max="4096" width="1.21875" style="84" customWidth="1"/>
    <col min="4097" max="4097" width="21.21875" style="84" customWidth="1"/>
    <col min="4098" max="4098" width="10.44140625" style="84" customWidth="1"/>
    <col min="4099" max="4099" width="6.44140625" style="84" customWidth="1"/>
    <col min="4100" max="4100" width="0.6640625" style="84" customWidth="1"/>
    <col min="4101" max="4101" width="0.77734375" style="84" customWidth="1"/>
    <col min="4102" max="4102" width="5.77734375" style="84" customWidth="1"/>
    <col min="4103" max="4103" width="7.33203125" style="84" customWidth="1"/>
    <col min="4104" max="4104" width="7" style="84" customWidth="1"/>
    <col min="4105" max="4105" width="6.77734375" style="84" customWidth="1"/>
    <col min="4106" max="4106" width="1.44140625" style="84" customWidth="1"/>
    <col min="4107" max="4351" width="9" style="84"/>
    <col min="4352" max="4352" width="1.21875" style="84" customWidth="1"/>
    <col min="4353" max="4353" width="21.21875" style="84" customWidth="1"/>
    <col min="4354" max="4354" width="10.44140625" style="84" customWidth="1"/>
    <col min="4355" max="4355" width="6.44140625" style="84" customWidth="1"/>
    <col min="4356" max="4356" width="0.6640625" style="84" customWidth="1"/>
    <col min="4357" max="4357" width="0.77734375" style="84" customWidth="1"/>
    <col min="4358" max="4358" width="5.77734375" style="84" customWidth="1"/>
    <col min="4359" max="4359" width="7.33203125" style="84" customWidth="1"/>
    <col min="4360" max="4360" width="7" style="84" customWidth="1"/>
    <col min="4361" max="4361" width="6.77734375" style="84" customWidth="1"/>
    <col min="4362" max="4362" width="1.44140625" style="84" customWidth="1"/>
    <col min="4363" max="4607" width="9" style="84"/>
    <col min="4608" max="4608" width="1.21875" style="84" customWidth="1"/>
    <col min="4609" max="4609" width="21.21875" style="84" customWidth="1"/>
    <col min="4610" max="4610" width="10.44140625" style="84" customWidth="1"/>
    <col min="4611" max="4611" width="6.44140625" style="84" customWidth="1"/>
    <col min="4612" max="4612" width="0.6640625" style="84" customWidth="1"/>
    <col min="4613" max="4613" width="0.77734375" style="84" customWidth="1"/>
    <col min="4614" max="4614" width="5.77734375" style="84" customWidth="1"/>
    <col min="4615" max="4615" width="7.33203125" style="84" customWidth="1"/>
    <col min="4616" max="4616" width="7" style="84" customWidth="1"/>
    <col min="4617" max="4617" width="6.77734375" style="84" customWidth="1"/>
    <col min="4618" max="4618" width="1.44140625" style="84" customWidth="1"/>
    <col min="4619" max="4863" width="9" style="84"/>
    <col min="4864" max="4864" width="1.21875" style="84" customWidth="1"/>
    <col min="4865" max="4865" width="21.21875" style="84" customWidth="1"/>
    <col min="4866" max="4866" width="10.44140625" style="84" customWidth="1"/>
    <col min="4867" max="4867" width="6.44140625" style="84" customWidth="1"/>
    <col min="4868" max="4868" width="0.6640625" style="84" customWidth="1"/>
    <col min="4869" max="4869" width="0.77734375" style="84" customWidth="1"/>
    <col min="4870" max="4870" width="5.77734375" style="84" customWidth="1"/>
    <col min="4871" max="4871" width="7.33203125" style="84" customWidth="1"/>
    <col min="4872" max="4872" width="7" style="84" customWidth="1"/>
    <col min="4873" max="4873" width="6.77734375" style="84" customWidth="1"/>
    <col min="4874" max="4874" width="1.44140625" style="84" customWidth="1"/>
    <col min="4875" max="5119" width="9" style="84"/>
    <col min="5120" max="5120" width="1.21875" style="84" customWidth="1"/>
    <col min="5121" max="5121" width="21.21875" style="84" customWidth="1"/>
    <col min="5122" max="5122" width="10.44140625" style="84" customWidth="1"/>
    <col min="5123" max="5123" width="6.44140625" style="84" customWidth="1"/>
    <col min="5124" max="5124" width="0.6640625" style="84" customWidth="1"/>
    <col min="5125" max="5125" width="0.77734375" style="84" customWidth="1"/>
    <col min="5126" max="5126" width="5.77734375" style="84" customWidth="1"/>
    <col min="5127" max="5127" width="7.33203125" style="84" customWidth="1"/>
    <col min="5128" max="5128" width="7" style="84" customWidth="1"/>
    <col min="5129" max="5129" width="6.77734375" style="84" customWidth="1"/>
    <col min="5130" max="5130" width="1.44140625" style="84" customWidth="1"/>
    <col min="5131" max="5375" width="9" style="84"/>
    <col min="5376" max="5376" width="1.21875" style="84" customWidth="1"/>
    <col min="5377" max="5377" width="21.21875" style="84" customWidth="1"/>
    <col min="5378" max="5378" width="10.44140625" style="84" customWidth="1"/>
    <col min="5379" max="5379" width="6.44140625" style="84" customWidth="1"/>
    <col min="5380" max="5380" width="0.6640625" style="84" customWidth="1"/>
    <col min="5381" max="5381" width="0.77734375" style="84" customWidth="1"/>
    <col min="5382" max="5382" width="5.77734375" style="84" customWidth="1"/>
    <col min="5383" max="5383" width="7.33203125" style="84" customWidth="1"/>
    <col min="5384" max="5384" width="7" style="84" customWidth="1"/>
    <col min="5385" max="5385" width="6.77734375" style="84" customWidth="1"/>
    <col min="5386" max="5386" width="1.44140625" style="84" customWidth="1"/>
    <col min="5387" max="5631" width="9" style="84"/>
    <col min="5632" max="5632" width="1.21875" style="84" customWidth="1"/>
    <col min="5633" max="5633" width="21.21875" style="84" customWidth="1"/>
    <col min="5634" max="5634" width="10.44140625" style="84" customWidth="1"/>
    <col min="5635" max="5635" width="6.44140625" style="84" customWidth="1"/>
    <col min="5636" max="5636" width="0.6640625" style="84" customWidth="1"/>
    <col min="5637" max="5637" width="0.77734375" style="84" customWidth="1"/>
    <col min="5638" max="5638" width="5.77734375" style="84" customWidth="1"/>
    <col min="5639" max="5639" width="7.33203125" style="84" customWidth="1"/>
    <col min="5640" max="5640" width="7" style="84" customWidth="1"/>
    <col min="5641" max="5641" width="6.77734375" style="84" customWidth="1"/>
    <col min="5642" max="5642" width="1.44140625" style="84" customWidth="1"/>
    <col min="5643" max="5887" width="9" style="84"/>
    <col min="5888" max="5888" width="1.21875" style="84" customWidth="1"/>
    <col min="5889" max="5889" width="21.21875" style="84" customWidth="1"/>
    <col min="5890" max="5890" width="10.44140625" style="84" customWidth="1"/>
    <col min="5891" max="5891" width="6.44140625" style="84" customWidth="1"/>
    <col min="5892" max="5892" width="0.6640625" style="84" customWidth="1"/>
    <col min="5893" max="5893" width="0.77734375" style="84" customWidth="1"/>
    <col min="5894" max="5894" width="5.77734375" style="84" customWidth="1"/>
    <col min="5895" max="5895" width="7.33203125" style="84" customWidth="1"/>
    <col min="5896" max="5896" width="7" style="84" customWidth="1"/>
    <col min="5897" max="5897" width="6.77734375" style="84" customWidth="1"/>
    <col min="5898" max="5898" width="1.44140625" style="84" customWidth="1"/>
    <col min="5899" max="6143" width="9" style="84"/>
    <col min="6144" max="6144" width="1.21875" style="84" customWidth="1"/>
    <col min="6145" max="6145" width="21.21875" style="84" customWidth="1"/>
    <col min="6146" max="6146" width="10.44140625" style="84" customWidth="1"/>
    <col min="6147" max="6147" width="6.44140625" style="84" customWidth="1"/>
    <col min="6148" max="6148" width="0.6640625" style="84" customWidth="1"/>
    <col min="6149" max="6149" width="0.77734375" style="84" customWidth="1"/>
    <col min="6150" max="6150" width="5.77734375" style="84" customWidth="1"/>
    <col min="6151" max="6151" width="7.33203125" style="84" customWidth="1"/>
    <col min="6152" max="6152" width="7" style="84" customWidth="1"/>
    <col min="6153" max="6153" width="6.77734375" style="84" customWidth="1"/>
    <col min="6154" max="6154" width="1.44140625" style="84" customWidth="1"/>
    <col min="6155" max="6399" width="9" style="84"/>
    <col min="6400" max="6400" width="1.21875" style="84" customWidth="1"/>
    <col min="6401" max="6401" width="21.21875" style="84" customWidth="1"/>
    <col min="6402" max="6402" width="10.44140625" style="84" customWidth="1"/>
    <col min="6403" max="6403" width="6.44140625" style="84" customWidth="1"/>
    <col min="6404" max="6404" width="0.6640625" style="84" customWidth="1"/>
    <col min="6405" max="6405" width="0.77734375" style="84" customWidth="1"/>
    <col min="6406" max="6406" width="5.77734375" style="84" customWidth="1"/>
    <col min="6407" max="6407" width="7.33203125" style="84" customWidth="1"/>
    <col min="6408" max="6408" width="7" style="84" customWidth="1"/>
    <col min="6409" max="6409" width="6.77734375" style="84" customWidth="1"/>
    <col min="6410" max="6410" width="1.44140625" style="84" customWidth="1"/>
    <col min="6411" max="6655" width="9" style="84"/>
    <col min="6656" max="6656" width="1.21875" style="84" customWidth="1"/>
    <col min="6657" max="6657" width="21.21875" style="84" customWidth="1"/>
    <col min="6658" max="6658" width="10.44140625" style="84" customWidth="1"/>
    <col min="6659" max="6659" width="6.44140625" style="84" customWidth="1"/>
    <col min="6660" max="6660" width="0.6640625" style="84" customWidth="1"/>
    <col min="6661" max="6661" width="0.77734375" style="84" customWidth="1"/>
    <col min="6662" max="6662" width="5.77734375" style="84" customWidth="1"/>
    <col min="6663" max="6663" width="7.33203125" style="84" customWidth="1"/>
    <col min="6664" max="6664" width="7" style="84" customWidth="1"/>
    <col min="6665" max="6665" width="6.77734375" style="84" customWidth="1"/>
    <col min="6666" max="6666" width="1.44140625" style="84" customWidth="1"/>
    <col min="6667" max="6911" width="9" style="84"/>
    <col min="6912" max="6912" width="1.21875" style="84" customWidth="1"/>
    <col min="6913" max="6913" width="21.21875" style="84" customWidth="1"/>
    <col min="6914" max="6914" width="10.44140625" style="84" customWidth="1"/>
    <col min="6915" max="6915" width="6.44140625" style="84" customWidth="1"/>
    <col min="6916" max="6916" width="0.6640625" style="84" customWidth="1"/>
    <col min="6917" max="6917" width="0.77734375" style="84" customWidth="1"/>
    <col min="6918" max="6918" width="5.77734375" style="84" customWidth="1"/>
    <col min="6919" max="6919" width="7.33203125" style="84" customWidth="1"/>
    <col min="6920" max="6920" width="7" style="84" customWidth="1"/>
    <col min="6921" max="6921" width="6.77734375" style="84" customWidth="1"/>
    <col min="6922" max="6922" width="1.44140625" style="84" customWidth="1"/>
    <col min="6923" max="7167" width="9" style="84"/>
    <col min="7168" max="7168" width="1.21875" style="84" customWidth="1"/>
    <col min="7169" max="7169" width="21.21875" style="84" customWidth="1"/>
    <col min="7170" max="7170" width="10.44140625" style="84" customWidth="1"/>
    <col min="7171" max="7171" width="6.44140625" style="84" customWidth="1"/>
    <col min="7172" max="7172" width="0.6640625" style="84" customWidth="1"/>
    <col min="7173" max="7173" width="0.77734375" style="84" customWidth="1"/>
    <col min="7174" max="7174" width="5.77734375" style="84" customWidth="1"/>
    <col min="7175" max="7175" width="7.33203125" style="84" customWidth="1"/>
    <col min="7176" max="7176" width="7" style="84" customWidth="1"/>
    <col min="7177" max="7177" width="6.77734375" style="84" customWidth="1"/>
    <col min="7178" max="7178" width="1.44140625" style="84" customWidth="1"/>
    <col min="7179" max="7423" width="9" style="84"/>
    <col min="7424" max="7424" width="1.21875" style="84" customWidth="1"/>
    <col min="7425" max="7425" width="21.21875" style="84" customWidth="1"/>
    <col min="7426" max="7426" width="10.44140625" style="84" customWidth="1"/>
    <col min="7427" max="7427" width="6.44140625" style="84" customWidth="1"/>
    <col min="7428" max="7428" width="0.6640625" style="84" customWidth="1"/>
    <col min="7429" max="7429" width="0.77734375" style="84" customWidth="1"/>
    <col min="7430" max="7430" width="5.77734375" style="84" customWidth="1"/>
    <col min="7431" max="7431" width="7.33203125" style="84" customWidth="1"/>
    <col min="7432" max="7432" width="7" style="84" customWidth="1"/>
    <col min="7433" max="7433" width="6.77734375" style="84" customWidth="1"/>
    <col min="7434" max="7434" width="1.44140625" style="84" customWidth="1"/>
    <col min="7435" max="7679" width="9" style="84"/>
    <col min="7680" max="7680" width="1.21875" style="84" customWidth="1"/>
    <col min="7681" max="7681" width="21.21875" style="84" customWidth="1"/>
    <col min="7682" max="7682" width="10.44140625" style="84" customWidth="1"/>
    <col min="7683" max="7683" width="6.44140625" style="84" customWidth="1"/>
    <col min="7684" max="7684" width="0.6640625" style="84" customWidth="1"/>
    <col min="7685" max="7685" width="0.77734375" style="84" customWidth="1"/>
    <col min="7686" max="7686" width="5.77734375" style="84" customWidth="1"/>
    <col min="7687" max="7687" width="7.33203125" style="84" customWidth="1"/>
    <col min="7688" max="7688" width="7" style="84" customWidth="1"/>
    <col min="7689" max="7689" width="6.77734375" style="84" customWidth="1"/>
    <col min="7690" max="7690" width="1.44140625" style="84" customWidth="1"/>
    <col min="7691" max="7935" width="9" style="84"/>
    <col min="7936" max="7936" width="1.21875" style="84" customWidth="1"/>
    <col min="7937" max="7937" width="21.21875" style="84" customWidth="1"/>
    <col min="7938" max="7938" width="10.44140625" style="84" customWidth="1"/>
    <col min="7939" max="7939" width="6.44140625" style="84" customWidth="1"/>
    <col min="7940" max="7940" width="0.6640625" style="84" customWidth="1"/>
    <col min="7941" max="7941" width="0.77734375" style="84" customWidth="1"/>
    <col min="7942" max="7942" width="5.77734375" style="84" customWidth="1"/>
    <col min="7943" max="7943" width="7.33203125" style="84" customWidth="1"/>
    <col min="7944" max="7944" width="7" style="84" customWidth="1"/>
    <col min="7945" max="7945" width="6.77734375" style="84" customWidth="1"/>
    <col min="7946" max="7946" width="1.44140625" style="84" customWidth="1"/>
    <col min="7947" max="8191" width="9" style="84"/>
    <col min="8192" max="8192" width="1.21875" style="84" customWidth="1"/>
    <col min="8193" max="8193" width="21.21875" style="84" customWidth="1"/>
    <col min="8194" max="8194" width="10.44140625" style="84" customWidth="1"/>
    <col min="8195" max="8195" width="6.44140625" style="84" customWidth="1"/>
    <col min="8196" max="8196" width="0.6640625" style="84" customWidth="1"/>
    <col min="8197" max="8197" width="0.77734375" style="84" customWidth="1"/>
    <col min="8198" max="8198" width="5.77734375" style="84" customWidth="1"/>
    <col min="8199" max="8199" width="7.33203125" style="84" customWidth="1"/>
    <col min="8200" max="8200" width="7" style="84" customWidth="1"/>
    <col min="8201" max="8201" width="6.77734375" style="84" customWidth="1"/>
    <col min="8202" max="8202" width="1.44140625" style="84" customWidth="1"/>
    <col min="8203" max="8447" width="9" style="84"/>
    <col min="8448" max="8448" width="1.21875" style="84" customWidth="1"/>
    <col min="8449" max="8449" width="21.21875" style="84" customWidth="1"/>
    <col min="8450" max="8450" width="10.44140625" style="84" customWidth="1"/>
    <col min="8451" max="8451" width="6.44140625" style="84" customWidth="1"/>
    <col min="8452" max="8452" width="0.6640625" style="84" customWidth="1"/>
    <col min="8453" max="8453" width="0.77734375" style="84" customWidth="1"/>
    <col min="8454" max="8454" width="5.77734375" style="84" customWidth="1"/>
    <col min="8455" max="8455" width="7.33203125" style="84" customWidth="1"/>
    <col min="8456" max="8456" width="7" style="84" customWidth="1"/>
    <col min="8457" max="8457" width="6.77734375" style="84" customWidth="1"/>
    <col min="8458" max="8458" width="1.44140625" style="84" customWidth="1"/>
    <col min="8459" max="8703" width="9" style="84"/>
    <col min="8704" max="8704" width="1.21875" style="84" customWidth="1"/>
    <col min="8705" max="8705" width="21.21875" style="84" customWidth="1"/>
    <col min="8706" max="8706" width="10.44140625" style="84" customWidth="1"/>
    <col min="8707" max="8707" width="6.44140625" style="84" customWidth="1"/>
    <col min="8708" max="8708" width="0.6640625" style="84" customWidth="1"/>
    <col min="8709" max="8709" width="0.77734375" style="84" customWidth="1"/>
    <col min="8710" max="8710" width="5.77734375" style="84" customWidth="1"/>
    <col min="8711" max="8711" width="7.33203125" style="84" customWidth="1"/>
    <col min="8712" max="8712" width="7" style="84" customWidth="1"/>
    <col min="8713" max="8713" width="6.77734375" style="84" customWidth="1"/>
    <col min="8714" max="8714" width="1.44140625" style="84" customWidth="1"/>
    <col min="8715" max="8959" width="9" style="84"/>
    <col min="8960" max="8960" width="1.21875" style="84" customWidth="1"/>
    <col min="8961" max="8961" width="21.21875" style="84" customWidth="1"/>
    <col min="8962" max="8962" width="10.44140625" style="84" customWidth="1"/>
    <col min="8963" max="8963" width="6.44140625" style="84" customWidth="1"/>
    <col min="8964" max="8964" width="0.6640625" style="84" customWidth="1"/>
    <col min="8965" max="8965" width="0.77734375" style="84" customWidth="1"/>
    <col min="8966" max="8966" width="5.77734375" style="84" customWidth="1"/>
    <col min="8967" max="8967" width="7.33203125" style="84" customWidth="1"/>
    <col min="8968" max="8968" width="7" style="84" customWidth="1"/>
    <col min="8969" max="8969" width="6.77734375" style="84" customWidth="1"/>
    <col min="8970" max="8970" width="1.44140625" style="84" customWidth="1"/>
    <col min="8971" max="9215" width="9" style="84"/>
    <col min="9216" max="9216" width="1.21875" style="84" customWidth="1"/>
    <col min="9217" max="9217" width="21.21875" style="84" customWidth="1"/>
    <col min="9218" max="9218" width="10.44140625" style="84" customWidth="1"/>
    <col min="9219" max="9219" width="6.44140625" style="84" customWidth="1"/>
    <col min="9220" max="9220" width="0.6640625" style="84" customWidth="1"/>
    <col min="9221" max="9221" width="0.77734375" style="84" customWidth="1"/>
    <col min="9222" max="9222" width="5.77734375" style="84" customWidth="1"/>
    <col min="9223" max="9223" width="7.33203125" style="84" customWidth="1"/>
    <col min="9224" max="9224" width="7" style="84" customWidth="1"/>
    <col min="9225" max="9225" width="6.77734375" style="84" customWidth="1"/>
    <col min="9226" max="9226" width="1.44140625" style="84" customWidth="1"/>
    <col min="9227" max="9471" width="9" style="84"/>
    <col min="9472" max="9472" width="1.21875" style="84" customWidth="1"/>
    <col min="9473" max="9473" width="21.21875" style="84" customWidth="1"/>
    <col min="9474" max="9474" width="10.44140625" style="84" customWidth="1"/>
    <col min="9475" max="9475" width="6.44140625" style="84" customWidth="1"/>
    <col min="9476" max="9476" width="0.6640625" style="84" customWidth="1"/>
    <col min="9477" max="9477" width="0.77734375" style="84" customWidth="1"/>
    <col min="9478" max="9478" width="5.77734375" style="84" customWidth="1"/>
    <col min="9479" max="9479" width="7.33203125" style="84" customWidth="1"/>
    <col min="9480" max="9480" width="7" style="84" customWidth="1"/>
    <col min="9481" max="9481" width="6.77734375" style="84" customWidth="1"/>
    <col min="9482" max="9482" width="1.44140625" style="84" customWidth="1"/>
    <col min="9483" max="9727" width="9" style="84"/>
    <col min="9728" max="9728" width="1.21875" style="84" customWidth="1"/>
    <col min="9729" max="9729" width="21.21875" style="84" customWidth="1"/>
    <col min="9730" max="9730" width="10.44140625" style="84" customWidth="1"/>
    <col min="9731" max="9731" width="6.44140625" style="84" customWidth="1"/>
    <col min="9732" max="9732" width="0.6640625" style="84" customWidth="1"/>
    <col min="9733" max="9733" width="0.77734375" style="84" customWidth="1"/>
    <col min="9734" max="9734" width="5.77734375" style="84" customWidth="1"/>
    <col min="9735" max="9735" width="7.33203125" style="84" customWidth="1"/>
    <col min="9736" max="9736" width="7" style="84" customWidth="1"/>
    <col min="9737" max="9737" width="6.77734375" style="84" customWidth="1"/>
    <col min="9738" max="9738" width="1.44140625" style="84" customWidth="1"/>
    <col min="9739" max="9983" width="9" style="84"/>
    <col min="9984" max="9984" width="1.21875" style="84" customWidth="1"/>
    <col min="9985" max="9985" width="21.21875" style="84" customWidth="1"/>
    <col min="9986" max="9986" width="10.44140625" style="84" customWidth="1"/>
    <col min="9987" max="9987" width="6.44140625" style="84" customWidth="1"/>
    <col min="9988" max="9988" width="0.6640625" style="84" customWidth="1"/>
    <col min="9989" max="9989" width="0.77734375" style="84" customWidth="1"/>
    <col min="9990" max="9990" width="5.77734375" style="84" customWidth="1"/>
    <col min="9991" max="9991" width="7.33203125" style="84" customWidth="1"/>
    <col min="9992" max="9992" width="7" style="84" customWidth="1"/>
    <col min="9993" max="9993" width="6.77734375" style="84" customWidth="1"/>
    <col min="9994" max="9994" width="1.44140625" style="84" customWidth="1"/>
    <col min="9995" max="10239" width="9" style="84"/>
    <col min="10240" max="10240" width="1.21875" style="84" customWidth="1"/>
    <col min="10241" max="10241" width="21.21875" style="84" customWidth="1"/>
    <col min="10242" max="10242" width="10.44140625" style="84" customWidth="1"/>
    <col min="10243" max="10243" width="6.44140625" style="84" customWidth="1"/>
    <col min="10244" max="10244" width="0.6640625" style="84" customWidth="1"/>
    <col min="10245" max="10245" width="0.77734375" style="84" customWidth="1"/>
    <col min="10246" max="10246" width="5.77734375" style="84" customWidth="1"/>
    <col min="10247" max="10247" width="7.33203125" style="84" customWidth="1"/>
    <col min="10248" max="10248" width="7" style="84" customWidth="1"/>
    <col min="10249" max="10249" width="6.77734375" style="84" customWidth="1"/>
    <col min="10250" max="10250" width="1.44140625" style="84" customWidth="1"/>
    <col min="10251" max="10495" width="9" style="84"/>
    <col min="10496" max="10496" width="1.21875" style="84" customWidth="1"/>
    <col min="10497" max="10497" width="21.21875" style="84" customWidth="1"/>
    <col min="10498" max="10498" width="10.44140625" style="84" customWidth="1"/>
    <col min="10499" max="10499" width="6.44140625" style="84" customWidth="1"/>
    <col min="10500" max="10500" width="0.6640625" style="84" customWidth="1"/>
    <col min="10501" max="10501" width="0.77734375" style="84" customWidth="1"/>
    <col min="10502" max="10502" width="5.77734375" style="84" customWidth="1"/>
    <col min="10503" max="10503" width="7.33203125" style="84" customWidth="1"/>
    <col min="10504" max="10504" width="7" style="84" customWidth="1"/>
    <col min="10505" max="10505" width="6.77734375" style="84" customWidth="1"/>
    <col min="10506" max="10506" width="1.44140625" style="84" customWidth="1"/>
    <col min="10507" max="10751" width="9" style="84"/>
    <col min="10752" max="10752" width="1.21875" style="84" customWidth="1"/>
    <col min="10753" max="10753" width="21.21875" style="84" customWidth="1"/>
    <col min="10754" max="10754" width="10.44140625" style="84" customWidth="1"/>
    <col min="10755" max="10755" width="6.44140625" style="84" customWidth="1"/>
    <col min="10756" max="10756" width="0.6640625" style="84" customWidth="1"/>
    <col min="10757" max="10757" width="0.77734375" style="84" customWidth="1"/>
    <col min="10758" max="10758" width="5.77734375" style="84" customWidth="1"/>
    <col min="10759" max="10759" width="7.33203125" style="84" customWidth="1"/>
    <col min="10760" max="10760" width="7" style="84" customWidth="1"/>
    <col min="10761" max="10761" width="6.77734375" style="84" customWidth="1"/>
    <col min="10762" max="10762" width="1.44140625" style="84" customWidth="1"/>
    <col min="10763" max="11007" width="9" style="84"/>
    <col min="11008" max="11008" width="1.21875" style="84" customWidth="1"/>
    <col min="11009" max="11009" width="21.21875" style="84" customWidth="1"/>
    <col min="11010" max="11010" width="10.44140625" style="84" customWidth="1"/>
    <col min="11011" max="11011" width="6.44140625" style="84" customWidth="1"/>
    <col min="11012" max="11012" width="0.6640625" style="84" customWidth="1"/>
    <col min="11013" max="11013" width="0.77734375" style="84" customWidth="1"/>
    <col min="11014" max="11014" width="5.77734375" style="84" customWidth="1"/>
    <col min="11015" max="11015" width="7.33203125" style="84" customWidth="1"/>
    <col min="11016" max="11016" width="7" style="84" customWidth="1"/>
    <col min="11017" max="11017" width="6.77734375" style="84" customWidth="1"/>
    <col min="11018" max="11018" width="1.44140625" style="84" customWidth="1"/>
    <col min="11019" max="11263" width="9" style="84"/>
    <col min="11264" max="11264" width="1.21875" style="84" customWidth="1"/>
    <col min="11265" max="11265" width="21.21875" style="84" customWidth="1"/>
    <col min="11266" max="11266" width="10.44140625" style="84" customWidth="1"/>
    <col min="11267" max="11267" width="6.44140625" style="84" customWidth="1"/>
    <col min="11268" max="11268" width="0.6640625" style="84" customWidth="1"/>
    <col min="11269" max="11269" width="0.77734375" style="84" customWidth="1"/>
    <col min="11270" max="11270" width="5.77734375" style="84" customWidth="1"/>
    <col min="11271" max="11271" width="7.33203125" style="84" customWidth="1"/>
    <col min="11272" max="11272" width="7" style="84" customWidth="1"/>
    <col min="11273" max="11273" width="6.77734375" style="84" customWidth="1"/>
    <col min="11274" max="11274" width="1.44140625" style="84" customWidth="1"/>
    <col min="11275" max="11519" width="9" style="84"/>
    <col min="11520" max="11520" width="1.21875" style="84" customWidth="1"/>
    <col min="11521" max="11521" width="21.21875" style="84" customWidth="1"/>
    <col min="11522" max="11522" width="10.44140625" style="84" customWidth="1"/>
    <col min="11523" max="11523" width="6.44140625" style="84" customWidth="1"/>
    <col min="11524" max="11524" width="0.6640625" style="84" customWidth="1"/>
    <col min="11525" max="11525" width="0.77734375" style="84" customWidth="1"/>
    <col min="11526" max="11526" width="5.77734375" style="84" customWidth="1"/>
    <col min="11527" max="11527" width="7.33203125" style="84" customWidth="1"/>
    <col min="11528" max="11528" width="7" style="84" customWidth="1"/>
    <col min="11529" max="11529" width="6.77734375" style="84" customWidth="1"/>
    <col min="11530" max="11530" width="1.44140625" style="84" customWidth="1"/>
    <col min="11531" max="11775" width="9" style="84"/>
    <col min="11776" max="11776" width="1.21875" style="84" customWidth="1"/>
    <col min="11777" max="11777" width="21.21875" style="84" customWidth="1"/>
    <col min="11778" max="11778" width="10.44140625" style="84" customWidth="1"/>
    <col min="11779" max="11779" width="6.44140625" style="84" customWidth="1"/>
    <col min="11780" max="11780" width="0.6640625" style="84" customWidth="1"/>
    <col min="11781" max="11781" width="0.77734375" style="84" customWidth="1"/>
    <col min="11782" max="11782" width="5.77734375" style="84" customWidth="1"/>
    <col min="11783" max="11783" width="7.33203125" style="84" customWidth="1"/>
    <col min="11784" max="11784" width="7" style="84" customWidth="1"/>
    <col min="11785" max="11785" width="6.77734375" style="84" customWidth="1"/>
    <col min="11786" max="11786" width="1.44140625" style="84" customWidth="1"/>
    <col min="11787" max="12031" width="9" style="84"/>
    <col min="12032" max="12032" width="1.21875" style="84" customWidth="1"/>
    <col min="12033" max="12033" width="21.21875" style="84" customWidth="1"/>
    <col min="12034" max="12034" width="10.44140625" style="84" customWidth="1"/>
    <col min="12035" max="12035" width="6.44140625" style="84" customWidth="1"/>
    <col min="12036" max="12036" width="0.6640625" style="84" customWidth="1"/>
    <col min="12037" max="12037" width="0.77734375" style="84" customWidth="1"/>
    <col min="12038" max="12038" width="5.77734375" style="84" customWidth="1"/>
    <col min="12039" max="12039" width="7.33203125" style="84" customWidth="1"/>
    <col min="12040" max="12040" width="7" style="84" customWidth="1"/>
    <col min="12041" max="12041" width="6.77734375" style="84" customWidth="1"/>
    <col min="12042" max="12042" width="1.44140625" style="84" customWidth="1"/>
    <col min="12043" max="12287" width="9" style="84"/>
    <col min="12288" max="12288" width="1.21875" style="84" customWidth="1"/>
    <col min="12289" max="12289" width="21.21875" style="84" customWidth="1"/>
    <col min="12290" max="12290" width="10.44140625" style="84" customWidth="1"/>
    <col min="12291" max="12291" width="6.44140625" style="84" customWidth="1"/>
    <col min="12292" max="12292" width="0.6640625" style="84" customWidth="1"/>
    <col min="12293" max="12293" width="0.77734375" style="84" customWidth="1"/>
    <col min="12294" max="12294" width="5.77734375" style="84" customWidth="1"/>
    <col min="12295" max="12295" width="7.33203125" style="84" customWidth="1"/>
    <col min="12296" max="12296" width="7" style="84" customWidth="1"/>
    <col min="12297" max="12297" width="6.77734375" style="84" customWidth="1"/>
    <col min="12298" max="12298" width="1.44140625" style="84" customWidth="1"/>
    <col min="12299" max="12543" width="9" style="84"/>
    <col min="12544" max="12544" width="1.21875" style="84" customWidth="1"/>
    <col min="12545" max="12545" width="21.21875" style="84" customWidth="1"/>
    <col min="12546" max="12546" width="10.44140625" style="84" customWidth="1"/>
    <col min="12547" max="12547" width="6.44140625" style="84" customWidth="1"/>
    <col min="12548" max="12548" width="0.6640625" style="84" customWidth="1"/>
    <col min="12549" max="12549" width="0.77734375" style="84" customWidth="1"/>
    <col min="12550" max="12550" width="5.77734375" style="84" customWidth="1"/>
    <col min="12551" max="12551" width="7.33203125" style="84" customWidth="1"/>
    <col min="12552" max="12552" width="7" style="84" customWidth="1"/>
    <col min="12553" max="12553" width="6.77734375" style="84" customWidth="1"/>
    <col min="12554" max="12554" width="1.44140625" style="84" customWidth="1"/>
    <col min="12555" max="12799" width="9" style="84"/>
    <col min="12800" max="12800" width="1.21875" style="84" customWidth="1"/>
    <col min="12801" max="12801" width="21.21875" style="84" customWidth="1"/>
    <col min="12802" max="12802" width="10.44140625" style="84" customWidth="1"/>
    <col min="12803" max="12803" width="6.44140625" style="84" customWidth="1"/>
    <col min="12804" max="12804" width="0.6640625" style="84" customWidth="1"/>
    <col min="12805" max="12805" width="0.77734375" style="84" customWidth="1"/>
    <col min="12806" max="12806" width="5.77734375" style="84" customWidth="1"/>
    <col min="12807" max="12807" width="7.33203125" style="84" customWidth="1"/>
    <col min="12808" max="12808" width="7" style="84" customWidth="1"/>
    <col min="12809" max="12809" width="6.77734375" style="84" customWidth="1"/>
    <col min="12810" max="12810" width="1.44140625" style="84" customWidth="1"/>
    <col min="12811" max="13055" width="9" style="84"/>
    <col min="13056" max="13056" width="1.21875" style="84" customWidth="1"/>
    <col min="13057" max="13057" width="21.21875" style="84" customWidth="1"/>
    <col min="13058" max="13058" width="10.44140625" style="84" customWidth="1"/>
    <col min="13059" max="13059" width="6.44140625" style="84" customWidth="1"/>
    <col min="13060" max="13060" width="0.6640625" style="84" customWidth="1"/>
    <col min="13061" max="13061" width="0.77734375" style="84" customWidth="1"/>
    <col min="13062" max="13062" width="5.77734375" style="84" customWidth="1"/>
    <col min="13063" max="13063" width="7.33203125" style="84" customWidth="1"/>
    <col min="13064" max="13064" width="7" style="84" customWidth="1"/>
    <col min="13065" max="13065" width="6.77734375" style="84" customWidth="1"/>
    <col min="13066" max="13066" width="1.44140625" style="84" customWidth="1"/>
    <col min="13067" max="13311" width="9" style="84"/>
    <col min="13312" max="13312" width="1.21875" style="84" customWidth="1"/>
    <col min="13313" max="13313" width="21.21875" style="84" customWidth="1"/>
    <col min="13314" max="13314" width="10.44140625" style="84" customWidth="1"/>
    <col min="13315" max="13315" width="6.44140625" style="84" customWidth="1"/>
    <col min="13316" max="13316" width="0.6640625" style="84" customWidth="1"/>
    <col min="13317" max="13317" width="0.77734375" style="84" customWidth="1"/>
    <col min="13318" max="13318" width="5.77734375" style="84" customWidth="1"/>
    <col min="13319" max="13319" width="7.33203125" style="84" customWidth="1"/>
    <col min="13320" max="13320" width="7" style="84" customWidth="1"/>
    <col min="13321" max="13321" width="6.77734375" style="84" customWidth="1"/>
    <col min="13322" max="13322" width="1.44140625" style="84" customWidth="1"/>
    <col min="13323" max="13567" width="9" style="84"/>
    <col min="13568" max="13568" width="1.21875" style="84" customWidth="1"/>
    <col min="13569" max="13569" width="21.21875" style="84" customWidth="1"/>
    <col min="13570" max="13570" width="10.44140625" style="84" customWidth="1"/>
    <col min="13571" max="13571" width="6.44140625" style="84" customWidth="1"/>
    <col min="13572" max="13572" width="0.6640625" style="84" customWidth="1"/>
    <col min="13573" max="13573" width="0.77734375" style="84" customWidth="1"/>
    <col min="13574" max="13574" width="5.77734375" style="84" customWidth="1"/>
    <col min="13575" max="13575" width="7.33203125" style="84" customWidth="1"/>
    <col min="13576" max="13576" width="7" style="84" customWidth="1"/>
    <col min="13577" max="13577" width="6.77734375" style="84" customWidth="1"/>
    <col min="13578" max="13578" width="1.44140625" style="84" customWidth="1"/>
    <col min="13579" max="13823" width="9" style="84"/>
    <col min="13824" max="13824" width="1.21875" style="84" customWidth="1"/>
    <col min="13825" max="13825" width="21.21875" style="84" customWidth="1"/>
    <col min="13826" max="13826" width="10.44140625" style="84" customWidth="1"/>
    <col min="13827" max="13827" width="6.44140625" style="84" customWidth="1"/>
    <col min="13828" max="13828" width="0.6640625" style="84" customWidth="1"/>
    <col min="13829" max="13829" width="0.77734375" style="84" customWidth="1"/>
    <col min="13830" max="13830" width="5.77734375" style="84" customWidth="1"/>
    <col min="13831" max="13831" width="7.33203125" style="84" customWidth="1"/>
    <col min="13832" max="13832" width="7" style="84" customWidth="1"/>
    <col min="13833" max="13833" width="6.77734375" style="84" customWidth="1"/>
    <col min="13834" max="13834" width="1.44140625" style="84" customWidth="1"/>
    <col min="13835" max="14079" width="9" style="84"/>
    <col min="14080" max="14080" width="1.21875" style="84" customWidth="1"/>
    <col min="14081" max="14081" width="21.21875" style="84" customWidth="1"/>
    <col min="14082" max="14082" width="10.44140625" style="84" customWidth="1"/>
    <col min="14083" max="14083" width="6.44140625" style="84" customWidth="1"/>
    <col min="14084" max="14084" width="0.6640625" style="84" customWidth="1"/>
    <col min="14085" max="14085" width="0.77734375" style="84" customWidth="1"/>
    <col min="14086" max="14086" width="5.77734375" style="84" customWidth="1"/>
    <col min="14087" max="14087" width="7.33203125" style="84" customWidth="1"/>
    <col min="14088" max="14088" width="7" style="84" customWidth="1"/>
    <col min="14089" max="14089" width="6.77734375" style="84" customWidth="1"/>
    <col min="14090" max="14090" width="1.44140625" style="84" customWidth="1"/>
    <col min="14091" max="14335" width="9" style="84"/>
    <col min="14336" max="14336" width="1.21875" style="84" customWidth="1"/>
    <col min="14337" max="14337" width="21.21875" style="84" customWidth="1"/>
    <col min="14338" max="14338" width="10.44140625" style="84" customWidth="1"/>
    <col min="14339" max="14339" width="6.44140625" style="84" customWidth="1"/>
    <col min="14340" max="14340" width="0.6640625" style="84" customWidth="1"/>
    <col min="14341" max="14341" width="0.77734375" style="84" customWidth="1"/>
    <col min="14342" max="14342" width="5.77734375" style="84" customWidth="1"/>
    <col min="14343" max="14343" width="7.33203125" style="84" customWidth="1"/>
    <col min="14344" max="14344" width="7" style="84" customWidth="1"/>
    <col min="14345" max="14345" width="6.77734375" style="84" customWidth="1"/>
    <col min="14346" max="14346" width="1.44140625" style="84" customWidth="1"/>
    <col min="14347" max="14591" width="9" style="84"/>
    <col min="14592" max="14592" width="1.21875" style="84" customWidth="1"/>
    <col min="14593" max="14593" width="21.21875" style="84" customWidth="1"/>
    <col min="14594" max="14594" width="10.44140625" style="84" customWidth="1"/>
    <col min="14595" max="14595" width="6.44140625" style="84" customWidth="1"/>
    <col min="14596" max="14596" width="0.6640625" style="84" customWidth="1"/>
    <col min="14597" max="14597" width="0.77734375" style="84" customWidth="1"/>
    <col min="14598" max="14598" width="5.77734375" style="84" customWidth="1"/>
    <col min="14599" max="14599" width="7.33203125" style="84" customWidth="1"/>
    <col min="14600" max="14600" width="7" style="84" customWidth="1"/>
    <col min="14601" max="14601" width="6.77734375" style="84" customWidth="1"/>
    <col min="14602" max="14602" width="1.44140625" style="84" customWidth="1"/>
    <col min="14603" max="14847" width="9" style="84"/>
    <col min="14848" max="14848" width="1.21875" style="84" customWidth="1"/>
    <col min="14849" max="14849" width="21.21875" style="84" customWidth="1"/>
    <col min="14850" max="14850" width="10.44140625" style="84" customWidth="1"/>
    <col min="14851" max="14851" width="6.44140625" style="84" customWidth="1"/>
    <col min="14852" max="14852" width="0.6640625" style="84" customWidth="1"/>
    <col min="14853" max="14853" width="0.77734375" style="84" customWidth="1"/>
    <col min="14854" max="14854" width="5.77734375" style="84" customWidth="1"/>
    <col min="14855" max="14855" width="7.33203125" style="84" customWidth="1"/>
    <col min="14856" max="14856" width="7" style="84" customWidth="1"/>
    <col min="14857" max="14857" width="6.77734375" style="84" customWidth="1"/>
    <col min="14858" max="14858" width="1.44140625" style="84" customWidth="1"/>
    <col min="14859" max="15103" width="9" style="84"/>
    <col min="15104" max="15104" width="1.21875" style="84" customWidth="1"/>
    <col min="15105" max="15105" width="21.21875" style="84" customWidth="1"/>
    <col min="15106" max="15106" width="10.44140625" style="84" customWidth="1"/>
    <col min="15107" max="15107" width="6.44140625" style="84" customWidth="1"/>
    <col min="15108" max="15108" width="0.6640625" style="84" customWidth="1"/>
    <col min="15109" max="15109" width="0.77734375" style="84" customWidth="1"/>
    <col min="15110" max="15110" width="5.77734375" style="84" customWidth="1"/>
    <col min="15111" max="15111" width="7.33203125" style="84" customWidth="1"/>
    <col min="15112" max="15112" width="7" style="84" customWidth="1"/>
    <col min="15113" max="15113" width="6.77734375" style="84" customWidth="1"/>
    <col min="15114" max="15114" width="1.44140625" style="84" customWidth="1"/>
    <col min="15115" max="15359" width="9" style="84"/>
    <col min="15360" max="15360" width="1.21875" style="84" customWidth="1"/>
    <col min="15361" max="15361" width="21.21875" style="84" customWidth="1"/>
    <col min="15362" max="15362" width="10.44140625" style="84" customWidth="1"/>
    <col min="15363" max="15363" width="6.44140625" style="84" customWidth="1"/>
    <col min="15364" max="15364" width="0.6640625" style="84" customWidth="1"/>
    <col min="15365" max="15365" width="0.77734375" style="84" customWidth="1"/>
    <col min="15366" max="15366" width="5.77734375" style="84" customWidth="1"/>
    <col min="15367" max="15367" width="7.33203125" style="84" customWidth="1"/>
    <col min="15368" max="15368" width="7" style="84" customWidth="1"/>
    <col min="15369" max="15369" width="6.77734375" style="84" customWidth="1"/>
    <col min="15370" max="15370" width="1.44140625" style="84" customWidth="1"/>
    <col min="15371" max="15615" width="9" style="84"/>
    <col min="15616" max="15616" width="1.21875" style="84" customWidth="1"/>
    <col min="15617" max="15617" width="21.21875" style="84" customWidth="1"/>
    <col min="15618" max="15618" width="10.44140625" style="84" customWidth="1"/>
    <col min="15619" max="15619" width="6.44140625" style="84" customWidth="1"/>
    <col min="15620" max="15620" width="0.6640625" style="84" customWidth="1"/>
    <col min="15621" max="15621" width="0.77734375" style="84" customWidth="1"/>
    <col min="15622" max="15622" width="5.77734375" style="84" customWidth="1"/>
    <col min="15623" max="15623" width="7.33203125" style="84" customWidth="1"/>
    <col min="15624" max="15624" width="7" style="84" customWidth="1"/>
    <col min="15625" max="15625" width="6.77734375" style="84" customWidth="1"/>
    <col min="15626" max="15626" width="1.44140625" style="84" customWidth="1"/>
    <col min="15627" max="15871" width="9" style="84"/>
    <col min="15872" max="15872" width="1.21875" style="84" customWidth="1"/>
    <col min="15873" max="15873" width="21.21875" style="84" customWidth="1"/>
    <col min="15874" max="15874" width="10.44140625" style="84" customWidth="1"/>
    <col min="15875" max="15875" width="6.44140625" style="84" customWidth="1"/>
    <col min="15876" max="15876" width="0.6640625" style="84" customWidth="1"/>
    <col min="15877" max="15877" width="0.77734375" style="84" customWidth="1"/>
    <col min="15878" max="15878" width="5.77734375" style="84" customWidth="1"/>
    <col min="15879" max="15879" width="7.33203125" style="84" customWidth="1"/>
    <col min="15880" max="15880" width="7" style="84" customWidth="1"/>
    <col min="15881" max="15881" width="6.77734375" style="84" customWidth="1"/>
    <col min="15882" max="15882" width="1.44140625" style="84" customWidth="1"/>
    <col min="15883" max="16127" width="9" style="84"/>
    <col min="16128" max="16128" width="1.21875" style="84" customWidth="1"/>
    <col min="16129" max="16129" width="21.21875" style="84" customWidth="1"/>
    <col min="16130" max="16130" width="10.44140625" style="84" customWidth="1"/>
    <col min="16131" max="16131" width="6.44140625" style="84" customWidth="1"/>
    <col min="16132" max="16132" width="0.6640625" style="84" customWidth="1"/>
    <col min="16133" max="16133" width="0.77734375" style="84" customWidth="1"/>
    <col min="16134" max="16134" width="5.77734375" style="84" customWidth="1"/>
    <col min="16135" max="16135" width="7.33203125" style="84" customWidth="1"/>
    <col min="16136" max="16136" width="7" style="84" customWidth="1"/>
    <col min="16137" max="16137" width="6.77734375" style="84" customWidth="1"/>
    <col min="16138" max="16138" width="1.44140625" style="84" customWidth="1"/>
    <col min="16139" max="16384" width="9" style="84"/>
  </cols>
  <sheetData>
    <row r="1" spans="2:9" x14ac:dyDescent="0.25">
      <c r="G1" s="84" t="s">
        <v>71</v>
      </c>
      <c r="H1" s="84" t="s">
        <v>75</v>
      </c>
      <c r="I1" s="84" t="s">
        <v>66</v>
      </c>
    </row>
    <row r="2" spans="2:9" x14ac:dyDescent="0.25">
      <c r="B2" s="85" t="s">
        <v>72</v>
      </c>
      <c r="C2" s="167">
        <v>2000</v>
      </c>
      <c r="D2" s="167"/>
      <c r="F2" s="86"/>
      <c r="G2" s="87">
        <f>C13</f>
        <v>44000</v>
      </c>
      <c r="H2" s="87">
        <f>D13</f>
        <v>5000</v>
      </c>
    </row>
    <row r="3" spans="2:9" x14ac:dyDescent="0.25">
      <c r="B3" s="85" t="s">
        <v>73</v>
      </c>
      <c r="C3" s="167">
        <v>10000</v>
      </c>
      <c r="D3" s="167"/>
      <c r="F3" s="88">
        <v>100</v>
      </c>
      <c r="G3" s="89">
        <f t="dataTable" ref="G3:H22" dt2D="0" dtr="0" r1="C2"/>
        <v>82000</v>
      </c>
      <c r="H3" s="89">
        <v>96200</v>
      </c>
      <c r="I3" s="90">
        <f>G3-H3</f>
        <v>-14200</v>
      </c>
    </row>
    <row r="4" spans="2:9" x14ac:dyDescent="0.25">
      <c r="C4" s="91" t="s">
        <v>74</v>
      </c>
      <c r="D4" s="91" t="s">
        <v>75</v>
      </c>
      <c r="F4" s="92">
        <v>200</v>
      </c>
      <c r="G4" s="89">
        <v>173600</v>
      </c>
      <c r="H4" s="89">
        <v>195800</v>
      </c>
      <c r="I4" s="90">
        <f t="shared" ref="I4:I22" si="0">G4-H4</f>
        <v>-22200</v>
      </c>
    </row>
    <row r="5" spans="2:9" x14ac:dyDescent="0.25">
      <c r="B5" s="85" t="s">
        <v>76</v>
      </c>
      <c r="C5" s="93">
        <v>28</v>
      </c>
      <c r="D5" s="93">
        <v>30</v>
      </c>
      <c r="F5" s="92">
        <v>300</v>
      </c>
      <c r="G5" s="89">
        <v>254800</v>
      </c>
      <c r="H5" s="89">
        <v>283800</v>
      </c>
      <c r="I5" s="90">
        <f t="shared" si="0"/>
        <v>-29000</v>
      </c>
    </row>
    <row r="6" spans="2:9" x14ac:dyDescent="0.25">
      <c r="B6" s="85" t="s">
        <v>77</v>
      </c>
      <c r="C6" s="93">
        <v>10000</v>
      </c>
      <c r="D6" s="93">
        <v>5000</v>
      </c>
      <c r="F6" s="88">
        <v>400</v>
      </c>
      <c r="G6" s="89">
        <v>325600</v>
      </c>
      <c r="H6" s="89">
        <v>360200</v>
      </c>
      <c r="I6" s="90">
        <f t="shared" si="0"/>
        <v>-34600</v>
      </c>
    </row>
    <row r="7" spans="2:9" x14ac:dyDescent="0.25">
      <c r="B7" s="85" t="s">
        <v>41</v>
      </c>
      <c r="C7" s="93">
        <v>1100</v>
      </c>
      <c r="D7" s="93">
        <v>1200</v>
      </c>
      <c r="F7" s="92">
        <v>500</v>
      </c>
      <c r="G7" s="89">
        <v>386000</v>
      </c>
      <c r="H7" s="89">
        <v>425000</v>
      </c>
      <c r="I7" s="90">
        <f t="shared" si="0"/>
        <v>-39000</v>
      </c>
    </row>
    <row r="8" spans="2:9" x14ac:dyDescent="0.25">
      <c r="B8" s="85" t="s">
        <v>42</v>
      </c>
      <c r="C8" s="93">
        <v>-0.52</v>
      </c>
      <c r="D8" s="93">
        <v>-0.57999999999999996</v>
      </c>
      <c r="F8" s="92">
        <v>600</v>
      </c>
      <c r="G8" s="89">
        <v>436000</v>
      </c>
      <c r="H8" s="89">
        <v>478200</v>
      </c>
      <c r="I8" s="90">
        <f t="shared" si="0"/>
        <v>-42200</v>
      </c>
    </row>
    <row r="9" spans="2:9" x14ac:dyDescent="0.25">
      <c r="B9" s="85" t="s">
        <v>78</v>
      </c>
      <c r="C9" s="94">
        <f>C7+C8*$C$2</f>
        <v>60</v>
      </c>
      <c r="D9" s="94">
        <f>D7+D8*$C$2</f>
        <v>40</v>
      </c>
      <c r="F9" s="88">
        <v>700</v>
      </c>
      <c r="G9" s="89">
        <v>475600</v>
      </c>
      <c r="H9" s="89">
        <v>519800</v>
      </c>
      <c r="I9" s="90">
        <f t="shared" si="0"/>
        <v>-44200</v>
      </c>
    </row>
    <row r="10" spans="2:9" x14ac:dyDescent="0.25">
      <c r="B10" s="85" t="s">
        <v>79</v>
      </c>
      <c r="C10" s="94">
        <f>C9-C5</f>
        <v>32</v>
      </c>
      <c r="D10" s="94">
        <f>D9-D5</f>
        <v>10</v>
      </c>
      <c r="F10" s="92">
        <v>800</v>
      </c>
      <c r="G10" s="89">
        <v>504800</v>
      </c>
      <c r="H10" s="89">
        <v>549800</v>
      </c>
      <c r="I10" s="90">
        <f t="shared" si="0"/>
        <v>-45000</v>
      </c>
    </row>
    <row r="11" spans="2:9" x14ac:dyDescent="0.25">
      <c r="B11" s="85" t="s">
        <v>80</v>
      </c>
      <c r="C11" s="94">
        <f>$C$2*C5+$C$3+C6</f>
        <v>76000</v>
      </c>
      <c r="D11" s="94">
        <f>$C$2*D5+$C$3+D6</f>
        <v>75000</v>
      </c>
      <c r="F11" s="92">
        <v>900</v>
      </c>
      <c r="G11" s="89">
        <v>523600</v>
      </c>
      <c r="H11" s="89">
        <v>568200</v>
      </c>
      <c r="I11" s="90">
        <f t="shared" si="0"/>
        <v>-44600</v>
      </c>
    </row>
    <row r="12" spans="2:9" x14ac:dyDescent="0.25">
      <c r="B12" s="85" t="s">
        <v>81</v>
      </c>
      <c r="C12" s="94">
        <f>$C$2*C9</f>
        <v>120000</v>
      </c>
      <c r="D12" s="94">
        <f>$C$2*D9</f>
        <v>80000</v>
      </c>
      <c r="F12" s="88">
        <v>1000</v>
      </c>
      <c r="G12" s="89">
        <v>532000</v>
      </c>
      <c r="H12" s="89">
        <v>575000</v>
      </c>
      <c r="I12" s="90">
        <f t="shared" si="0"/>
        <v>-43000</v>
      </c>
    </row>
    <row r="13" spans="2:9" ht="15" thickBot="1" x14ac:dyDescent="0.3">
      <c r="B13" s="95" t="s">
        <v>82</v>
      </c>
      <c r="C13" s="96">
        <f>C12-C11</f>
        <v>44000</v>
      </c>
      <c r="D13" s="96">
        <f>D12-D11</f>
        <v>5000</v>
      </c>
      <c r="F13" s="92">
        <v>1100</v>
      </c>
      <c r="G13" s="89">
        <v>530000</v>
      </c>
      <c r="H13" s="89">
        <v>570200</v>
      </c>
      <c r="I13" s="90">
        <f t="shared" si="0"/>
        <v>-40200</v>
      </c>
    </row>
    <row r="14" spans="2:9" ht="15" thickTop="1" x14ac:dyDescent="0.25">
      <c r="B14" s="85" t="s">
        <v>83</v>
      </c>
      <c r="C14" s="168">
        <f>F25</f>
        <v>1600</v>
      </c>
      <c r="D14" s="169"/>
      <c r="F14" s="92">
        <v>1200</v>
      </c>
      <c r="G14" s="89">
        <v>517600</v>
      </c>
      <c r="H14" s="89">
        <v>553800</v>
      </c>
      <c r="I14" s="90">
        <f t="shared" si="0"/>
        <v>-36200</v>
      </c>
    </row>
    <row r="15" spans="2:9" x14ac:dyDescent="0.25">
      <c r="B15" s="85" t="s">
        <v>84</v>
      </c>
      <c r="C15" s="166">
        <f>G25</f>
        <v>364000</v>
      </c>
      <c r="D15" s="166"/>
      <c r="F15" s="88">
        <v>1300</v>
      </c>
      <c r="G15" s="89">
        <v>494800</v>
      </c>
      <c r="H15" s="89">
        <v>525800</v>
      </c>
      <c r="I15" s="90">
        <f t="shared" si="0"/>
        <v>-31000</v>
      </c>
    </row>
    <row r="16" spans="2:9" x14ac:dyDescent="0.25">
      <c r="B16" s="85" t="s">
        <v>85</v>
      </c>
      <c r="C16" s="166" t="str">
        <f>IF(C13&gt;D13,"生产产品A",IF(C13&lt;D13,"生产产品B","两者皆可"))</f>
        <v>生产产品A</v>
      </c>
      <c r="D16" s="166"/>
      <c r="F16" s="92">
        <v>1400</v>
      </c>
      <c r="G16" s="89">
        <v>461600</v>
      </c>
      <c r="H16" s="89">
        <v>486200</v>
      </c>
      <c r="I16" s="90">
        <f t="shared" si="0"/>
        <v>-24600</v>
      </c>
    </row>
    <row r="17" spans="6:9" x14ac:dyDescent="0.25">
      <c r="F17" s="92">
        <v>1500</v>
      </c>
      <c r="G17" s="89">
        <v>418000</v>
      </c>
      <c r="H17" s="89">
        <v>435000.00000000017</v>
      </c>
      <c r="I17" s="90">
        <f t="shared" si="0"/>
        <v>-17000.000000000175</v>
      </c>
    </row>
    <row r="18" spans="6:9" x14ac:dyDescent="0.25">
      <c r="F18" s="88">
        <v>1600</v>
      </c>
      <c r="G18" s="89">
        <v>364000</v>
      </c>
      <c r="H18" s="89">
        <v>372200.00000000017</v>
      </c>
      <c r="I18" s="90">
        <f t="shared" si="0"/>
        <v>-8200.0000000001746</v>
      </c>
    </row>
    <row r="19" spans="6:9" x14ac:dyDescent="0.25">
      <c r="F19" s="92">
        <v>1700</v>
      </c>
      <c r="G19" s="89">
        <v>299600</v>
      </c>
      <c r="H19" s="89">
        <v>297800.00000000017</v>
      </c>
      <c r="I19" s="90">
        <f t="shared" si="0"/>
        <v>1799.9999999998254</v>
      </c>
    </row>
    <row r="20" spans="6:9" x14ac:dyDescent="0.25">
      <c r="F20" s="92">
        <v>1800</v>
      </c>
      <c r="G20" s="89">
        <v>224800</v>
      </c>
      <c r="H20" s="89">
        <v>211800</v>
      </c>
      <c r="I20" s="90">
        <f t="shared" si="0"/>
        <v>13000</v>
      </c>
    </row>
    <row r="21" spans="6:9" x14ac:dyDescent="0.25">
      <c r="F21" s="88">
        <v>1900</v>
      </c>
      <c r="G21" s="89">
        <v>139600</v>
      </c>
      <c r="H21" s="89">
        <v>114200</v>
      </c>
      <c r="I21" s="90">
        <f t="shared" si="0"/>
        <v>25400</v>
      </c>
    </row>
    <row r="22" spans="6:9" x14ac:dyDescent="0.25">
      <c r="F22" s="92">
        <v>2000</v>
      </c>
      <c r="G22" s="98">
        <v>44000</v>
      </c>
      <c r="H22" s="98">
        <v>5000</v>
      </c>
      <c r="I22" s="90">
        <f t="shared" si="0"/>
        <v>39000</v>
      </c>
    </row>
    <row r="24" spans="6:9" x14ac:dyDescent="0.25">
      <c r="F24" s="84" t="s">
        <v>65</v>
      </c>
    </row>
    <row r="25" spans="6:9" x14ac:dyDescent="0.25">
      <c r="F25" s="88">
        <v>1600</v>
      </c>
      <c r="G25" s="99">
        <v>364000</v>
      </c>
      <c r="H25" s="99">
        <v>372200</v>
      </c>
      <c r="I25" s="99">
        <v>-8200</v>
      </c>
    </row>
    <row r="26" spans="6:9" x14ac:dyDescent="0.25">
      <c r="F26" s="92">
        <f>F25+(I26-I25)/(I27-I25)*(F27-F25)</f>
        <v>1682.0000000000014</v>
      </c>
      <c r="G26" s="99">
        <f>G25+(I26-I25)/(I27-I25)*(G27-G25)</f>
        <v>311191.99999999907</v>
      </c>
      <c r="H26" s="99">
        <f>G25+(I26-I25)/(I27-I25)*(G27-G25)</f>
        <v>311191.99999999907</v>
      </c>
      <c r="I26" s="99">
        <v>0</v>
      </c>
    </row>
    <row r="27" spans="6:9" x14ac:dyDescent="0.25">
      <c r="F27" s="97">
        <v>1700</v>
      </c>
      <c r="G27" s="99">
        <f>G19</f>
        <v>299600</v>
      </c>
      <c r="H27" s="99">
        <f t="shared" ref="H27:I27" si="1">H19</f>
        <v>297800.00000000017</v>
      </c>
      <c r="I27" s="99">
        <f t="shared" si="1"/>
        <v>1799.9999999998254</v>
      </c>
    </row>
  </sheetData>
  <mergeCells count="5">
    <mergeCell ref="C16:D16"/>
    <mergeCell ref="C2:D2"/>
    <mergeCell ref="C14:D14"/>
    <mergeCell ref="C15:D15"/>
    <mergeCell ref="C3:D3"/>
  </mergeCells>
  <phoneticPr fontId="5"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4097" r:id="rId4" name="Spinner 1">
              <controlPr defaultSize="0" autoPict="0">
                <anchor moveWithCells="1" sizeWithCells="1">
                  <from>
                    <xdr:col>10</xdr:col>
                    <xdr:colOff>76200</xdr:colOff>
                    <xdr:row>0</xdr:row>
                    <xdr:rowOff>175260</xdr:rowOff>
                  </from>
                  <to>
                    <xdr:col>10</xdr:col>
                    <xdr:colOff>518160</xdr:colOff>
                    <xdr:row>3</xdr:row>
                    <xdr:rowOff>160020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8"/>
  <sheetViews>
    <sheetView showGridLines="0" workbookViewId="0">
      <selection activeCell="M24" sqref="M24"/>
    </sheetView>
  </sheetViews>
  <sheetFormatPr defaultRowHeight="14.4" x14ac:dyDescent="0.25"/>
  <cols>
    <col min="1" max="1" width="2.109375" style="103" customWidth="1"/>
    <col min="2" max="2" width="19.21875" style="103" bestFit="1" customWidth="1"/>
    <col min="3" max="3" width="11" style="103" bestFit="1" customWidth="1"/>
    <col min="4" max="4" width="8.44140625" style="103" bestFit="1" customWidth="1"/>
    <col min="5" max="5" width="7.44140625" style="103" bestFit="1" customWidth="1"/>
    <col min="6" max="6" width="8.44140625" style="103" bestFit="1" customWidth="1"/>
    <col min="7" max="7" width="11.6640625" style="103" customWidth="1"/>
    <col min="8" max="8" width="11.88671875" style="103" customWidth="1"/>
    <col min="9" max="9" width="2.109375" style="103" customWidth="1"/>
    <col min="10" max="254" width="9" style="103"/>
    <col min="255" max="255" width="8" style="103" customWidth="1"/>
    <col min="256" max="256" width="0.77734375" style="103" customWidth="1"/>
    <col min="257" max="257" width="17.44140625" style="103" customWidth="1"/>
    <col min="258" max="258" width="7.44140625" style="103" customWidth="1"/>
    <col min="259" max="259" width="7.77734375" style="103" customWidth="1"/>
    <col min="260" max="260" width="7.21875" style="103" customWidth="1"/>
    <col min="261" max="261" width="6.88671875" style="103" customWidth="1"/>
    <col min="262" max="262" width="8" style="103" customWidth="1"/>
    <col min="263" max="263" width="6.109375" style="103" customWidth="1"/>
    <col min="264" max="264" width="10" style="103" customWidth="1"/>
    <col min="265" max="265" width="1" style="103" customWidth="1"/>
    <col min="266" max="510" width="9" style="103"/>
    <col min="511" max="511" width="8" style="103" customWidth="1"/>
    <col min="512" max="512" width="0.77734375" style="103" customWidth="1"/>
    <col min="513" max="513" width="17.44140625" style="103" customWidth="1"/>
    <col min="514" max="514" width="7.44140625" style="103" customWidth="1"/>
    <col min="515" max="515" width="7.77734375" style="103" customWidth="1"/>
    <col min="516" max="516" width="7.21875" style="103" customWidth="1"/>
    <col min="517" max="517" width="6.88671875" style="103" customWidth="1"/>
    <col min="518" max="518" width="8" style="103" customWidth="1"/>
    <col min="519" max="519" width="6.109375" style="103" customWidth="1"/>
    <col min="520" max="520" width="10" style="103" customWidth="1"/>
    <col min="521" max="521" width="1" style="103" customWidth="1"/>
    <col min="522" max="766" width="9" style="103"/>
    <col min="767" max="767" width="8" style="103" customWidth="1"/>
    <col min="768" max="768" width="0.77734375" style="103" customWidth="1"/>
    <col min="769" max="769" width="17.44140625" style="103" customWidth="1"/>
    <col min="770" max="770" width="7.44140625" style="103" customWidth="1"/>
    <col min="771" max="771" width="7.77734375" style="103" customWidth="1"/>
    <col min="772" max="772" width="7.21875" style="103" customWidth="1"/>
    <col min="773" max="773" width="6.88671875" style="103" customWidth="1"/>
    <col min="774" max="774" width="8" style="103" customWidth="1"/>
    <col min="775" max="775" width="6.109375" style="103" customWidth="1"/>
    <col min="776" max="776" width="10" style="103" customWidth="1"/>
    <col min="777" max="777" width="1" style="103" customWidth="1"/>
    <col min="778" max="1022" width="9" style="103"/>
    <col min="1023" max="1023" width="8" style="103" customWidth="1"/>
    <col min="1024" max="1024" width="0.77734375" style="103" customWidth="1"/>
    <col min="1025" max="1025" width="17.44140625" style="103" customWidth="1"/>
    <col min="1026" max="1026" width="7.44140625" style="103" customWidth="1"/>
    <col min="1027" max="1027" width="7.77734375" style="103" customWidth="1"/>
    <col min="1028" max="1028" width="7.21875" style="103" customWidth="1"/>
    <col min="1029" max="1029" width="6.88671875" style="103" customWidth="1"/>
    <col min="1030" max="1030" width="8" style="103" customWidth="1"/>
    <col min="1031" max="1031" width="6.109375" style="103" customWidth="1"/>
    <col min="1032" max="1032" width="10" style="103" customWidth="1"/>
    <col min="1033" max="1033" width="1" style="103" customWidth="1"/>
    <col min="1034" max="1278" width="9" style="103"/>
    <col min="1279" max="1279" width="8" style="103" customWidth="1"/>
    <col min="1280" max="1280" width="0.77734375" style="103" customWidth="1"/>
    <col min="1281" max="1281" width="17.44140625" style="103" customWidth="1"/>
    <col min="1282" max="1282" width="7.44140625" style="103" customWidth="1"/>
    <col min="1283" max="1283" width="7.77734375" style="103" customWidth="1"/>
    <col min="1284" max="1284" width="7.21875" style="103" customWidth="1"/>
    <col min="1285" max="1285" width="6.88671875" style="103" customWidth="1"/>
    <col min="1286" max="1286" width="8" style="103" customWidth="1"/>
    <col min="1287" max="1287" width="6.109375" style="103" customWidth="1"/>
    <col min="1288" max="1288" width="10" style="103" customWidth="1"/>
    <col min="1289" max="1289" width="1" style="103" customWidth="1"/>
    <col min="1290" max="1534" width="9" style="103"/>
    <col min="1535" max="1535" width="8" style="103" customWidth="1"/>
    <col min="1536" max="1536" width="0.77734375" style="103" customWidth="1"/>
    <col min="1537" max="1537" width="17.44140625" style="103" customWidth="1"/>
    <col min="1538" max="1538" width="7.44140625" style="103" customWidth="1"/>
    <col min="1539" max="1539" width="7.77734375" style="103" customWidth="1"/>
    <col min="1540" max="1540" width="7.21875" style="103" customWidth="1"/>
    <col min="1541" max="1541" width="6.88671875" style="103" customWidth="1"/>
    <col min="1542" max="1542" width="8" style="103" customWidth="1"/>
    <col min="1543" max="1543" width="6.109375" style="103" customWidth="1"/>
    <col min="1544" max="1544" width="10" style="103" customWidth="1"/>
    <col min="1545" max="1545" width="1" style="103" customWidth="1"/>
    <col min="1546" max="1790" width="9" style="103"/>
    <col min="1791" max="1791" width="8" style="103" customWidth="1"/>
    <col min="1792" max="1792" width="0.77734375" style="103" customWidth="1"/>
    <col min="1793" max="1793" width="17.44140625" style="103" customWidth="1"/>
    <col min="1794" max="1794" width="7.44140625" style="103" customWidth="1"/>
    <col min="1795" max="1795" width="7.77734375" style="103" customWidth="1"/>
    <col min="1796" max="1796" width="7.21875" style="103" customWidth="1"/>
    <col min="1797" max="1797" width="6.88671875" style="103" customWidth="1"/>
    <col min="1798" max="1798" width="8" style="103" customWidth="1"/>
    <col min="1799" max="1799" width="6.109375" style="103" customWidth="1"/>
    <col min="1800" max="1800" width="10" style="103" customWidth="1"/>
    <col min="1801" max="1801" width="1" style="103" customWidth="1"/>
    <col min="1802" max="2046" width="9" style="103"/>
    <col min="2047" max="2047" width="8" style="103" customWidth="1"/>
    <col min="2048" max="2048" width="0.77734375" style="103" customWidth="1"/>
    <col min="2049" max="2049" width="17.44140625" style="103" customWidth="1"/>
    <col min="2050" max="2050" width="7.44140625" style="103" customWidth="1"/>
    <col min="2051" max="2051" width="7.77734375" style="103" customWidth="1"/>
    <col min="2052" max="2052" width="7.21875" style="103" customWidth="1"/>
    <col min="2053" max="2053" width="6.88671875" style="103" customWidth="1"/>
    <col min="2054" max="2054" width="8" style="103" customWidth="1"/>
    <col min="2055" max="2055" width="6.109375" style="103" customWidth="1"/>
    <col min="2056" max="2056" width="10" style="103" customWidth="1"/>
    <col min="2057" max="2057" width="1" style="103" customWidth="1"/>
    <col min="2058" max="2302" width="9" style="103"/>
    <col min="2303" max="2303" width="8" style="103" customWidth="1"/>
    <col min="2304" max="2304" width="0.77734375" style="103" customWidth="1"/>
    <col min="2305" max="2305" width="17.44140625" style="103" customWidth="1"/>
    <col min="2306" max="2306" width="7.44140625" style="103" customWidth="1"/>
    <col min="2307" max="2307" width="7.77734375" style="103" customWidth="1"/>
    <col min="2308" max="2308" width="7.21875" style="103" customWidth="1"/>
    <col min="2309" max="2309" width="6.88671875" style="103" customWidth="1"/>
    <col min="2310" max="2310" width="8" style="103" customWidth="1"/>
    <col min="2311" max="2311" width="6.109375" style="103" customWidth="1"/>
    <col min="2312" max="2312" width="10" style="103" customWidth="1"/>
    <col min="2313" max="2313" width="1" style="103" customWidth="1"/>
    <col min="2314" max="2558" width="9" style="103"/>
    <col min="2559" max="2559" width="8" style="103" customWidth="1"/>
    <col min="2560" max="2560" width="0.77734375" style="103" customWidth="1"/>
    <col min="2561" max="2561" width="17.44140625" style="103" customWidth="1"/>
    <col min="2562" max="2562" width="7.44140625" style="103" customWidth="1"/>
    <col min="2563" max="2563" width="7.77734375" style="103" customWidth="1"/>
    <col min="2564" max="2564" width="7.21875" style="103" customWidth="1"/>
    <col min="2565" max="2565" width="6.88671875" style="103" customWidth="1"/>
    <col min="2566" max="2566" width="8" style="103" customWidth="1"/>
    <col min="2567" max="2567" width="6.109375" style="103" customWidth="1"/>
    <col min="2568" max="2568" width="10" style="103" customWidth="1"/>
    <col min="2569" max="2569" width="1" style="103" customWidth="1"/>
    <col min="2570" max="2814" width="9" style="103"/>
    <col min="2815" max="2815" width="8" style="103" customWidth="1"/>
    <col min="2816" max="2816" width="0.77734375" style="103" customWidth="1"/>
    <col min="2817" max="2817" width="17.44140625" style="103" customWidth="1"/>
    <col min="2818" max="2818" width="7.44140625" style="103" customWidth="1"/>
    <col min="2819" max="2819" width="7.77734375" style="103" customWidth="1"/>
    <col min="2820" max="2820" width="7.21875" style="103" customWidth="1"/>
    <col min="2821" max="2821" width="6.88671875" style="103" customWidth="1"/>
    <col min="2822" max="2822" width="8" style="103" customWidth="1"/>
    <col min="2823" max="2823" width="6.109375" style="103" customWidth="1"/>
    <col min="2824" max="2824" width="10" style="103" customWidth="1"/>
    <col min="2825" max="2825" width="1" style="103" customWidth="1"/>
    <col min="2826" max="3070" width="9" style="103"/>
    <col min="3071" max="3071" width="8" style="103" customWidth="1"/>
    <col min="3072" max="3072" width="0.77734375" style="103" customWidth="1"/>
    <col min="3073" max="3073" width="17.44140625" style="103" customWidth="1"/>
    <col min="3074" max="3074" width="7.44140625" style="103" customWidth="1"/>
    <col min="3075" max="3075" width="7.77734375" style="103" customWidth="1"/>
    <col min="3076" max="3076" width="7.21875" style="103" customWidth="1"/>
    <col min="3077" max="3077" width="6.88671875" style="103" customWidth="1"/>
    <col min="3078" max="3078" width="8" style="103" customWidth="1"/>
    <col min="3079" max="3079" width="6.109375" style="103" customWidth="1"/>
    <col min="3080" max="3080" width="10" style="103" customWidth="1"/>
    <col min="3081" max="3081" width="1" style="103" customWidth="1"/>
    <col min="3082" max="3326" width="9" style="103"/>
    <col min="3327" max="3327" width="8" style="103" customWidth="1"/>
    <col min="3328" max="3328" width="0.77734375" style="103" customWidth="1"/>
    <col min="3329" max="3329" width="17.44140625" style="103" customWidth="1"/>
    <col min="3330" max="3330" width="7.44140625" style="103" customWidth="1"/>
    <col min="3331" max="3331" width="7.77734375" style="103" customWidth="1"/>
    <col min="3332" max="3332" width="7.21875" style="103" customWidth="1"/>
    <col min="3333" max="3333" width="6.88671875" style="103" customWidth="1"/>
    <col min="3334" max="3334" width="8" style="103" customWidth="1"/>
    <col min="3335" max="3335" width="6.109375" style="103" customWidth="1"/>
    <col min="3336" max="3336" width="10" style="103" customWidth="1"/>
    <col min="3337" max="3337" width="1" style="103" customWidth="1"/>
    <col min="3338" max="3582" width="9" style="103"/>
    <col min="3583" max="3583" width="8" style="103" customWidth="1"/>
    <col min="3584" max="3584" width="0.77734375" style="103" customWidth="1"/>
    <col min="3585" max="3585" width="17.44140625" style="103" customWidth="1"/>
    <col min="3586" max="3586" width="7.44140625" style="103" customWidth="1"/>
    <col min="3587" max="3587" width="7.77734375" style="103" customWidth="1"/>
    <col min="3588" max="3588" width="7.21875" style="103" customWidth="1"/>
    <col min="3589" max="3589" width="6.88671875" style="103" customWidth="1"/>
    <col min="3590" max="3590" width="8" style="103" customWidth="1"/>
    <col min="3591" max="3591" width="6.109375" style="103" customWidth="1"/>
    <col min="3592" max="3592" width="10" style="103" customWidth="1"/>
    <col min="3593" max="3593" width="1" style="103" customWidth="1"/>
    <col min="3594" max="3838" width="9" style="103"/>
    <col min="3839" max="3839" width="8" style="103" customWidth="1"/>
    <col min="3840" max="3840" width="0.77734375" style="103" customWidth="1"/>
    <col min="3841" max="3841" width="17.44140625" style="103" customWidth="1"/>
    <col min="3842" max="3842" width="7.44140625" style="103" customWidth="1"/>
    <col min="3843" max="3843" width="7.77734375" style="103" customWidth="1"/>
    <col min="3844" max="3844" width="7.21875" style="103" customWidth="1"/>
    <col min="3845" max="3845" width="6.88671875" style="103" customWidth="1"/>
    <col min="3846" max="3846" width="8" style="103" customWidth="1"/>
    <col min="3847" max="3847" width="6.109375" style="103" customWidth="1"/>
    <col min="3848" max="3848" width="10" style="103" customWidth="1"/>
    <col min="3849" max="3849" width="1" style="103" customWidth="1"/>
    <col min="3850" max="4094" width="9" style="103"/>
    <col min="4095" max="4095" width="8" style="103" customWidth="1"/>
    <col min="4096" max="4096" width="0.77734375" style="103" customWidth="1"/>
    <col min="4097" max="4097" width="17.44140625" style="103" customWidth="1"/>
    <col min="4098" max="4098" width="7.44140625" style="103" customWidth="1"/>
    <col min="4099" max="4099" width="7.77734375" style="103" customWidth="1"/>
    <col min="4100" max="4100" width="7.21875" style="103" customWidth="1"/>
    <col min="4101" max="4101" width="6.88671875" style="103" customWidth="1"/>
    <col min="4102" max="4102" width="8" style="103" customWidth="1"/>
    <col min="4103" max="4103" width="6.109375" style="103" customWidth="1"/>
    <col min="4104" max="4104" width="10" style="103" customWidth="1"/>
    <col min="4105" max="4105" width="1" style="103" customWidth="1"/>
    <col min="4106" max="4350" width="9" style="103"/>
    <col min="4351" max="4351" width="8" style="103" customWidth="1"/>
    <col min="4352" max="4352" width="0.77734375" style="103" customWidth="1"/>
    <col min="4353" max="4353" width="17.44140625" style="103" customWidth="1"/>
    <col min="4354" max="4354" width="7.44140625" style="103" customWidth="1"/>
    <col min="4355" max="4355" width="7.77734375" style="103" customWidth="1"/>
    <col min="4356" max="4356" width="7.21875" style="103" customWidth="1"/>
    <col min="4357" max="4357" width="6.88671875" style="103" customWidth="1"/>
    <col min="4358" max="4358" width="8" style="103" customWidth="1"/>
    <col min="4359" max="4359" width="6.109375" style="103" customWidth="1"/>
    <col min="4360" max="4360" width="10" style="103" customWidth="1"/>
    <col min="4361" max="4361" width="1" style="103" customWidth="1"/>
    <col min="4362" max="4606" width="9" style="103"/>
    <col min="4607" max="4607" width="8" style="103" customWidth="1"/>
    <col min="4608" max="4608" width="0.77734375" style="103" customWidth="1"/>
    <col min="4609" max="4609" width="17.44140625" style="103" customWidth="1"/>
    <col min="4610" max="4610" width="7.44140625" style="103" customWidth="1"/>
    <col min="4611" max="4611" width="7.77734375" style="103" customWidth="1"/>
    <col min="4612" max="4612" width="7.21875" style="103" customWidth="1"/>
    <col min="4613" max="4613" width="6.88671875" style="103" customWidth="1"/>
    <col min="4614" max="4614" width="8" style="103" customWidth="1"/>
    <col min="4615" max="4615" width="6.109375" style="103" customWidth="1"/>
    <col min="4616" max="4616" width="10" style="103" customWidth="1"/>
    <col min="4617" max="4617" width="1" style="103" customWidth="1"/>
    <col min="4618" max="4862" width="9" style="103"/>
    <col min="4863" max="4863" width="8" style="103" customWidth="1"/>
    <col min="4864" max="4864" width="0.77734375" style="103" customWidth="1"/>
    <col min="4865" max="4865" width="17.44140625" style="103" customWidth="1"/>
    <col min="4866" max="4866" width="7.44140625" style="103" customWidth="1"/>
    <col min="4867" max="4867" width="7.77734375" style="103" customWidth="1"/>
    <col min="4868" max="4868" width="7.21875" style="103" customWidth="1"/>
    <col min="4869" max="4869" width="6.88671875" style="103" customWidth="1"/>
    <col min="4870" max="4870" width="8" style="103" customWidth="1"/>
    <col min="4871" max="4871" width="6.109375" style="103" customWidth="1"/>
    <col min="4872" max="4872" width="10" style="103" customWidth="1"/>
    <col min="4873" max="4873" width="1" style="103" customWidth="1"/>
    <col min="4874" max="5118" width="9" style="103"/>
    <col min="5119" max="5119" width="8" style="103" customWidth="1"/>
    <col min="5120" max="5120" width="0.77734375" style="103" customWidth="1"/>
    <col min="5121" max="5121" width="17.44140625" style="103" customWidth="1"/>
    <col min="5122" max="5122" width="7.44140625" style="103" customWidth="1"/>
    <col min="5123" max="5123" width="7.77734375" style="103" customWidth="1"/>
    <col min="5124" max="5124" width="7.21875" style="103" customWidth="1"/>
    <col min="5125" max="5125" width="6.88671875" style="103" customWidth="1"/>
    <col min="5126" max="5126" width="8" style="103" customWidth="1"/>
    <col min="5127" max="5127" width="6.109375" style="103" customWidth="1"/>
    <col min="5128" max="5128" width="10" style="103" customWidth="1"/>
    <col min="5129" max="5129" width="1" style="103" customWidth="1"/>
    <col min="5130" max="5374" width="9" style="103"/>
    <col min="5375" max="5375" width="8" style="103" customWidth="1"/>
    <col min="5376" max="5376" width="0.77734375" style="103" customWidth="1"/>
    <col min="5377" max="5377" width="17.44140625" style="103" customWidth="1"/>
    <col min="5378" max="5378" width="7.44140625" style="103" customWidth="1"/>
    <col min="5379" max="5379" width="7.77734375" style="103" customWidth="1"/>
    <col min="5380" max="5380" width="7.21875" style="103" customWidth="1"/>
    <col min="5381" max="5381" width="6.88671875" style="103" customWidth="1"/>
    <col min="5382" max="5382" width="8" style="103" customWidth="1"/>
    <col min="5383" max="5383" width="6.109375" style="103" customWidth="1"/>
    <col min="5384" max="5384" width="10" style="103" customWidth="1"/>
    <col min="5385" max="5385" width="1" style="103" customWidth="1"/>
    <col min="5386" max="5630" width="9" style="103"/>
    <col min="5631" max="5631" width="8" style="103" customWidth="1"/>
    <col min="5632" max="5632" width="0.77734375" style="103" customWidth="1"/>
    <col min="5633" max="5633" width="17.44140625" style="103" customWidth="1"/>
    <col min="5634" max="5634" width="7.44140625" style="103" customWidth="1"/>
    <col min="5635" max="5635" width="7.77734375" style="103" customWidth="1"/>
    <col min="5636" max="5636" width="7.21875" style="103" customWidth="1"/>
    <col min="5637" max="5637" width="6.88671875" style="103" customWidth="1"/>
    <col min="5638" max="5638" width="8" style="103" customWidth="1"/>
    <col min="5639" max="5639" width="6.109375" style="103" customWidth="1"/>
    <col min="5640" max="5640" width="10" style="103" customWidth="1"/>
    <col min="5641" max="5641" width="1" style="103" customWidth="1"/>
    <col min="5642" max="5886" width="9" style="103"/>
    <col min="5887" max="5887" width="8" style="103" customWidth="1"/>
    <col min="5888" max="5888" width="0.77734375" style="103" customWidth="1"/>
    <col min="5889" max="5889" width="17.44140625" style="103" customWidth="1"/>
    <col min="5890" max="5890" width="7.44140625" style="103" customWidth="1"/>
    <col min="5891" max="5891" width="7.77734375" style="103" customWidth="1"/>
    <col min="5892" max="5892" width="7.21875" style="103" customWidth="1"/>
    <col min="5893" max="5893" width="6.88671875" style="103" customWidth="1"/>
    <col min="5894" max="5894" width="8" style="103" customWidth="1"/>
    <col min="5895" max="5895" width="6.109375" style="103" customWidth="1"/>
    <col min="5896" max="5896" width="10" style="103" customWidth="1"/>
    <col min="5897" max="5897" width="1" style="103" customWidth="1"/>
    <col min="5898" max="6142" width="9" style="103"/>
    <col min="6143" max="6143" width="8" style="103" customWidth="1"/>
    <col min="6144" max="6144" width="0.77734375" style="103" customWidth="1"/>
    <col min="6145" max="6145" width="17.44140625" style="103" customWidth="1"/>
    <col min="6146" max="6146" width="7.44140625" style="103" customWidth="1"/>
    <col min="6147" max="6147" width="7.77734375" style="103" customWidth="1"/>
    <col min="6148" max="6148" width="7.21875" style="103" customWidth="1"/>
    <col min="6149" max="6149" width="6.88671875" style="103" customWidth="1"/>
    <col min="6150" max="6150" width="8" style="103" customWidth="1"/>
    <col min="6151" max="6151" width="6.109375" style="103" customWidth="1"/>
    <col min="6152" max="6152" width="10" style="103" customWidth="1"/>
    <col min="6153" max="6153" width="1" style="103" customWidth="1"/>
    <col min="6154" max="6398" width="9" style="103"/>
    <col min="6399" max="6399" width="8" style="103" customWidth="1"/>
    <col min="6400" max="6400" width="0.77734375" style="103" customWidth="1"/>
    <col min="6401" max="6401" width="17.44140625" style="103" customWidth="1"/>
    <col min="6402" max="6402" width="7.44140625" style="103" customWidth="1"/>
    <col min="6403" max="6403" width="7.77734375" style="103" customWidth="1"/>
    <col min="6404" max="6404" width="7.21875" style="103" customWidth="1"/>
    <col min="6405" max="6405" width="6.88671875" style="103" customWidth="1"/>
    <col min="6406" max="6406" width="8" style="103" customWidth="1"/>
    <col min="6407" max="6407" width="6.109375" style="103" customWidth="1"/>
    <col min="6408" max="6408" width="10" style="103" customWidth="1"/>
    <col min="6409" max="6409" width="1" style="103" customWidth="1"/>
    <col min="6410" max="6654" width="9" style="103"/>
    <col min="6655" max="6655" width="8" style="103" customWidth="1"/>
    <col min="6656" max="6656" width="0.77734375" style="103" customWidth="1"/>
    <col min="6657" max="6657" width="17.44140625" style="103" customWidth="1"/>
    <col min="6658" max="6658" width="7.44140625" style="103" customWidth="1"/>
    <col min="6659" max="6659" width="7.77734375" style="103" customWidth="1"/>
    <col min="6660" max="6660" width="7.21875" style="103" customWidth="1"/>
    <col min="6661" max="6661" width="6.88671875" style="103" customWidth="1"/>
    <col min="6662" max="6662" width="8" style="103" customWidth="1"/>
    <col min="6663" max="6663" width="6.109375" style="103" customWidth="1"/>
    <col min="6664" max="6664" width="10" style="103" customWidth="1"/>
    <col min="6665" max="6665" width="1" style="103" customWidth="1"/>
    <col min="6666" max="6910" width="9" style="103"/>
    <col min="6911" max="6911" width="8" style="103" customWidth="1"/>
    <col min="6912" max="6912" width="0.77734375" style="103" customWidth="1"/>
    <col min="6913" max="6913" width="17.44140625" style="103" customWidth="1"/>
    <col min="6914" max="6914" width="7.44140625" style="103" customWidth="1"/>
    <col min="6915" max="6915" width="7.77734375" style="103" customWidth="1"/>
    <col min="6916" max="6916" width="7.21875" style="103" customWidth="1"/>
    <col min="6917" max="6917" width="6.88671875" style="103" customWidth="1"/>
    <col min="6918" max="6918" width="8" style="103" customWidth="1"/>
    <col min="6919" max="6919" width="6.109375" style="103" customWidth="1"/>
    <col min="6920" max="6920" width="10" style="103" customWidth="1"/>
    <col min="6921" max="6921" width="1" style="103" customWidth="1"/>
    <col min="6922" max="7166" width="9" style="103"/>
    <col min="7167" max="7167" width="8" style="103" customWidth="1"/>
    <col min="7168" max="7168" width="0.77734375" style="103" customWidth="1"/>
    <col min="7169" max="7169" width="17.44140625" style="103" customWidth="1"/>
    <col min="7170" max="7170" width="7.44140625" style="103" customWidth="1"/>
    <col min="7171" max="7171" width="7.77734375" style="103" customWidth="1"/>
    <col min="7172" max="7172" width="7.21875" style="103" customWidth="1"/>
    <col min="7173" max="7173" width="6.88671875" style="103" customWidth="1"/>
    <col min="7174" max="7174" width="8" style="103" customWidth="1"/>
    <col min="7175" max="7175" width="6.109375" style="103" customWidth="1"/>
    <col min="7176" max="7176" width="10" style="103" customWidth="1"/>
    <col min="7177" max="7177" width="1" style="103" customWidth="1"/>
    <col min="7178" max="7422" width="9" style="103"/>
    <col min="7423" max="7423" width="8" style="103" customWidth="1"/>
    <col min="7424" max="7424" width="0.77734375" style="103" customWidth="1"/>
    <col min="7425" max="7425" width="17.44140625" style="103" customWidth="1"/>
    <col min="7426" max="7426" width="7.44140625" style="103" customWidth="1"/>
    <col min="7427" max="7427" width="7.77734375" style="103" customWidth="1"/>
    <col min="7428" max="7428" width="7.21875" style="103" customWidth="1"/>
    <col min="7429" max="7429" width="6.88671875" style="103" customWidth="1"/>
    <col min="7430" max="7430" width="8" style="103" customWidth="1"/>
    <col min="7431" max="7431" width="6.109375" style="103" customWidth="1"/>
    <col min="7432" max="7432" width="10" style="103" customWidth="1"/>
    <col min="7433" max="7433" width="1" style="103" customWidth="1"/>
    <col min="7434" max="7678" width="9" style="103"/>
    <col min="7679" max="7679" width="8" style="103" customWidth="1"/>
    <col min="7680" max="7680" width="0.77734375" style="103" customWidth="1"/>
    <col min="7681" max="7681" width="17.44140625" style="103" customWidth="1"/>
    <col min="7682" max="7682" width="7.44140625" style="103" customWidth="1"/>
    <col min="7683" max="7683" width="7.77734375" style="103" customWidth="1"/>
    <col min="7684" max="7684" width="7.21875" style="103" customWidth="1"/>
    <col min="7685" max="7685" width="6.88671875" style="103" customWidth="1"/>
    <col min="7686" max="7686" width="8" style="103" customWidth="1"/>
    <col min="7687" max="7687" width="6.109375" style="103" customWidth="1"/>
    <col min="7688" max="7688" width="10" style="103" customWidth="1"/>
    <col min="7689" max="7689" width="1" style="103" customWidth="1"/>
    <col min="7690" max="7934" width="9" style="103"/>
    <col min="7935" max="7935" width="8" style="103" customWidth="1"/>
    <col min="7936" max="7936" width="0.77734375" style="103" customWidth="1"/>
    <col min="7937" max="7937" width="17.44140625" style="103" customWidth="1"/>
    <col min="7938" max="7938" width="7.44140625" style="103" customWidth="1"/>
    <col min="7939" max="7939" width="7.77734375" style="103" customWidth="1"/>
    <col min="7940" max="7940" width="7.21875" style="103" customWidth="1"/>
    <col min="7941" max="7941" width="6.88671875" style="103" customWidth="1"/>
    <col min="7942" max="7942" width="8" style="103" customWidth="1"/>
    <col min="7943" max="7943" width="6.109375" style="103" customWidth="1"/>
    <col min="7944" max="7944" width="10" style="103" customWidth="1"/>
    <col min="7945" max="7945" width="1" style="103" customWidth="1"/>
    <col min="7946" max="8190" width="9" style="103"/>
    <col min="8191" max="8191" width="8" style="103" customWidth="1"/>
    <col min="8192" max="8192" width="0.77734375" style="103" customWidth="1"/>
    <col min="8193" max="8193" width="17.44140625" style="103" customWidth="1"/>
    <col min="8194" max="8194" width="7.44140625" style="103" customWidth="1"/>
    <col min="8195" max="8195" width="7.77734375" style="103" customWidth="1"/>
    <col min="8196" max="8196" width="7.21875" style="103" customWidth="1"/>
    <col min="8197" max="8197" width="6.88671875" style="103" customWidth="1"/>
    <col min="8198" max="8198" width="8" style="103" customWidth="1"/>
    <col min="8199" max="8199" width="6.109375" style="103" customWidth="1"/>
    <col min="8200" max="8200" width="10" style="103" customWidth="1"/>
    <col min="8201" max="8201" width="1" style="103" customWidth="1"/>
    <col min="8202" max="8446" width="9" style="103"/>
    <col min="8447" max="8447" width="8" style="103" customWidth="1"/>
    <col min="8448" max="8448" width="0.77734375" style="103" customWidth="1"/>
    <col min="8449" max="8449" width="17.44140625" style="103" customWidth="1"/>
    <col min="8450" max="8450" width="7.44140625" style="103" customWidth="1"/>
    <col min="8451" max="8451" width="7.77734375" style="103" customWidth="1"/>
    <col min="8452" max="8452" width="7.21875" style="103" customWidth="1"/>
    <col min="8453" max="8453" width="6.88671875" style="103" customWidth="1"/>
    <col min="8454" max="8454" width="8" style="103" customWidth="1"/>
    <col min="8455" max="8455" width="6.109375" style="103" customWidth="1"/>
    <col min="8456" max="8456" width="10" style="103" customWidth="1"/>
    <col min="8457" max="8457" width="1" style="103" customWidth="1"/>
    <col min="8458" max="8702" width="9" style="103"/>
    <col min="8703" max="8703" width="8" style="103" customWidth="1"/>
    <col min="8704" max="8704" width="0.77734375" style="103" customWidth="1"/>
    <col min="8705" max="8705" width="17.44140625" style="103" customWidth="1"/>
    <col min="8706" max="8706" width="7.44140625" style="103" customWidth="1"/>
    <col min="8707" max="8707" width="7.77734375" style="103" customWidth="1"/>
    <col min="8708" max="8708" width="7.21875" style="103" customWidth="1"/>
    <col min="8709" max="8709" width="6.88671875" style="103" customWidth="1"/>
    <col min="8710" max="8710" width="8" style="103" customWidth="1"/>
    <col min="8711" max="8711" width="6.109375" style="103" customWidth="1"/>
    <col min="8712" max="8712" width="10" style="103" customWidth="1"/>
    <col min="8713" max="8713" width="1" style="103" customWidth="1"/>
    <col min="8714" max="8958" width="9" style="103"/>
    <col min="8959" max="8959" width="8" style="103" customWidth="1"/>
    <col min="8960" max="8960" width="0.77734375" style="103" customWidth="1"/>
    <col min="8961" max="8961" width="17.44140625" style="103" customWidth="1"/>
    <col min="8962" max="8962" width="7.44140625" style="103" customWidth="1"/>
    <col min="8963" max="8963" width="7.77734375" style="103" customWidth="1"/>
    <col min="8964" max="8964" width="7.21875" style="103" customWidth="1"/>
    <col min="8965" max="8965" width="6.88671875" style="103" customWidth="1"/>
    <col min="8966" max="8966" width="8" style="103" customWidth="1"/>
    <col min="8967" max="8967" width="6.109375" style="103" customWidth="1"/>
    <col min="8968" max="8968" width="10" style="103" customWidth="1"/>
    <col min="8969" max="8969" width="1" style="103" customWidth="1"/>
    <col min="8970" max="9214" width="9" style="103"/>
    <col min="9215" max="9215" width="8" style="103" customWidth="1"/>
    <col min="9216" max="9216" width="0.77734375" style="103" customWidth="1"/>
    <col min="9217" max="9217" width="17.44140625" style="103" customWidth="1"/>
    <col min="9218" max="9218" width="7.44140625" style="103" customWidth="1"/>
    <col min="9219" max="9219" width="7.77734375" style="103" customWidth="1"/>
    <col min="9220" max="9220" width="7.21875" style="103" customWidth="1"/>
    <col min="9221" max="9221" width="6.88671875" style="103" customWidth="1"/>
    <col min="9222" max="9222" width="8" style="103" customWidth="1"/>
    <col min="9223" max="9223" width="6.109375" style="103" customWidth="1"/>
    <col min="9224" max="9224" width="10" style="103" customWidth="1"/>
    <col min="9225" max="9225" width="1" style="103" customWidth="1"/>
    <col min="9226" max="9470" width="9" style="103"/>
    <col min="9471" max="9471" width="8" style="103" customWidth="1"/>
    <col min="9472" max="9472" width="0.77734375" style="103" customWidth="1"/>
    <col min="9473" max="9473" width="17.44140625" style="103" customWidth="1"/>
    <col min="9474" max="9474" width="7.44140625" style="103" customWidth="1"/>
    <col min="9475" max="9475" width="7.77734375" style="103" customWidth="1"/>
    <col min="9476" max="9476" width="7.21875" style="103" customWidth="1"/>
    <col min="9477" max="9477" width="6.88671875" style="103" customWidth="1"/>
    <col min="9478" max="9478" width="8" style="103" customWidth="1"/>
    <col min="9479" max="9479" width="6.109375" style="103" customWidth="1"/>
    <col min="9480" max="9480" width="10" style="103" customWidth="1"/>
    <col min="9481" max="9481" width="1" style="103" customWidth="1"/>
    <col min="9482" max="9726" width="9" style="103"/>
    <col min="9727" max="9727" width="8" style="103" customWidth="1"/>
    <col min="9728" max="9728" width="0.77734375" style="103" customWidth="1"/>
    <col min="9729" max="9729" width="17.44140625" style="103" customWidth="1"/>
    <col min="9730" max="9730" width="7.44140625" style="103" customWidth="1"/>
    <col min="9731" max="9731" width="7.77734375" style="103" customWidth="1"/>
    <col min="9732" max="9732" width="7.21875" style="103" customWidth="1"/>
    <col min="9733" max="9733" width="6.88671875" style="103" customWidth="1"/>
    <col min="9734" max="9734" width="8" style="103" customWidth="1"/>
    <col min="9735" max="9735" width="6.109375" style="103" customWidth="1"/>
    <col min="9736" max="9736" width="10" style="103" customWidth="1"/>
    <col min="9737" max="9737" width="1" style="103" customWidth="1"/>
    <col min="9738" max="9982" width="9" style="103"/>
    <col min="9983" max="9983" width="8" style="103" customWidth="1"/>
    <col min="9984" max="9984" width="0.77734375" style="103" customWidth="1"/>
    <col min="9985" max="9985" width="17.44140625" style="103" customWidth="1"/>
    <col min="9986" max="9986" width="7.44140625" style="103" customWidth="1"/>
    <col min="9987" max="9987" width="7.77734375" style="103" customWidth="1"/>
    <col min="9988" max="9988" width="7.21875" style="103" customWidth="1"/>
    <col min="9989" max="9989" width="6.88671875" style="103" customWidth="1"/>
    <col min="9990" max="9990" width="8" style="103" customWidth="1"/>
    <col min="9991" max="9991" width="6.109375" style="103" customWidth="1"/>
    <col min="9992" max="9992" width="10" style="103" customWidth="1"/>
    <col min="9993" max="9993" width="1" style="103" customWidth="1"/>
    <col min="9994" max="10238" width="9" style="103"/>
    <col min="10239" max="10239" width="8" style="103" customWidth="1"/>
    <col min="10240" max="10240" width="0.77734375" style="103" customWidth="1"/>
    <col min="10241" max="10241" width="17.44140625" style="103" customWidth="1"/>
    <col min="10242" max="10242" width="7.44140625" style="103" customWidth="1"/>
    <col min="10243" max="10243" width="7.77734375" style="103" customWidth="1"/>
    <col min="10244" max="10244" width="7.21875" style="103" customWidth="1"/>
    <col min="10245" max="10245" width="6.88671875" style="103" customWidth="1"/>
    <col min="10246" max="10246" width="8" style="103" customWidth="1"/>
    <col min="10247" max="10247" width="6.109375" style="103" customWidth="1"/>
    <col min="10248" max="10248" width="10" style="103" customWidth="1"/>
    <col min="10249" max="10249" width="1" style="103" customWidth="1"/>
    <col min="10250" max="10494" width="9" style="103"/>
    <col min="10495" max="10495" width="8" style="103" customWidth="1"/>
    <col min="10496" max="10496" width="0.77734375" style="103" customWidth="1"/>
    <col min="10497" max="10497" width="17.44140625" style="103" customWidth="1"/>
    <col min="10498" max="10498" width="7.44140625" style="103" customWidth="1"/>
    <col min="10499" max="10499" width="7.77734375" style="103" customWidth="1"/>
    <col min="10500" max="10500" width="7.21875" style="103" customWidth="1"/>
    <col min="10501" max="10501" width="6.88671875" style="103" customWidth="1"/>
    <col min="10502" max="10502" width="8" style="103" customWidth="1"/>
    <col min="10503" max="10503" width="6.109375" style="103" customWidth="1"/>
    <col min="10504" max="10504" width="10" style="103" customWidth="1"/>
    <col min="10505" max="10505" width="1" style="103" customWidth="1"/>
    <col min="10506" max="10750" width="9" style="103"/>
    <col min="10751" max="10751" width="8" style="103" customWidth="1"/>
    <col min="10752" max="10752" width="0.77734375" style="103" customWidth="1"/>
    <col min="10753" max="10753" width="17.44140625" style="103" customWidth="1"/>
    <col min="10754" max="10754" width="7.44140625" style="103" customWidth="1"/>
    <col min="10755" max="10755" width="7.77734375" style="103" customWidth="1"/>
    <col min="10756" max="10756" width="7.21875" style="103" customWidth="1"/>
    <col min="10757" max="10757" width="6.88671875" style="103" customWidth="1"/>
    <col min="10758" max="10758" width="8" style="103" customWidth="1"/>
    <col min="10759" max="10759" width="6.109375" style="103" customWidth="1"/>
    <col min="10760" max="10760" width="10" style="103" customWidth="1"/>
    <col min="10761" max="10761" width="1" style="103" customWidth="1"/>
    <col min="10762" max="11006" width="9" style="103"/>
    <col min="11007" max="11007" width="8" style="103" customWidth="1"/>
    <col min="11008" max="11008" width="0.77734375" style="103" customWidth="1"/>
    <col min="11009" max="11009" width="17.44140625" style="103" customWidth="1"/>
    <col min="11010" max="11010" width="7.44140625" style="103" customWidth="1"/>
    <col min="11011" max="11011" width="7.77734375" style="103" customWidth="1"/>
    <col min="11012" max="11012" width="7.21875" style="103" customWidth="1"/>
    <col min="11013" max="11013" width="6.88671875" style="103" customWidth="1"/>
    <col min="11014" max="11014" width="8" style="103" customWidth="1"/>
    <col min="11015" max="11015" width="6.109375" style="103" customWidth="1"/>
    <col min="11016" max="11016" width="10" style="103" customWidth="1"/>
    <col min="11017" max="11017" width="1" style="103" customWidth="1"/>
    <col min="11018" max="11262" width="9" style="103"/>
    <col min="11263" max="11263" width="8" style="103" customWidth="1"/>
    <col min="11264" max="11264" width="0.77734375" style="103" customWidth="1"/>
    <col min="11265" max="11265" width="17.44140625" style="103" customWidth="1"/>
    <col min="11266" max="11266" width="7.44140625" style="103" customWidth="1"/>
    <col min="11267" max="11267" width="7.77734375" style="103" customWidth="1"/>
    <col min="11268" max="11268" width="7.21875" style="103" customWidth="1"/>
    <col min="11269" max="11269" width="6.88671875" style="103" customWidth="1"/>
    <col min="11270" max="11270" width="8" style="103" customWidth="1"/>
    <col min="11271" max="11271" width="6.109375" style="103" customWidth="1"/>
    <col min="11272" max="11272" width="10" style="103" customWidth="1"/>
    <col min="11273" max="11273" width="1" style="103" customWidth="1"/>
    <col min="11274" max="11518" width="9" style="103"/>
    <col min="11519" max="11519" width="8" style="103" customWidth="1"/>
    <col min="11520" max="11520" width="0.77734375" style="103" customWidth="1"/>
    <col min="11521" max="11521" width="17.44140625" style="103" customWidth="1"/>
    <col min="11522" max="11522" width="7.44140625" style="103" customWidth="1"/>
    <col min="11523" max="11523" width="7.77734375" style="103" customWidth="1"/>
    <col min="11524" max="11524" width="7.21875" style="103" customWidth="1"/>
    <col min="11525" max="11525" width="6.88671875" style="103" customWidth="1"/>
    <col min="11526" max="11526" width="8" style="103" customWidth="1"/>
    <col min="11527" max="11527" width="6.109375" style="103" customWidth="1"/>
    <col min="11528" max="11528" width="10" style="103" customWidth="1"/>
    <col min="11529" max="11529" width="1" style="103" customWidth="1"/>
    <col min="11530" max="11774" width="9" style="103"/>
    <col min="11775" max="11775" width="8" style="103" customWidth="1"/>
    <col min="11776" max="11776" width="0.77734375" style="103" customWidth="1"/>
    <col min="11777" max="11777" width="17.44140625" style="103" customWidth="1"/>
    <col min="11778" max="11778" width="7.44140625" style="103" customWidth="1"/>
    <col min="11779" max="11779" width="7.77734375" style="103" customWidth="1"/>
    <col min="11780" max="11780" width="7.21875" style="103" customWidth="1"/>
    <col min="11781" max="11781" width="6.88671875" style="103" customWidth="1"/>
    <col min="11782" max="11782" width="8" style="103" customWidth="1"/>
    <col min="11783" max="11783" width="6.109375" style="103" customWidth="1"/>
    <col min="11784" max="11784" width="10" style="103" customWidth="1"/>
    <col min="11785" max="11785" width="1" style="103" customWidth="1"/>
    <col min="11786" max="12030" width="9" style="103"/>
    <col min="12031" max="12031" width="8" style="103" customWidth="1"/>
    <col min="12032" max="12032" width="0.77734375" style="103" customWidth="1"/>
    <col min="12033" max="12033" width="17.44140625" style="103" customWidth="1"/>
    <col min="12034" max="12034" width="7.44140625" style="103" customWidth="1"/>
    <col min="12035" max="12035" width="7.77734375" style="103" customWidth="1"/>
    <col min="12036" max="12036" width="7.21875" style="103" customWidth="1"/>
    <col min="12037" max="12037" width="6.88671875" style="103" customWidth="1"/>
    <col min="12038" max="12038" width="8" style="103" customWidth="1"/>
    <col min="12039" max="12039" width="6.109375" style="103" customWidth="1"/>
    <col min="12040" max="12040" width="10" style="103" customWidth="1"/>
    <col min="12041" max="12041" width="1" style="103" customWidth="1"/>
    <col min="12042" max="12286" width="9" style="103"/>
    <col min="12287" max="12287" width="8" style="103" customWidth="1"/>
    <col min="12288" max="12288" width="0.77734375" style="103" customWidth="1"/>
    <col min="12289" max="12289" width="17.44140625" style="103" customWidth="1"/>
    <col min="12290" max="12290" width="7.44140625" style="103" customWidth="1"/>
    <col min="12291" max="12291" width="7.77734375" style="103" customWidth="1"/>
    <col min="12292" max="12292" width="7.21875" style="103" customWidth="1"/>
    <col min="12293" max="12293" width="6.88671875" style="103" customWidth="1"/>
    <col min="12294" max="12294" width="8" style="103" customWidth="1"/>
    <col min="12295" max="12295" width="6.109375" style="103" customWidth="1"/>
    <col min="12296" max="12296" width="10" style="103" customWidth="1"/>
    <col min="12297" max="12297" width="1" style="103" customWidth="1"/>
    <col min="12298" max="12542" width="9" style="103"/>
    <col min="12543" max="12543" width="8" style="103" customWidth="1"/>
    <col min="12544" max="12544" width="0.77734375" style="103" customWidth="1"/>
    <col min="12545" max="12545" width="17.44140625" style="103" customWidth="1"/>
    <col min="12546" max="12546" width="7.44140625" style="103" customWidth="1"/>
    <col min="12547" max="12547" width="7.77734375" style="103" customWidth="1"/>
    <col min="12548" max="12548" width="7.21875" style="103" customWidth="1"/>
    <col min="12549" max="12549" width="6.88671875" style="103" customWidth="1"/>
    <col min="12550" max="12550" width="8" style="103" customWidth="1"/>
    <col min="12551" max="12551" width="6.109375" style="103" customWidth="1"/>
    <col min="12552" max="12552" width="10" style="103" customWidth="1"/>
    <col min="12553" max="12553" width="1" style="103" customWidth="1"/>
    <col min="12554" max="12798" width="9" style="103"/>
    <col min="12799" max="12799" width="8" style="103" customWidth="1"/>
    <col min="12800" max="12800" width="0.77734375" style="103" customWidth="1"/>
    <col min="12801" max="12801" width="17.44140625" style="103" customWidth="1"/>
    <col min="12802" max="12802" width="7.44140625" style="103" customWidth="1"/>
    <col min="12803" max="12803" width="7.77734375" style="103" customWidth="1"/>
    <col min="12804" max="12804" width="7.21875" style="103" customWidth="1"/>
    <col min="12805" max="12805" width="6.88671875" style="103" customWidth="1"/>
    <col min="12806" max="12806" width="8" style="103" customWidth="1"/>
    <col min="12807" max="12807" width="6.109375" style="103" customWidth="1"/>
    <col min="12808" max="12808" width="10" style="103" customWidth="1"/>
    <col min="12809" max="12809" width="1" style="103" customWidth="1"/>
    <col min="12810" max="13054" width="9" style="103"/>
    <col min="13055" max="13055" width="8" style="103" customWidth="1"/>
    <col min="13056" max="13056" width="0.77734375" style="103" customWidth="1"/>
    <col min="13057" max="13057" width="17.44140625" style="103" customWidth="1"/>
    <col min="13058" max="13058" width="7.44140625" style="103" customWidth="1"/>
    <col min="13059" max="13059" width="7.77734375" style="103" customWidth="1"/>
    <col min="13060" max="13060" width="7.21875" style="103" customWidth="1"/>
    <col min="13061" max="13061" width="6.88671875" style="103" customWidth="1"/>
    <col min="13062" max="13062" width="8" style="103" customWidth="1"/>
    <col min="13063" max="13063" width="6.109375" style="103" customWidth="1"/>
    <col min="13064" max="13064" width="10" style="103" customWidth="1"/>
    <col min="13065" max="13065" width="1" style="103" customWidth="1"/>
    <col min="13066" max="13310" width="9" style="103"/>
    <col min="13311" max="13311" width="8" style="103" customWidth="1"/>
    <col min="13312" max="13312" width="0.77734375" style="103" customWidth="1"/>
    <col min="13313" max="13313" width="17.44140625" style="103" customWidth="1"/>
    <col min="13314" max="13314" width="7.44140625" style="103" customWidth="1"/>
    <col min="13315" max="13315" width="7.77734375" style="103" customWidth="1"/>
    <col min="13316" max="13316" width="7.21875" style="103" customWidth="1"/>
    <col min="13317" max="13317" width="6.88671875" style="103" customWidth="1"/>
    <col min="13318" max="13318" width="8" style="103" customWidth="1"/>
    <col min="13319" max="13319" width="6.109375" style="103" customWidth="1"/>
    <col min="13320" max="13320" width="10" style="103" customWidth="1"/>
    <col min="13321" max="13321" width="1" style="103" customWidth="1"/>
    <col min="13322" max="13566" width="9" style="103"/>
    <col min="13567" max="13567" width="8" style="103" customWidth="1"/>
    <col min="13568" max="13568" width="0.77734375" style="103" customWidth="1"/>
    <col min="13569" max="13569" width="17.44140625" style="103" customWidth="1"/>
    <col min="13570" max="13570" width="7.44140625" style="103" customWidth="1"/>
    <col min="13571" max="13571" width="7.77734375" style="103" customWidth="1"/>
    <col min="13572" max="13572" width="7.21875" style="103" customWidth="1"/>
    <col min="13573" max="13573" width="6.88671875" style="103" customWidth="1"/>
    <col min="13574" max="13574" width="8" style="103" customWidth="1"/>
    <col min="13575" max="13575" width="6.109375" style="103" customWidth="1"/>
    <col min="13576" max="13576" width="10" style="103" customWidth="1"/>
    <col min="13577" max="13577" width="1" style="103" customWidth="1"/>
    <col min="13578" max="13822" width="9" style="103"/>
    <col min="13823" max="13823" width="8" style="103" customWidth="1"/>
    <col min="13824" max="13824" width="0.77734375" style="103" customWidth="1"/>
    <col min="13825" max="13825" width="17.44140625" style="103" customWidth="1"/>
    <col min="13826" max="13826" width="7.44140625" style="103" customWidth="1"/>
    <col min="13827" max="13827" width="7.77734375" style="103" customWidth="1"/>
    <col min="13828" max="13828" width="7.21875" style="103" customWidth="1"/>
    <col min="13829" max="13829" width="6.88671875" style="103" customWidth="1"/>
    <col min="13830" max="13830" width="8" style="103" customWidth="1"/>
    <col min="13831" max="13831" width="6.109375" style="103" customWidth="1"/>
    <col min="13832" max="13832" width="10" style="103" customWidth="1"/>
    <col min="13833" max="13833" width="1" style="103" customWidth="1"/>
    <col min="13834" max="14078" width="9" style="103"/>
    <col min="14079" max="14079" width="8" style="103" customWidth="1"/>
    <col min="14080" max="14080" width="0.77734375" style="103" customWidth="1"/>
    <col min="14081" max="14081" width="17.44140625" style="103" customWidth="1"/>
    <col min="14082" max="14082" width="7.44140625" style="103" customWidth="1"/>
    <col min="14083" max="14083" width="7.77734375" style="103" customWidth="1"/>
    <col min="14084" max="14084" width="7.21875" style="103" customWidth="1"/>
    <col min="14085" max="14085" width="6.88671875" style="103" customWidth="1"/>
    <col min="14086" max="14086" width="8" style="103" customWidth="1"/>
    <col min="14087" max="14087" width="6.109375" style="103" customWidth="1"/>
    <col min="14088" max="14088" width="10" style="103" customWidth="1"/>
    <col min="14089" max="14089" width="1" style="103" customWidth="1"/>
    <col min="14090" max="14334" width="9" style="103"/>
    <col min="14335" max="14335" width="8" style="103" customWidth="1"/>
    <col min="14336" max="14336" width="0.77734375" style="103" customWidth="1"/>
    <col min="14337" max="14337" width="17.44140625" style="103" customWidth="1"/>
    <col min="14338" max="14338" width="7.44140625" style="103" customWidth="1"/>
    <col min="14339" max="14339" width="7.77734375" style="103" customWidth="1"/>
    <col min="14340" max="14340" width="7.21875" style="103" customWidth="1"/>
    <col min="14341" max="14341" width="6.88671875" style="103" customWidth="1"/>
    <col min="14342" max="14342" width="8" style="103" customWidth="1"/>
    <col min="14343" max="14343" width="6.109375" style="103" customWidth="1"/>
    <col min="14344" max="14344" width="10" style="103" customWidth="1"/>
    <col min="14345" max="14345" width="1" style="103" customWidth="1"/>
    <col min="14346" max="14590" width="9" style="103"/>
    <col min="14591" max="14591" width="8" style="103" customWidth="1"/>
    <col min="14592" max="14592" width="0.77734375" style="103" customWidth="1"/>
    <col min="14593" max="14593" width="17.44140625" style="103" customWidth="1"/>
    <col min="14594" max="14594" width="7.44140625" style="103" customWidth="1"/>
    <col min="14595" max="14595" width="7.77734375" style="103" customWidth="1"/>
    <col min="14596" max="14596" width="7.21875" style="103" customWidth="1"/>
    <col min="14597" max="14597" width="6.88671875" style="103" customWidth="1"/>
    <col min="14598" max="14598" width="8" style="103" customWidth="1"/>
    <col min="14599" max="14599" width="6.109375" style="103" customWidth="1"/>
    <col min="14600" max="14600" width="10" style="103" customWidth="1"/>
    <col min="14601" max="14601" width="1" style="103" customWidth="1"/>
    <col min="14602" max="14846" width="9" style="103"/>
    <col min="14847" max="14847" width="8" style="103" customWidth="1"/>
    <col min="14848" max="14848" width="0.77734375" style="103" customWidth="1"/>
    <col min="14849" max="14849" width="17.44140625" style="103" customWidth="1"/>
    <col min="14850" max="14850" width="7.44140625" style="103" customWidth="1"/>
    <col min="14851" max="14851" width="7.77734375" style="103" customWidth="1"/>
    <col min="14852" max="14852" width="7.21875" style="103" customWidth="1"/>
    <col min="14853" max="14853" width="6.88671875" style="103" customWidth="1"/>
    <col min="14854" max="14854" width="8" style="103" customWidth="1"/>
    <col min="14855" max="14855" width="6.109375" style="103" customWidth="1"/>
    <col min="14856" max="14856" width="10" style="103" customWidth="1"/>
    <col min="14857" max="14857" width="1" style="103" customWidth="1"/>
    <col min="14858" max="15102" width="9" style="103"/>
    <col min="15103" max="15103" width="8" style="103" customWidth="1"/>
    <col min="15104" max="15104" width="0.77734375" style="103" customWidth="1"/>
    <col min="15105" max="15105" width="17.44140625" style="103" customWidth="1"/>
    <col min="15106" max="15106" width="7.44140625" style="103" customWidth="1"/>
    <col min="15107" max="15107" width="7.77734375" style="103" customWidth="1"/>
    <col min="15108" max="15108" width="7.21875" style="103" customWidth="1"/>
    <col min="15109" max="15109" width="6.88671875" style="103" customWidth="1"/>
    <col min="15110" max="15110" width="8" style="103" customWidth="1"/>
    <col min="15111" max="15111" width="6.109375" style="103" customWidth="1"/>
    <col min="15112" max="15112" width="10" style="103" customWidth="1"/>
    <col min="15113" max="15113" width="1" style="103" customWidth="1"/>
    <col min="15114" max="15358" width="9" style="103"/>
    <col min="15359" max="15359" width="8" style="103" customWidth="1"/>
    <col min="15360" max="15360" width="0.77734375" style="103" customWidth="1"/>
    <col min="15361" max="15361" width="17.44140625" style="103" customWidth="1"/>
    <col min="15362" max="15362" width="7.44140625" style="103" customWidth="1"/>
    <col min="15363" max="15363" width="7.77734375" style="103" customWidth="1"/>
    <col min="15364" max="15364" width="7.21875" style="103" customWidth="1"/>
    <col min="15365" max="15365" width="6.88671875" style="103" customWidth="1"/>
    <col min="15366" max="15366" width="8" style="103" customWidth="1"/>
    <col min="15367" max="15367" width="6.109375" style="103" customWidth="1"/>
    <col min="15368" max="15368" width="10" style="103" customWidth="1"/>
    <col min="15369" max="15369" width="1" style="103" customWidth="1"/>
    <col min="15370" max="15614" width="9" style="103"/>
    <col min="15615" max="15615" width="8" style="103" customWidth="1"/>
    <col min="15616" max="15616" width="0.77734375" style="103" customWidth="1"/>
    <col min="15617" max="15617" width="17.44140625" style="103" customWidth="1"/>
    <col min="15618" max="15618" width="7.44140625" style="103" customWidth="1"/>
    <col min="15619" max="15619" width="7.77734375" style="103" customWidth="1"/>
    <col min="15620" max="15620" width="7.21875" style="103" customWidth="1"/>
    <col min="15621" max="15621" width="6.88671875" style="103" customWidth="1"/>
    <col min="15622" max="15622" width="8" style="103" customWidth="1"/>
    <col min="15623" max="15623" width="6.109375" style="103" customWidth="1"/>
    <col min="15624" max="15624" width="10" style="103" customWidth="1"/>
    <col min="15625" max="15625" width="1" style="103" customWidth="1"/>
    <col min="15626" max="15870" width="9" style="103"/>
    <col min="15871" max="15871" width="8" style="103" customWidth="1"/>
    <col min="15872" max="15872" width="0.77734375" style="103" customWidth="1"/>
    <col min="15873" max="15873" width="17.44140625" style="103" customWidth="1"/>
    <col min="15874" max="15874" width="7.44140625" style="103" customWidth="1"/>
    <col min="15875" max="15875" width="7.77734375" style="103" customWidth="1"/>
    <col min="15876" max="15876" width="7.21875" style="103" customWidth="1"/>
    <col min="15877" max="15877" width="6.88671875" style="103" customWidth="1"/>
    <col min="15878" max="15878" width="8" style="103" customWidth="1"/>
    <col min="15879" max="15879" width="6.109375" style="103" customWidth="1"/>
    <col min="15880" max="15880" width="10" style="103" customWidth="1"/>
    <col min="15881" max="15881" width="1" style="103" customWidth="1"/>
    <col min="15882" max="16126" width="9" style="103"/>
    <col min="16127" max="16127" width="8" style="103" customWidth="1"/>
    <col min="16128" max="16128" width="0.77734375" style="103" customWidth="1"/>
    <col min="16129" max="16129" width="17.44140625" style="103" customWidth="1"/>
    <col min="16130" max="16130" width="7.44140625" style="103" customWidth="1"/>
    <col min="16131" max="16131" width="7.77734375" style="103" customWidth="1"/>
    <col min="16132" max="16132" width="7.21875" style="103" customWidth="1"/>
    <col min="16133" max="16133" width="6.88671875" style="103" customWidth="1"/>
    <col min="16134" max="16134" width="8" style="103" customWidth="1"/>
    <col min="16135" max="16135" width="6.109375" style="103" customWidth="1"/>
    <col min="16136" max="16136" width="10" style="103" customWidth="1"/>
    <col min="16137" max="16137" width="1" style="103" customWidth="1"/>
    <col min="16138" max="16384" width="9" style="103"/>
  </cols>
  <sheetData>
    <row r="1" spans="1:9" x14ac:dyDescent="0.25">
      <c r="A1" s="100"/>
      <c r="B1" s="101"/>
      <c r="C1" s="102" t="s">
        <v>86</v>
      </c>
      <c r="D1" s="102" t="s">
        <v>87</v>
      </c>
      <c r="E1" s="102" t="s">
        <v>12</v>
      </c>
      <c r="F1" s="102" t="s">
        <v>13</v>
      </c>
      <c r="G1" s="102" t="s">
        <v>88</v>
      </c>
      <c r="H1" s="102" t="s">
        <v>89</v>
      </c>
      <c r="I1" s="100"/>
    </row>
    <row r="2" spans="1:9" x14ac:dyDescent="0.25">
      <c r="A2" s="100"/>
      <c r="B2" s="101" t="s">
        <v>90</v>
      </c>
      <c r="C2" s="104">
        <v>1</v>
      </c>
      <c r="D2" s="104">
        <v>4</v>
      </c>
      <c r="E2" s="104">
        <v>5</v>
      </c>
      <c r="F2" s="104">
        <v>1</v>
      </c>
      <c r="G2" s="104">
        <f>SUM(C2:F2)</f>
        <v>11</v>
      </c>
      <c r="H2" s="105">
        <v>28</v>
      </c>
      <c r="I2" s="100"/>
    </row>
    <row r="3" spans="1:9" x14ac:dyDescent="0.25">
      <c r="A3" s="100"/>
      <c r="B3" s="101" t="s">
        <v>91</v>
      </c>
      <c r="C3" s="106">
        <f>C2*C8</f>
        <v>145</v>
      </c>
      <c r="D3" s="106">
        <f t="shared" ref="D3:F3" si="0">D2*D8</f>
        <v>800</v>
      </c>
      <c r="E3" s="106">
        <f t="shared" si="0"/>
        <v>790</v>
      </c>
      <c r="F3" s="106">
        <f t="shared" si="0"/>
        <v>265</v>
      </c>
      <c r="G3" s="104">
        <f t="shared" ref="G3:G5" si="1">SUM(C3:F3)</f>
        <v>2000</v>
      </c>
      <c r="H3" s="105">
        <v>2000</v>
      </c>
      <c r="I3" s="100"/>
    </row>
    <row r="4" spans="1:9" x14ac:dyDescent="0.25">
      <c r="A4" s="100"/>
      <c r="B4" s="101" t="s">
        <v>92</v>
      </c>
      <c r="C4" s="106">
        <f>C2*C9*$C$13/100</f>
        <v>35.340000000000003</v>
      </c>
      <c r="D4" s="106">
        <f t="shared" ref="D4:F4" si="2">D2*D9*$C$13/100</f>
        <v>212.04</v>
      </c>
      <c r="E4" s="106">
        <f>E2*E9*$C$13/100</f>
        <v>164.92</v>
      </c>
      <c r="F4" s="106">
        <f t="shared" si="2"/>
        <v>54.187999999999995</v>
      </c>
      <c r="G4" s="104">
        <f>SUM(C4:F4)</f>
        <v>466.48799999999994</v>
      </c>
      <c r="H4" s="105">
        <v>500</v>
      </c>
      <c r="I4" s="100"/>
    </row>
    <row r="5" spans="1:9" x14ac:dyDescent="0.25">
      <c r="A5" s="100"/>
      <c r="B5" s="101" t="s">
        <v>93</v>
      </c>
      <c r="C5" s="106">
        <f>$C$14*C3</f>
        <v>163850</v>
      </c>
      <c r="D5" s="106">
        <f t="shared" ref="D5:F5" si="3">$C$14*D3</f>
        <v>904000</v>
      </c>
      <c r="E5" s="106">
        <f t="shared" si="3"/>
        <v>892700</v>
      </c>
      <c r="F5" s="106">
        <f t="shared" si="3"/>
        <v>299450</v>
      </c>
      <c r="G5" s="104">
        <f t="shared" si="1"/>
        <v>2260000</v>
      </c>
      <c r="H5" s="100"/>
      <c r="I5" s="100"/>
    </row>
    <row r="6" spans="1:9" x14ac:dyDescent="0.25">
      <c r="A6" s="100"/>
      <c r="B6" s="100"/>
      <c r="C6" s="100"/>
      <c r="D6" s="100"/>
      <c r="E6" s="100"/>
      <c r="F6" s="100"/>
      <c r="G6" s="100"/>
      <c r="I6" s="100"/>
    </row>
    <row r="7" spans="1:9" x14ac:dyDescent="0.25">
      <c r="A7" s="100"/>
      <c r="B7" s="102"/>
      <c r="C7" s="102" t="s">
        <v>86</v>
      </c>
      <c r="D7" s="102" t="s">
        <v>94</v>
      </c>
      <c r="E7" s="102" t="s">
        <v>12</v>
      </c>
      <c r="F7" s="102" t="s">
        <v>13</v>
      </c>
      <c r="G7" s="100"/>
      <c r="H7" s="107" t="s">
        <v>68</v>
      </c>
    </row>
    <row r="8" spans="1:9" x14ac:dyDescent="0.25">
      <c r="A8" s="100"/>
      <c r="B8" s="108" t="s">
        <v>95</v>
      </c>
      <c r="C8" s="105">
        <v>145</v>
      </c>
      <c r="D8" s="105">
        <v>200</v>
      </c>
      <c r="E8" s="105">
        <v>158</v>
      </c>
      <c r="F8" s="105">
        <v>265</v>
      </c>
      <c r="G8" s="100"/>
      <c r="H8" s="109" t="s">
        <v>69</v>
      </c>
    </row>
    <row r="9" spans="1:9" x14ac:dyDescent="0.25">
      <c r="A9" s="100"/>
      <c r="B9" s="108" t="s">
        <v>96</v>
      </c>
      <c r="C9" s="105">
        <v>3</v>
      </c>
      <c r="D9" s="105">
        <v>4.5</v>
      </c>
      <c r="E9" s="105">
        <v>2.8</v>
      </c>
      <c r="F9" s="105">
        <v>4.5999999999999996</v>
      </c>
      <c r="G9" s="100"/>
      <c r="H9" s="152">
        <f>MAX($G$5)</f>
        <v>2260000</v>
      </c>
    </row>
    <row r="10" spans="1:9" x14ac:dyDescent="0.25">
      <c r="A10" s="100"/>
      <c r="B10" s="108" t="s">
        <v>97</v>
      </c>
      <c r="C10" s="105">
        <v>10</v>
      </c>
      <c r="D10" s="105">
        <v>6</v>
      </c>
      <c r="E10" s="105">
        <v>8</v>
      </c>
      <c r="F10" s="105">
        <v>4</v>
      </c>
      <c r="G10" s="100"/>
      <c r="H10">
        <f>COUNT($C$2:$F$2)</f>
        <v>4</v>
      </c>
      <c r="I10" s="100"/>
    </row>
    <row r="11" spans="1:9" x14ac:dyDescent="0.25">
      <c r="A11" s="100"/>
      <c r="B11" s="100"/>
      <c r="C11" s="100"/>
      <c r="D11" s="100"/>
      <c r="E11" s="100"/>
      <c r="F11" s="100"/>
      <c r="G11" s="100"/>
      <c r="H11" t="b">
        <f t="array" ref="H11">$C$2:$F$2&lt;=$C$10:$F$10</f>
        <v>1</v>
      </c>
      <c r="I11" s="100"/>
    </row>
    <row r="12" spans="1:9" x14ac:dyDescent="0.25">
      <c r="B12" s="102"/>
      <c r="C12" s="102" t="s">
        <v>98</v>
      </c>
      <c r="H12" t="b">
        <f t="array" ref="H12">$C$2:$F$2=INT($C$2:$F$2)</f>
        <v>1</v>
      </c>
    </row>
    <row r="13" spans="1:9" x14ac:dyDescent="0.25">
      <c r="B13" s="102" t="s">
        <v>99</v>
      </c>
      <c r="C13" s="105">
        <v>1178</v>
      </c>
      <c r="H13" t="b">
        <f t="array" ref="H13">$C$2:$F$2&gt;=0</f>
        <v>1</v>
      </c>
    </row>
    <row r="14" spans="1:9" x14ac:dyDescent="0.25">
      <c r="B14" s="102" t="s">
        <v>100</v>
      </c>
      <c r="C14" s="105">
        <v>1130</v>
      </c>
      <c r="H14" t="b">
        <f>$G$2&lt;=$H$2</f>
        <v>1</v>
      </c>
    </row>
    <row r="15" spans="1:9" x14ac:dyDescent="0.25">
      <c r="H15" t="b">
        <f>$G$3=$H$3</f>
        <v>1</v>
      </c>
    </row>
    <row r="16" spans="1:9" x14ac:dyDescent="0.25">
      <c r="H16" t="b">
        <f>$G$4&lt;=$H$4</f>
        <v>1</v>
      </c>
    </row>
    <row r="17" spans="8:8" x14ac:dyDescent="0.25">
      <c r="H17">
        <f>{100,100,0.000001,0.01,FALSE,FALSE,FALSE,1,1,1,0.0001,FALSE}</f>
        <v>100</v>
      </c>
    </row>
    <row r="18" spans="8:8" x14ac:dyDescent="0.25">
      <c r="H18">
        <f>{100,100,0.000001,0.05,FALSE,FALSE,FALSE,1,1,1,0.0001,FALSE}</f>
        <v>100</v>
      </c>
    </row>
  </sheetData>
  <phoneticPr fontId="3" type="noConversion"/>
  <printOptions headings="1"/>
  <pageMargins left="0.74803149606299213" right="0.74803149606299213" top="0.98425196850393704" bottom="0.98425196850393704" header="0.51181102362204722" footer="0.51181102362204722"/>
  <pageSetup paperSize="9" orientation="portrait" blackAndWhite="1"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topLeftCell="A4" workbookViewId="0">
      <selection activeCell="K25" sqref="K25"/>
    </sheetView>
  </sheetViews>
  <sheetFormatPr defaultRowHeight="14.4" x14ac:dyDescent="0.25"/>
  <cols>
    <col min="1" max="1" width="1.6640625" style="5" customWidth="1"/>
    <col min="2" max="2" width="18" style="5" customWidth="1"/>
    <col min="3" max="3" width="10.88671875" style="5" customWidth="1"/>
    <col min="4" max="4" width="15.77734375" style="5" customWidth="1"/>
    <col min="5" max="5" width="1.6640625" style="5" customWidth="1"/>
    <col min="6" max="6" width="7.6640625" style="5" bestFit="1" customWidth="1"/>
    <col min="7" max="7" width="8.21875" style="5" bestFit="1" customWidth="1"/>
    <col min="8" max="8" width="1.6640625" style="5" customWidth="1"/>
    <col min="9" max="251" width="9" style="5"/>
    <col min="252" max="252" width="1.33203125" style="5" customWidth="1"/>
    <col min="253" max="253" width="8.44140625" style="5" customWidth="1"/>
    <col min="254" max="254" width="9.21875" style="5" customWidth="1"/>
    <col min="255" max="255" width="1.44140625" style="5" customWidth="1"/>
    <col min="256" max="256" width="9.6640625" style="5" customWidth="1"/>
    <col min="257" max="257" width="10.109375" style="5" customWidth="1"/>
    <col min="258" max="258" width="0.77734375" style="5" customWidth="1"/>
    <col min="259" max="259" width="1" style="5" customWidth="1"/>
    <col min="260" max="260" width="0.77734375" style="5" customWidth="1"/>
    <col min="261" max="262" width="9" style="5"/>
    <col min="263" max="263" width="1.21875" style="5" customWidth="1"/>
    <col min="264" max="264" width="2" style="5" customWidth="1"/>
    <col min="265" max="507" width="9" style="5"/>
    <col min="508" max="508" width="1.33203125" style="5" customWidth="1"/>
    <col min="509" max="509" width="8.44140625" style="5" customWidth="1"/>
    <col min="510" max="510" width="9.21875" style="5" customWidth="1"/>
    <col min="511" max="511" width="1.44140625" style="5" customWidth="1"/>
    <col min="512" max="512" width="9.6640625" style="5" customWidth="1"/>
    <col min="513" max="513" width="10.109375" style="5" customWidth="1"/>
    <col min="514" max="514" width="0.77734375" style="5" customWidth="1"/>
    <col min="515" max="515" width="1" style="5" customWidth="1"/>
    <col min="516" max="516" width="0.77734375" style="5" customWidth="1"/>
    <col min="517" max="518" width="9" style="5"/>
    <col min="519" max="519" width="1.21875" style="5" customWidth="1"/>
    <col min="520" max="520" width="2" style="5" customWidth="1"/>
    <col min="521" max="763" width="9" style="5"/>
    <col min="764" max="764" width="1.33203125" style="5" customWidth="1"/>
    <col min="765" max="765" width="8.44140625" style="5" customWidth="1"/>
    <col min="766" max="766" width="9.21875" style="5" customWidth="1"/>
    <col min="767" max="767" width="1.44140625" style="5" customWidth="1"/>
    <col min="768" max="768" width="9.6640625" style="5" customWidth="1"/>
    <col min="769" max="769" width="10.109375" style="5" customWidth="1"/>
    <col min="770" max="770" width="0.77734375" style="5" customWidth="1"/>
    <col min="771" max="771" width="1" style="5" customWidth="1"/>
    <col min="772" max="772" width="0.77734375" style="5" customWidth="1"/>
    <col min="773" max="774" width="9" style="5"/>
    <col min="775" max="775" width="1.21875" style="5" customWidth="1"/>
    <col min="776" max="776" width="2" style="5" customWidth="1"/>
    <col min="777" max="1019" width="9" style="5"/>
    <col min="1020" max="1020" width="1.33203125" style="5" customWidth="1"/>
    <col min="1021" max="1021" width="8.44140625" style="5" customWidth="1"/>
    <col min="1022" max="1022" width="9.21875" style="5" customWidth="1"/>
    <col min="1023" max="1023" width="1.44140625" style="5" customWidth="1"/>
    <col min="1024" max="1024" width="9.6640625" style="5" customWidth="1"/>
    <col min="1025" max="1025" width="10.109375" style="5" customWidth="1"/>
    <col min="1026" max="1026" width="0.77734375" style="5" customWidth="1"/>
    <col min="1027" max="1027" width="1" style="5" customWidth="1"/>
    <col min="1028" max="1028" width="0.77734375" style="5" customWidth="1"/>
    <col min="1029" max="1030" width="9" style="5"/>
    <col min="1031" max="1031" width="1.21875" style="5" customWidth="1"/>
    <col min="1032" max="1032" width="2" style="5" customWidth="1"/>
    <col min="1033" max="1275" width="9" style="5"/>
    <col min="1276" max="1276" width="1.33203125" style="5" customWidth="1"/>
    <col min="1277" max="1277" width="8.44140625" style="5" customWidth="1"/>
    <col min="1278" max="1278" width="9.21875" style="5" customWidth="1"/>
    <col min="1279" max="1279" width="1.44140625" style="5" customWidth="1"/>
    <col min="1280" max="1280" width="9.6640625" style="5" customWidth="1"/>
    <col min="1281" max="1281" width="10.109375" style="5" customWidth="1"/>
    <col min="1282" max="1282" width="0.77734375" style="5" customWidth="1"/>
    <col min="1283" max="1283" width="1" style="5" customWidth="1"/>
    <col min="1284" max="1284" width="0.77734375" style="5" customWidth="1"/>
    <col min="1285" max="1286" width="9" style="5"/>
    <col min="1287" max="1287" width="1.21875" style="5" customWidth="1"/>
    <col min="1288" max="1288" width="2" style="5" customWidth="1"/>
    <col min="1289" max="1531" width="9" style="5"/>
    <col min="1532" max="1532" width="1.33203125" style="5" customWidth="1"/>
    <col min="1533" max="1533" width="8.44140625" style="5" customWidth="1"/>
    <col min="1534" max="1534" width="9.21875" style="5" customWidth="1"/>
    <col min="1535" max="1535" width="1.44140625" style="5" customWidth="1"/>
    <col min="1536" max="1536" width="9.6640625" style="5" customWidth="1"/>
    <col min="1537" max="1537" width="10.109375" style="5" customWidth="1"/>
    <col min="1538" max="1538" width="0.77734375" style="5" customWidth="1"/>
    <col min="1539" max="1539" width="1" style="5" customWidth="1"/>
    <col min="1540" max="1540" width="0.77734375" style="5" customWidth="1"/>
    <col min="1541" max="1542" width="9" style="5"/>
    <col min="1543" max="1543" width="1.21875" style="5" customWidth="1"/>
    <col min="1544" max="1544" width="2" style="5" customWidth="1"/>
    <col min="1545" max="1787" width="9" style="5"/>
    <col min="1788" max="1788" width="1.33203125" style="5" customWidth="1"/>
    <col min="1789" max="1789" width="8.44140625" style="5" customWidth="1"/>
    <col min="1790" max="1790" width="9.21875" style="5" customWidth="1"/>
    <col min="1791" max="1791" width="1.44140625" style="5" customWidth="1"/>
    <col min="1792" max="1792" width="9.6640625" style="5" customWidth="1"/>
    <col min="1793" max="1793" width="10.109375" style="5" customWidth="1"/>
    <col min="1794" max="1794" width="0.77734375" style="5" customWidth="1"/>
    <col min="1795" max="1795" width="1" style="5" customWidth="1"/>
    <col min="1796" max="1796" width="0.77734375" style="5" customWidth="1"/>
    <col min="1797" max="1798" width="9" style="5"/>
    <col min="1799" max="1799" width="1.21875" style="5" customWidth="1"/>
    <col min="1800" max="1800" width="2" style="5" customWidth="1"/>
    <col min="1801" max="2043" width="9" style="5"/>
    <col min="2044" max="2044" width="1.33203125" style="5" customWidth="1"/>
    <col min="2045" max="2045" width="8.44140625" style="5" customWidth="1"/>
    <col min="2046" max="2046" width="9.21875" style="5" customWidth="1"/>
    <col min="2047" max="2047" width="1.44140625" style="5" customWidth="1"/>
    <col min="2048" max="2048" width="9.6640625" style="5" customWidth="1"/>
    <col min="2049" max="2049" width="10.109375" style="5" customWidth="1"/>
    <col min="2050" max="2050" width="0.77734375" style="5" customWidth="1"/>
    <col min="2051" max="2051" width="1" style="5" customWidth="1"/>
    <col min="2052" max="2052" width="0.77734375" style="5" customWidth="1"/>
    <col min="2053" max="2054" width="9" style="5"/>
    <col min="2055" max="2055" width="1.21875" style="5" customWidth="1"/>
    <col min="2056" max="2056" width="2" style="5" customWidth="1"/>
    <col min="2057" max="2299" width="9" style="5"/>
    <col min="2300" max="2300" width="1.33203125" style="5" customWidth="1"/>
    <col min="2301" max="2301" width="8.44140625" style="5" customWidth="1"/>
    <col min="2302" max="2302" width="9.21875" style="5" customWidth="1"/>
    <col min="2303" max="2303" width="1.44140625" style="5" customWidth="1"/>
    <col min="2304" max="2304" width="9.6640625" style="5" customWidth="1"/>
    <col min="2305" max="2305" width="10.109375" style="5" customWidth="1"/>
    <col min="2306" max="2306" width="0.77734375" style="5" customWidth="1"/>
    <col min="2307" max="2307" width="1" style="5" customWidth="1"/>
    <col min="2308" max="2308" width="0.77734375" style="5" customWidth="1"/>
    <col min="2309" max="2310" width="9" style="5"/>
    <col min="2311" max="2311" width="1.21875" style="5" customWidth="1"/>
    <col min="2312" max="2312" width="2" style="5" customWidth="1"/>
    <col min="2313" max="2555" width="9" style="5"/>
    <col min="2556" max="2556" width="1.33203125" style="5" customWidth="1"/>
    <col min="2557" max="2557" width="8.44140625" style="5" customWidth="1"/>
    <col min="2558" max="2558" width="9.21875" style="5" customWidth="1"/>
    <col min="2559" max="2559" width="1.44140625" style="5" customWidth="1"/>
    <col min="2560" max="2560" width="9.6640625" style="5" customWidth="1"/>
    <col min="2561" max="2561" width="10.109375" style="5" customWidth="1"/>
    <col min="2562" max="2562" width="0.77734375" style="5" customWidth="1"/>
    <col min="2563" max="2563" width="1" style="5" customWidth="1"/>
    <col min="2564" max="2564" width="0.77734375" style="5" customWidth="1"/>
    <col min="2565" max="2566" width="9" style="5"/>
    <col min="2567" max="2567" width="1.21875" style="5" customWidth="1"/>
    <col min="2568" max="2568" width="2" style="5" customWidth="1"/>
    <col min="2569" max="2811" width="9" style="5"/>
    <col min="2812" max="2812" width="1.33203125" style="5" customWidth="1"/>
    <col min="2813" max="2813" width="8.44140625" style="5" customWidth="1"/>
    <col min="2814" max="2814" width="9.21875" style="5" customWidth="1"/>
    <col min="2815" max="2815" width="1.44140625" style="5" customWidth="1"/>
    <col min="2816" max="2816" width="9.6640625" style="5" customWidth="1"/>
    <col min="2817" max="2817" width="10.109375" style="5" customWidth="1"/>
    <col min="2818" max="2818" width="0.77734375" style="5" customWidth="1"/>
    <col min="2819" max="2819" width="1" style="5" customWidth="1"/>
    <col min="2820" max="2820" width="0.77734375" style="5" customWidth="1"/>
    <col min="2821" max="2822" width="9" style="5"/>
    <col min="2823" max="2823" width="1.21875" style="5" customWidth="1"/>
    <col min="2824" max="2824" width="2" style="5" customWidth="1"/>
    <col min="2825" max="3067" width="9" style="5"/>
    <col min="3068" max="3068" width="1.33203125" style="5" customWidth="1"/>
    <col min="3069" max="3069" width="8.44140625" style="5" customWidth="1"/>
    <col min="3070" max="3070" width="9.21875" style="5" customWidth="1"/>
    <col min="3071" max="3071" width="1.44140625" style="5" customWidth="1"/>
    <col min="3072" max="3072" width="9.6640625" style="5" customWidth="1"/>
    <col min="3073" max="3073" width="10.109375" style="5" customWidth="1"/>
    <col min="3074" max="3074" width="0.77734375" style="5" customWidth="1"/>
    <col min="3075" max="3075" width="1" style="5" customWidth="1"/>
    <col min="3076" max="3076" width="0.77734375" style="5" customWidth="1"/>
    <col min="3077" max="3078" width="9" style="5"/>
    <col min="3079" max="3079" width="1.21875" style="5" customWidth="1"/>
    <col min="3080" max="3080" width="2" style="5" customWidth="1"/>
    <col min="3081" max="3323" width="9" style="5"/>
    <col min="3324" max="3324" width="1.33203125" style="5" customWidth="1"/>
    <col min="3325" max="3325" width="8.44140625" style="5" customWidth="1"/>
    <col min="3326" max="3326" width="9.21875" style="5" customWidth="1"/>
    <col min="3327" max="3327" width="1.44140625" style="5" customWidth="1"/>
    <col min="3328" max="3328" width="9.6640625" style="5" customWidth="1"/>
    <col min="3329" max="3329" width="10.109375" style="5" customWidth="1"/>
    <col min="3330" max="3330" width="0.77734375" style="5" customWidth="1"/>
    <col min="3331" max="3331" width="1" style="5" customWidth="1"/>
    <col min="3332" max="3332" width="0.77734375" style="5" customWidth="1"/>
    <col min="3333" max="3334" width="9" style="5"/>
    <col min="3335" max="3335" width="1.21875" style="5" customWidth="1"/>
    <col min="3336" max="3336" width="2" style="5" customWidth="1"/>
    <col min="3337" max="3579" width="9" style="5"/>
    <col min="3580" max="3580" width="1.33203125" style="5" customWidth="1"/>
    <col min="3581" max="3581" width="8.44140625" style="5" customWidth="1"/>
    <col min="3582" max="3582" width="9.21875" style="5" customWidth="1"/>
    <col min="3583" max="3583" width="1.44140625" style="5" customWidth="1"/>
    <col min="3584" max="3584" width="9.6640625" style="5" customWidth="1"/>
    <col min="3585" max="3585" width="10.109375" style="5" customWidth="1"/>
    <col min="3586" max="3586" width="0.77734375" style="5" customWidth="1"/>
    <col min="3587" max="3587" width="1" style="5" customWidth="1"/>
    <col min="3588" max="3588" width="0.77734375" style="5" customWidth="1"/>
    <col min="3589" max="3590" width="9" style="5"/>
    <col min="3591" max="3591" width="1.21875" style="5" customWidth="1"/>
    <col min="3592" max="3592" width="2" style="5" customWidth="1"/>
    <col min="3593" max="3835" width="9" style="5"/>
    <col min="3836" max="3836" width="1.33203125" style="5" customWidth="1"/>
    <col min="3837" max="3837" width="8.44140625" style="5" customWidth="1"/>
    <col min="3838" max="3838" width="9.21875" style="5" customWidth="1"/>
    <col min="3839" max="3839" width="1.44140625" style="5" customWidth="1"/>
    <col min="3840" max="3840" width="9.6640625" style="5" customWidth="1"/>
    <col min="3841" max="3841" width="10.109375" style="5" customWidth="1"/>
    <col min="3842" max="3842" width="0.77734375" style="5" customWidth="1"/>
    <col min="3843" max="3843" width="1" style="5" customWidth="1"/>
    <col min="3844" max="3844" width="0.77734375" style="5" customWidth="1"/>
    <col min="3845" max="3846" width="9" style="5"/>
    <col min="3847" max="3847" width="1.21875" style="5" customWidth="1"/>
    <col min="3848" max="3848" width="2" style="5" customWidth="1"/>
    <col min="3849" max="4091" width="9" style="5"/>
    <col min="4092" max="4092" width="1.33203125" style="5" customWidth="1"/>
    <col min="4093" max="4093" width="8.44140625" style="5" customWidth="1"/>
    <col min="4094" max="4094" width="9.21875" style="5" customWidth="1"/>
    <col min="4095" max="4095" width="1.44140625" style="5" customWidth="1"/>
    <col min="4096" max="4096" width="9.6640625" style="5" customWidth="1"/>
    <col min="4097" max="4097" width="10.109375" style="5" customWidth="1"/>
    <col min="4098" max="4098" width="0.77734375" style="5" customWidth="1"/>
    <col min="4099" max="4099" width="1" style="5" customWidth="1"/>
    <col min="4100" max="4100" width="0.77734375" style="5" customWidth="1"/>
    <col min="4101" max="4102" width="9" style="5"/>
    <col min="4103" max="4103" width="1.21875" style="5" customWidth="1"/>
    <col min="4104" max="4104" width="2" style="5" customWidth="1"/>
    <col min="4105" max="4347" width="9" style="5"/>
    <col min="4348" max="4348" width="1.33203125" style="5" customWidth="1"/>
    <col min="4349" max="4349" width="8.44140625" style="5" customWidth="1"/>
    <col min="4350" max="4350" width="9.21875" style="5" customWidth="1"/>
    <col min="4351" max="4351" width="1.44140625" style="5" customWidth="1"/>
    <col min="4352" max="4352" width="9.6640625" style="5" customWidth="1"/>
    <col min="4353" max="4353" width="10.109375" style="5" customWidth="1"/>
    <col min="4354" max="4354" width="0.77734375" style="5" customWidth="1"/>
    <col min="4355" max="4355" width="1" style="5" customWidth="1"/>
    <col min="4356" max="4356" width="0.77734375" style="5" customWidth="1"/>
    <col min="4357" max="4358" width="9" style="5"/>
    <col min="4359" max="4359" width="1.21875" style="5" customWidth="1"/>
    <col min="4360" max="4360" width="2" style="5" customWidth="1"/>
    <col min="4361" max="4603" width="9" style="5"/>
    <col min="4604" max="4604" width="1.33203125" style="5" customWidth="1"/>
    <col min="4605" max="4605" width="8.44140625" style="5" customWidth="1"/>
    <col min="4606" max="4606" width="9.21875" style="5" customWidth="1"/>
    <col min="4607" max="4607" width="1.44140625" style="5" customWidth="1"/>
    <col min="4608" max="4608" width="9.6640625" style="5" customWidth="1"/>
    <col min="4609" max="4609" width="10.109375" style="5" customWidth="1"/>
    <col min="4610" max="4610" width="0.77734375" style="5" customWidth="1"/>
    <col min="4611" max="4611" width="1" style="5" customWidth="1"/>
    <col min="4612" max="4612" width="0.77734375" style="5" customWidth="1"/>
    <col min="4613" max="4614" width="9" style="5"/>
    <col min="4615" max="4615" width="1.21875" style="5" customWidth="1"/>
    <col min="4616" max="4616" width="2" style="5" customWidth="1"/>
    <col min="4617" max="4859" width="9" style="5"/>
    <col min="4860" max="4860" width="1.33203125" style="5" customWidth="1"/>
    <col min="4861" max="4861" width="8.44140625" style="5" customWidth="1"/>
    <col min="4862" max="4862" width="9.21875" style="5" customWidth="1"/>
    <col min="4863" max="4863" width="1.44140625" style="5" customWidth="1"/>
    <col min="4864" max="4864" width="9.6640625" style="5" customWidth="1"/>
    <col min="4865" max="4865" width="10.109375" style="5" customWidth="1"/>
    <col min="4866" max="4866" width="0.77734375" style="5" customWidth="1"/>
    <col min="4867" max="4867" width="1" style="5" customWidth="1"/>
    <col min="4868" max="4868" width="0.77734375" style="5" customWidth="1"/>
    <col min="4869" max="4870" width="9" style="5"/>
    <col min="4871" max="4871" width="1.21875" style="5" customWidth="1"/>
    <col min="4872" max="4872" width="2" style="5" customWidth="1"/>
    <col min="4873" max="5115" width="9" style="5"/>
    <col min="5116" max="5116" width="1.33203125" style="5" customWidth="1"/>
    <col min="5117" max="5117" width="8.44140625" style="5" customWidth="1"/>
    <col min="5118" max="5118" width="9.21875" style="5" customWidth="1"/>
    <col min="5119" max="5119" width="1.44140625" style="5" customWidth="1"/>
    <col min="5120" max="5120" width="9.6640625" style="5" customWidth="1"/>
    <col min="5121" max="5121" width="10.109375" style="5" customWidth="1"/>
    <col min="5122" max="5122" width="0.77734375" style="5" customWidth="1"/>
    <col min="5123" max="5123" width="1" style="5" customWidth="1"/>
    <col min="5124" max="5124" width="0.77734375" style="5" customWidth="1"/>
    <col min="5125" max="5126" width="9" style="5"/>
    <col min="5127" max="5127" width="1.21875" style="5" customWidth="1"/>
    <col min="5128" max="5128" width="2" style="5" customWidth="1"/>
    <col min="5129" max="5371" width="9" style="5"/>
    <col min="5372" max="5372" width="1.33203125" style="5" customWidth="1"/>
    <col min="5373" max="5373" width="8.44140625" style="5" customWidth="1"/>
    <col min="5374" max="5374" width="9.21875" style="5" customWidth="1"/>
    <col min="5375" max="5375" width="1.44140625" style="5" customWidth="1"/>
    <col min="5376" max="5376" width="9.6640625" style="5" customWidth="1"/>
    <col min="5377" max="5377" width="10.109375" style="5" customWidth="1"/>
    <col min="5378" max="5378" width="0.77734375" style="5" customWidth="1"/>
    <col min="5379" max="5379" width="1" style="5" customWidth="1"/>
    <col min="5380" max="5380" width="0.77734375" style="5" customWidth="1"/>
    <col min="5381" max="5382" width="9" style="5"/>
    <col min="5383" max="5383" width="1.21875" style="5" customWidth="1"/>
    <col min="5384" max="5384" width="2" style="5" customWidth="1"/>
    <col min="5385" max="5627" width="9" style="5"/>
    <col min="5628" max="5628" width="1.33203125" style="5" customWidth="1"/>
    <col min="5629" max="5629" width="8.44140625" style="5" customWidth="1"/>
    <col min="5630" max="5630" width="9.21875" style="5" customWidth="1"/>
    <col min="5631" max="5631" width="1.44140625" style="5" customWidth="1"/>
    <col min="5632" max="5632" width="9.6640625" style="5" customWidth="1"/>
    <col min="5633" max="5633" width="10.109375" style="5" customWidth="1"/>
    <col min="5634" max="5634" width="0.77734375" style="5" customWidth="1"/>
    <col min="5635" max="5635" width="1" style="5" customWidth="1"/>
    <col min="5636" max="5636" width="0.77734375" style="5" customWidth="1"/>
    <col min="5637" max="5638" width="9" style="5"/>
    <col min="5639" max="5639" width="1.21875" style="5" customWidth="1"/>
    <col min="5640" max="5640" width="2" style="5" customWidth="1"/>
    <col min="5641" max="5883" width="9" style="5"/>
    <col min="5884" max="5884" width="1.33203125" style="5" customWidth="1"/>
    <col min="5885" max="5885" width="8.44140625" style="5" customWidth="1"/>
    <col min="5886" max="5886" width="9.21875" style="5" customWidth="1"/>
    <col min="5887" max="5887" width="1.44140625" style="5" customWidth="1"/>
    <col min="5888" max="5888" width="9.6640625" style="5" customWidth="1"/>
    <col min="5889" max="5889" width="10.109375" style="5" customWidth="1"/>
    <col min="5890" max="5890" width="0.77734375" style="5" customWidth="1"/>
    <col min="5891" max="5891" width="1" style="5" customWidth="1"/>
    <col min="5892" max="5892" width="0.77734375" style="5" customWidth="1"/>
    <col min="5893" max="5894" width="9" style="5"/>
    <col min="5895" max="5895" width="1.21875" style="5" customWidth="1"/>
    <col min="5896" max="5896" width="2" style="5" customWidth="1"/>
    <col min="5897" max="6139" width="9" style="5"/>
    <col min="6140" max="6140" width="1.33203125" style="5" customWidth="1"/>
    <col min="6141" max="6141" width="8.44140625" style="5" customWidth="1"/>
    <col min="6142" max="6142" width="9.21875" style="5" customWidth="1"/>
    <col min="6143" max="6143" width="1.44140625" style="5" customWidth="1"/>
    <col min="6144" max="6144" width="9.6640625" style="5" customWidth="1"/>
    <col min="6145" max="6145" width="10.109375" style="5" customWidth="1"/>
    <col min="6146" max="6146" width="0.77734375" style="5" customWidth="1"/>
    <col min="6147" max="6147" width="1" style="5" customWidth="1"/>
    <col min="6148" max="6148" width="0.77734375" style="5" customWidth="1"/>
    <col min="6149" max="6150" width="9" style="5"/>
    <col min="6151" max="6151" width="1.21875" style="5" customWidth="1"/>
    <col min="6152" max="6152" width="2" style="5" customWidth="1"/>
    <col min="6153" max="6395" width="9" style="5"/>
    <col min="6396" max="6396" width="1.33203125" style="5" customWidth="1"/>
    <col min="6397" max="6397" width="8.44140625" style="5" customWidth="1"/>
    <col min="6398" max="6398" width="9.21875" style="5" customWidth="1"/>
    <col min="6399" max="6399" width="1.44140625" style="5" customWidth="1"/>
    <col min="6400" max="6400" width="9.6640625" style="5" customWidth="1"/>
    <col min="6401" max="6401" width="10.109375" style="5" customWidth="1"/>
    <col min="6402" max="6402" width="0.77734375" style="5" customWidth="1"/>
    <col min="6403" max="6403" width="1" style="5" customWidth="1"/>
    <col min="6404" max="6404" width="0.77734375" style="5" customWidth="1"/>
    <col min="6405" max="6406" width="9" style="5"/>
    <col min="6407" max="6407" width="1.21875" style="5" customWidth="1"/>
    <col min="6408" max="6408" width="2" style="5" customWidth="1"/>
    <col min="6409" max="6651" width="9" style="5"/>
    <col min="6652" max="6652" width="1.33203125" style="5" customWidth="1"/>
    <col min="6653" max="6653" width="8.44140625" style="5" customWidth="1"/>
    <col min="6654" max="6654" width="9.21875" style="5" customWidth="1"/>
    <col min="6655" max="6655" width="1.44140625" style="5" customWidth="1"/>
    <col min="6656" max="6656" width="9.6640625" style="5" customWidth="1"/>
    <col min="6657" max="6657" width="10.109375" style="5" customWidth="1"/>
    <col min="6658" max="6658" width="0.77734375" style="5" customWidth="1"/>
    <col min="6659" max="6659" width="1" style="5" customWidth="1"/>
    <col min="6660" max="6660" width="0.77734375" style="5" customWidth="1"/>
    <col min="6661" max="6662" width="9" style="5"/>
    <col min="6663" max="6663" width="1.21875" style="5" customWidth="1"/>
    <col min="6664" max="6664" width="2" style="5" customWidth="1"/>
    <col min="6665" max="6907" width="9" style="5"/>
    <col min="6908" max="6908" width="1.33203125" style="5" customWidth="1"/>
    <col min="6909" max="6909" width="8.44140625" style="5" customWidth="1"/>
    <col min="6910" max="6910" width="9.21875" style="5" customWidth="1"/>
    <col min="6911" max="6911" width="1.44140625" style="5" customWidth="1"/>
    <col min="6912" max="6912" width="9.6640625" style="5" customWidth="1"/>
    <col min="6913" max="6913" width="10.109375" style="5" customWidth="1"/>
    <col min="6914" max="6914" width="0.77734375" style="5" customWidth="1"/>
    <col min="6915" max="6915" width="1" style="5" customWidth="1"/>
    <col min="6916" max="6916" width="0.77734375" style="5" customWidth="1"/>
    <col min="6917" max="6918" width="9" style="5"/>
    <col min="6919" max="6919" width="1.21875" style="5" customWidth="1"/>
    <col min="6920" max="6920" width="2" style="5" customWidth="1"/>
    <col min="6921" max="7163" width="9" style="5"/>
    <col min="7164" max="7164" width="1.33203125" style="5" customWidth="1"/>
    <col min="7165" max="7165" width="8.44140625" style="5" customWidth="1"/>
    <col min="7166" max="7166" width="9.21875" style="5" customWidth="1"/>
    <col min="7167" max="7167" width="1.44140625" style="5" customWidth="1"/>
    <col min="7168" max="7168" width="9.6640625" style="5" customWidth="1"/>
    <col min="7169" max="7169" width="10.109375" style="5" customWidth="1"/>
    <col min="7170" max="7170" width="0.77734375" style="5" customWidth="1"/>
    <col min="7171" max="7171" width="1" style="5" customWidth="1"/>
    <col min="7172" max="7172" width="0.77734375" style="5" customWidth="1"/>
    <col min="7173" max="7174" width="9" style="5"/>
    <col min="7175" max="7175" width="1.21875" style="5" customWidth="1"/>
    <col min="7176" max="7176" width="2" style="5" customWidth="1"/>
    <col min="7177" max="7419" width="9" style="5"/>
    <col min="7420" max="7420" width="1.33203125" style="5" customWidth="1"/>
    <col min="7421" max="7421" width="8.44140625" style="5" customWidth="1"/>
    <col min="7422" max="7422" width="9.21875" style="5" customWidth="1"/>
    <col min="7423" max="7423" width="1.44140625" style="5" customWidth="1"/>
    <col min="7424" max="7424" width="9.6640625" style="5" customWidth="1"/>
    <col min="7425" max="7425" width="10.109375" style="5" customWidth="1"/>
    <col min="7426" max="7426" width="0.77734375" style="5" customWidth="1"/>
    <col min="7427" max="7427" width="1" style="5" customWidth="1"/>
    <col min="7428" max="7428" width="0.77734375" style="5" customWidth="1"/>
    <col min="7429" max="7430" width="9" style="5"/>
    <col min="7431" max="7431" width="1.21875" style="5" customWidth="1"/>
    <col min="7432" max="7432" width="2" style="5" customWidth="1"/>
    <col min="7433" max="7675" width="9" style="5"/>
    <col min="7676" max="7676" width="1.33203125" style="5" customWidth="1"/>
    <col min="7677" max="7677" width="8.44140625" style="5" customWidth="1"/>
    <col min="7678" max="7678" width="9.21875" style="5" customWidth="1"/>
    <col min="7679" max="7679" width="1.44140625" style="5" customWidth="1"/>
    <col min="7680" max="7680" width="9.6640625" style="5" customWidth="1"/>
    <col min="7681" max="7681" width="10.109375" style="5" customWidth="1"/>
    <col min="7682" max="7682" width="0.77734375" style="5" customWidth="1"/>
    <col min="7683" max="7683" width="1" style="5" customWidth="1"/>
    <col min="7684" max="7684" width="0.77734375" style="5" customWidth="1"/>
    <col min="7685" max="7686" width="9" style="5"/>
    <col min="7687" max="7687" width="1.21875" style="5" customWidth="1"/>
    <col min="7688" max="7688" width="2" style="5" customWidth="1"/>
    <col min="7689" max="7931" width="9" style="5"/>
    <col min="7932" max="7932" width="1.33203125" style="5" customWidth="1"/>
    <col min="7933" max="7933" width="8.44140625" style="5" customWidth="1"/>
    <col min="7934" max="7934" width="9.21875" style="5" customWidth="1"/>
    <col min="7935" max="7935" width="1.44140625" style="5" customWidth="1"/>
    <col min="7936" max="7936" width="9.6640625" style="5" customWidth="1"/>
    <col min="7937" max="7937" width="10.109375" style="5" customWidth="1"/>
    <col min="7938" max="7938" width="0.77734375" style="5" customWidth="1"/>
    <col min="7939" max="7939" width="1" style="5" customWidth="1"/>
    <col min="7940" max="7940" width="0.77734375" style="5" customWidth="1"/>
    <col min="7941" max="7942" width="9" style="5"/>
    <col min="7943" max="7943" width="1.21875" style="5" customWidth="1"/>
    <col min="7944" max="7944" width="2" style="5" customWidth="1"/>
    <col min="7945" max="8187" width="9" style="5"/>
    <col min="8188" max="8188" width="1.33203125" style="5" customWidth="1"/>
    <col min="8189" max="8189" width="8.44140625" style="5" customWidth="1"/>
    <col min="8190" max="8190" width="9.21875" style="5" customWidth="1"/>
    <col min="8191" max="8191" width="1.44140625" style="5" customWidth="1"/>
    <col min="8192" max="8192" width="9.6640625" style="5" customWidth="1"/>
    <col min="8193" max="8193" width="10.109375" style="5" customWidth="1"/>
    <col min="8194" max="8194" width="0.77734375" style="5" customWidth="1"/>
    <col min="8195" max="8195" width="1" style="5" customWidth="1"/>
    <col min="8196" max="8196" width="0.77734375" style="5" customWidth="1"/>
    <col min="8197" max="8198" width="9" style="5"/>
    <col min="8199" max="8199" width="1.21875" style="5" customWidth="1"/>
    <col min="8200" max="8200" width="2" style="5" customWidth="1"/>
    <col min="8201" max="8443" width="9" style="5"/>
    <col min="8444" max="8444" width="1.33203125" style="5" customWidth="1"/>
    <col min="8445" max="8445" width="8.44140625" style="5" customWidth="1"/>
    <col min="8446" max="8446" width="9.21875" style="5" customWidth="1"/>
    <col min="8447" max="8447" width="1.44140625" style="5" customWidth="1"/>
    <col min="8448" max="8448" width="9.6640625" style="5" customWidth="1"/>
    <col min="8449" max="8449" width="10.109375" style="5" customWidth="1"/>
    <col min="8450" max="8450" width="0.77734375" style="5" customWidth="1"/>
    <col min="8451" max="8451" width="1" style="5" customWidth="1"/>
    <col min="8452" max="8452" width="0.77734375" style="5" customWidth="1"/>
    <col min="8453" max="8454" width="9" style="5"/>
    <col min="8455" max="8455" width="1.21875" style="5" customWidth="1"/>
    <col min="8456" max="8456" width="2" style="5" customWidth="1"/>
    <col min="8457" max="8699" width="9" style="5"/>
    <col min="8700" max="8700" width="1.33203125" style="5" customWidth="1"/>
    <col min="8701" max="8701" width="8.44140625" style="5" customWidth="1"/>
    <col min="8702" max="8702" width="9.21875" style="5" customWidth="1"/>
    <col min="8703" max="8703" width="1.44140625" style="5" customWidth="1"/>
    <col min="8704" max="8704" width="9.6640625" style="5" customWidth="1"/>
    <col min="8705" max="8705" width="10.109375" style="5" customWidth="1"/>
    <col min="8706" max="8706" width="0.77734375" style="5" customWidth="1"/>
    <col min="8707" max="8707" width="1" style="5" customWidth="1"/>
    <col min="8708" max="8708" width="0.77734375" style="5" customWidth="1"/>
    <col min="8709" max="8710" width="9" style="5"/>
    <col min="8711" max="8711" width="1.21875" style="5" customWidth="1"/>
    <col min="8712" max="8712" width="2" style="5" customWidth="1"/>
    <col min="8713" max="8955" width="9" style="5"/>
    <col min="8956" max="8956" width="1.33203125" style="5" customWidth="1"/>
    <col min="8957" max="8957" width="8.44140625" style="5" customWidth="1"/>
    <col min="8958" max="8958" width="9.21875" style="5" customWidth="1"/>
    <col min="8959" max="8959" width="1.44140625" style="5" customWidth="1"/>
    <col min="8960" max="8960" width="9.6640625" style="5" customWidth="1"/>
    <col min="8961" max="8961" width="10.109375" style="5" customWidth="1"/>
    <col min="8962" max="8962" width="0.77734375" style="5" customWidth="1"/>
    <col min="8963" max="8963" width="1" style="5" customWidth="1"/>
    <col min="8964" max="8964" width="0.77734375" style="5" customWidth="1"/>
    <col min="8965" max="8966" width="9" style="5"/>
    <col min="8967" max="8967" width="1.21875" style="5" customWidth="1"/>
    <col min="8968" max="8968" width="2" style="5" customWidth="1"/>
    <col min="8969" max="9211" width="9" style="5"/>
    <col min="9212" max="9212" width="1.33203125" style="5" customWidth="1"/>
    <col min="9213" max="9213" width="8.44140625" style="5" customWidth="1"/>
    <col min="9214" max="9214" width="9.21875" style="5" customWidth="1"/>
    <col min="9215" max="9215" width="1.44140625" style="5" customWidth="1"/>
    <col min="9216" max="9216" width="9.6640625" style="5" customWidth="1"/>
    <col min="9217" max="9217" width="10.109375" style="5" customWidth="1"/>
    <col min="9218" max="9218" width="0.77734375" style="5" customWidth="1"/>
    <col min="9219" max="9219" width="1" style="5" customWidth="1"/>
    <col min="9220" max="9220" width="0.77734375" style="5" customWidth="1"/>
    <col min="9221" max="9222" width="9" style="5"/>
    <col min="9223" max="9223" width="1.21875" style="5" customWidth="1"/>
    <col min="9224" max="9224" width="2" style="5" customWidth="1"/>
    <col min="9225" max="9467" width="9" style="5"/>
    <col min="9468" max="9468" width="1.33203125" style="5" customWidth="1"/>
    <col min="9469" max="9469" width="8.44140625" style="5" customWidth="1"/>
    <col min="9470" max="9470" width="9.21875" style="5" customWidth="1"/>
    <col min="9471" max="9471" width="1.44140625" style="5" customWidth="1"/>
    <col min="9472" max="9472" width="9.6640625" style="5" customWidth="1"/>
    <col min="9473" max="9473" width="10.109375" style="5" customWidth="1"/>
    <col min="9474" max="9474" width="0.77734375" style="5" customWidth="1"/>
    <col min="9475" max="9475" width="1" style="5" customWidth="1"/>
    <col min="9476" max="9476" width="0.77734375" style="5" customWidth="1"/>
    <col min="9477" max="9478" width="9" style="5"/>
    <col min="9479" max="9479" width="1.21875" style="5" customWidth="1"/>
    <col min="9480" max="9480" width="2" style="5" customWidth="1"/>
    <col min="9481" max="9723" width="9" style="5"/>
    <col min="9724" max="9724" width="1.33203125" style="5" customWidth="1"/>
    <col min="9725" max="9725" width="8.44140625" style="5" customWidth="1"/>
    <col min="9726" max="9726" width="9.21875" style="5" customWidth="1"/>
    <col min="9727" max="9727" width="1.44140625" style="5" customWidth="1"/>
    <col min="9728" max="9728" width="9.6640625" style="5" customWidth="1"/>
    <col min="9729" max="9729" width="10.109375" style="5" customWidth="1"/>
    <col min="9730" max="9730" width="0.77734375" style="5" customWidth="1"/>
    <col min="9731" max="9731" width="1" style="5" customWidth="1"/>
    <col min="9732" max="9732" width="0.77734375" style="5" customWidth="1"/>
    <col min="9733" max="9734" width="9" style="5"/>
    <col min="9735" max="9735" width="1.21875" style="5" customWidth="1"/>
    <col min="9736" max="9736" width="2" style="5" customWidth="1"/>
    <col min="9737" max="9979" width="9" style="5"/>
    <col min="9980" max="9980" width="1.33203125" style="5" customWidth="1"/>
    <col min="9981" max="9981" width="8.44140625" style="5" customWidth="1"/>
    <col min="9982" max="9982" width="9.21875" style="5" customWidth="1"/>
    <col min="9983" max="9983" width="1.44140625" style="5" customWidth="1"/>
    <col min="9984" max="9984" width="9.6640625" style="5" customWidth="1"/>
    <col min="9985" max="9985" width="10.109375" style="5" customWidth="1"/>
    <col min="9986" max="9986" width="0.77734375" style="5" customWidth="1"/>
    <col min="9987" max="9987" width="1" style="5" customWidth="1"/>
    <col min="9988" max="9988" width="0.77734375" style="5" customWidth="1"/>
    <col min="9989" max="9990" width="9" style="5"/>
    <col min="9991" max="9991" width="1.21875" style="5" customWidth="1"/>
    <col min="9992" max="9992" width="2" style="5" customWidth="1"/>
    <col min="9993" max="10235" width="9" style="5"/>
    <col min="10236" max="10236" width="1.33203125" style="5" customWidth="1"/>
    <col min="10237" max="10237" width="8.44140625" style="5" customWidth="1"/>
    <col min="10238" max="10238" width="9.21875" style="5" customWidth="1"/>
    <col min="10239" max="10239" width="1.44140625" style="5" customWidth="1"/>
    <col min="10240" max="10240" width="9.6640625" style="5" customWidth="1"/>
    <col min="10241" max="10241" width="10.109375" style="5" customWidth="1"/>
    <col min="10242" max="10242" width="0.77734375" style="5" customWidth="1"/>
    <col min="10243" max="10243" width="1" style="5" customWidth="1"/>
    <col min="10244" max="10244" width="0.77734375" style="5" customWidth="1"/>
    <col min="10245" max="10246" width="9" style="5"/>
    <col min="10247" max="10247" width="1.21875" style="5" customWidth="1"/>
    <col min="10248" max="10248" width="2" style="5" customWidth="1"/>
    <col min="10249" max="10491" width="9" style="5"/>
    <col min="10492" max="10492" width="1.33203125" style="5" customWidth="1"/>
    <col min="10493" max="10493" width="8.44140625" style="5" customWidth="1"/>
    <col min="10494" max="10494" width="9.21875" style="5" customWidth="1"/>
    <col min="10495" max="10495" width="1.44140625" style="5" customWidth="1"/>
    <col min="10496" max="10496" width="9.6640625" style="5" customWidth="1"/>
    <col min="10497" max="10497" width="10.109375" style="5" customWidth="1"/>
    <col min="10498" max="10498" width="0.77734375" style="5" customWidth="1"/>
    <col min="10499" max="10499" width="1" style="5" customWidth="1"/>
    <col min="10500" max="10500" width="0.77734375" style="5" customWidth="1"/>
    <col min="10501" max="10502" width="9" style="5"/>
    <col min="10503" max="10503" width="1.21875" style="5" customWidth="1"/>
    <col min="10504" max="10504" width="2" style="5" customWidth="1"/>
    <col min="10505" max="10747" width="9" style="5"/>
    <col min="10748" max="10748" width="1.33203125" style="5" customWidth="1"/>
    <col min="10749" max="10749" width="8.44140625" style="5" customWidth="1"/>
    <col min="10750" max="10750" width="9.21875" style="5" customWidth="1"/>
    <col min="10751" max="10751" width="1.44140625" style="5" customWidth="1"/>
    <col min="10752" max="10752" width="9.6640625" style="5" customWidth="1"/>
    <col min="10753" max="10753" width="10.109375" style="5" customWidth="1"/>
    <col min="10754" max="10754" width="0.77734375" style="5" customWidth="1"/>
    <col min="10755" max="10755" width="1" style="5" customWidth="1"/>
    <col min="10756" max="10756" width="0.77734375" style="5" customWidth="1"/>
    <col min="10757" max="10758" width="9" style="5"/>
    <col min="10759" max="10759" width="1.21875" style="5" customWidth="1"/>
    <col min="10760" max="10760" width="2" style="5" customWidth="1"/>
    <col min="10761" max="11003" width="9" style="5"/>
    <col min="11004" max="11004" width="1.33203125" style="5" customWidth="1"/>
    <col min="11005" max="11005" width="8.44140625" style="5" customWidth="1"/>
    <col min="11006" max="11006" width="9.21875" style="5" customWidth="1"/>
    <col min="11007" max="11007" width="1.44140625" style="5" customWidth="1"/>
    <col min="11008" max="11008" width="9.6640625" style="5" customWidth="1"/>
    <col min="11009" max="11009" width="10.109375" style="5" customWidth="1"/>
    <col min="11010" max="11010" width="0.77734375" style="5" customWidth="1"/>
    <col min="11011" max="11011" width="1" style="5" customWidth="1"/>
    <col min="11012" max="11012" width="0.77734375" style="5" customWidth="1"/>
    <col min="11013" max="11014" width="9" style="5"/>
    <col min="11015" max="11015" width="1.21875" style="5" customWidth="1"/>
    <col min="11016" max="11016" width="2" style="5" customWidth="1"/>
    <col min="11017" max="11259" width="9" style="5"/>
    <col min="11260" max="11260" width="1.33203125" style="5" customWidth="1"/>
    <col min="11261" max="11261" width="8.44140625" style="5" customWidth="1"/>
    <col min="11262" max="11262" width="9.21875" style="5" customWidth="1"/>
    <col min="11263" max="11263" width="1.44140625" style="5" customWidth="1"/>
    <col min="11264" max="11264" width="9.6640625" style="5" customWidth="1"/>
    <col min="11265" max="11265" width="10.109375" style="5" customWidth="1"/>
    <col min="11266" max="11266" width="0.77734375" style="5" customWidth="1"/>
    <col min="11267" max="11267" width="1" style="5" customWidth="1"/>
    <col min="11268" max="11268" width="0.77734375" style="5" customWidth="1"/>
    <col min="11269" max="11270" width="9" style="5"/>
    <col min="11271" max="11271" width="1.21875" style="5" customWidth="1"/>
    <col min="11272" max="11272" width="2" style="5" customWidth="1"/>
    <col min="11273" max="11515" width="9" style="5"/>
    <col min="11516" max="11516" width="1.33203125" style="5" customWidth="1"/>
    <col min="11517" max="11517" width="8.44140625" style="5" customWidth="1"/>
    <col min="11518" max="11518" width="9.21875" style="5" customWidth="1"/>
    <col min="11519" max="11519" width="1.44140625" style="5" customWidth="1"/>
    <col min="11520" max="11520" width="9.6640625" style="5" customWidth="1"/>
    <col min="11521" max="11521" width="10.109375" style="5" customWidth="1"/>
    <col min="11522" max="11522" width="0.77734375" style="5" customWidth="1"/>
    <col min="11523" max="11523" width="1" style="5" customWidth="1"/>
    <col min="11524" max="11524" width="0.77734375" style="5" customWidth="1"/>
    <col min="11525" max="11526" width="9" style="5"/>
    <col min="11527" max="11527" width="1.21875" style="5" customWidth="1"/>
    <col min="11528" max="11528" width="2" style="5" customWidth="1"/>
    <col min="11529" max="11771" width="9" style="5"/>
    <col min="11772" max="11772" width="1.33203125" style="5" customWidth="1"/>
    <col min="11773" max="11773" width="8.44140625" style="5" customWidth="1"/>
    <col min="11774" max="11774" width="9.21875" style="5" customWidth="1"/>
    <col min="11775" max="11775" width="1.44140625" style="5" customWidth="1"/>
    <col min="11776" max="11776" width="9.6640625" style="5" customWidth="1"/>
    <col min="11777" max="11777" width="10.109375" style="5" customWidth="1"/>
    <col min="11778" max="11778" width="0.77734375" style="5" customWidth="1"/>
    <col min="11779" max="11779" width="1" style="5" customWidth="1"/>
    <col min="11780" max="11780" width="0.77734375" style="5" customWidth="1"/>
    <col min="11781" max="11782" width="9" style="5"/>
    <col min="11783" max="11783" width="1.21875" style="5" customWidth="1"/>
    <col min="11784" max="11784" width="2" style="5" customWidth="1"/>
    <col min="11785" max="12027" width="9" style="5"/>
    <col min="12028" max="12028" width="1.33203125" style="5" customWidth="1"/>
    <col min="12029" max="12029" width="8.44140625" style="5" customWidth="1"/>
    <col min="12030" max="12030" width="9.21875" style="5" customWidth="1"/>
    <col min="12031" max="12031" width="1.44140625" style="5" customWidth="1"/>
    <col min="12032" max="12032" width="9.6640625" style="5" customWidth="1"/>
    <col min="12033" max="12033" width="10.109375" style="5" customWidth="1"/>
    <col min="12034" max="12034" width="0.77734375" style="5" customWidth="1"/>
    <col min="12035" max="12035" width="1" style="5" customWidth="1"/>
    <col min="12036" max="12036" width="0.77734375" style="5" customWidth="1"/>
    <col min="12037" max="12038" width="9" style="5"/>
    <col min="12039" max="12039" width="1.21875" style="5" customWidth="1"/>
    <col min="12040" max="12040" width="2" style="5" customWidth="1"/>
    <col min="12041" max="12283" width="9" style="5"/>
    <col min="12284" max="12284" width="1.33203125" style="5" customWidth="1"/>
    <col min="12285" max="12285" width="8.44140625" style="5" customWidth="1"/>
    <col min="12286" max="12286" width="9.21875" style="5" customWidth="1"/>
    <col min="12287" max="12287" width="1.44140625" style="5" customWidth="1"/>
    <col min="12288" max="12288" width="9.6640625" style="5" customWidth="1"/>
    <col min="12289" max="12289" width="10.109375" style="5" customWidth="1"/>
    <col min="12290" max="12290" width="0.77734375" style="5" customWidth="1"/>
    <col min="12291" max="12291" width="1" style="5" customWidth="1"/>
    <col min="12292" max="12292" width="0.77734375" style="5" customWidth="1"/>
    <col min="12293" max="12294" width="9" style="5"/>
    <col min="12295" max="12295" width="1.21875" style="5" customWidth="1"/>
    <col min="12296" max="12296" width="2" style="5" customWidth="1"/>
    <col min="12297" max="12539" width="9" style="5"/>
    <col min="12540" max="12540" width="1.33203125" style="5" customWidth="1"/>
    <col min="12541" max="12541" width="8.44140625" style="5" customWidth="1"/>
    <col min="12542" max="12542" width="9.21875" style="5" customWidth="1"/>
    <col min="12543" max="12543" width="1.44140625" style="5" customWidth="1"/>
    <col min="12544" max="12544" width="9.6640625" style="5" customWidth="1"/>
    <col min="12545" max="12545" width="10.109375" style="5" customWidth="1"/>
    <col min="12546" max="12546" width="0.77734375" style="5" customWidth="1"/>
    <col min="12547" max="12547" width="1" style="5" customWidth="1"/>
    <col min="12548" max="12548" width="0.77734375" style="5" customWidth="1"/>
    <col min="12549" max="12550" width="9" style="5"/>
    <col min="12551" max="12551" width="1.21875" style="5" customWidth="1"/>
    <col min="12552" max="12552" width="2" style="5" customWidth="1"/>
    <col min="12553" max="12795" width="9" style="5"/>
    <col min="12796" max="12796" width="1.33203125" style="5" customWidth="1"/>
    <col min="12797" max="12797" width="8.44140625" style="5" customWidth="1"/>
    <col min="12798" max="12798" width="9.21875" style="5" customWidth="1"/>
    <col min="12799" max="12799" width="1.44140625" style="5" customWidth="1"/>
    <col min="12800" max="12800" width="9.6640625" style="5" customWidth="1"/>
    <col min="12801" max="12801" width="10.109375" style="5" customWidth="1"/>
    <col min="12802" max="12802" width="0.77734375" style="5" customWidth="1"/>
    <col min="12803" max="12803" width="1" style="5" customWidth="1"/>
    <col min="12804" max="12804" width="0.77734375" style="5" customWidth="1"/>
    <col min="12805" max="12806" width="9" style="5"/>
    <col min="12807" max="12807" width="1.21875" style="5" customWidth="1"/>
    <col min="12808" max="12808" width="2" style="5" customWidth="1"/>
    <col min="12809" max="13051" width="9" style="5"/>
    <col min="13052" max="13052" width="1.33203125" style="5" customWidth="1"/>
    <col min="13053" max="13053" width="8.44140625" style="5" customWidth="1"/>
    <col min="13054" max="13054" width="9.21875" style="5" customWidth="1"/>
    <col min="13055" max="13055" width="1.44140625" style="5" customWidth="1"/>
    <col min="13056" max="13056" width="9.6640625" style="5" customWidth="1"/>
    <col min="13057" max="13057" width="10.109375" style="5" customWidth="1"/>
    <col min="13058" max="13058" width="0.77734375" style="5" customWidth="1"/>
    <col min="13059" max="13059" width="1" style="5" customWidth="1"/>
    <col min="13060" max="13060" width="0.77734375" style="5" customWidth="1"/>
    <col min="13061" max="13062" width="9" style="5"/>
    <col min="13063" max="13063" width="1.21875" style="5" customWidth="1"/>
    <col min="13064" max="13064" width="2" style="5" customWidth="1"/>
    <col min="13065" max="13307" width="9" style="5"/>
    <col min="13308" max="13308" width="1.33203125" style="5" customWidth="1"/>
    <col min="13309" max="13309" width="8.44140625" style="5" customWidth="1"/>
    <col min="13310" max="13310" width="9.21875" style="5" customWidth="1"/>
    <col min="13311" max="13311" width="1.44140625" style="5" customWidth="1"/>
    <col min="13312" max="13312" width="9.6640625" style="5" customWidth="1"/>
    <col min="13313" max="13313" width="10.109375" style="5" customWidth="1"/>
    <col min="13314" max="13314" width="0.77734375" style="5" customWidth="1"/>
    <col min="13315" max="13315" width="1" style="5" customWidth="1"/>
    <col min="13316" max="13316" width="0.77734375" style="5" customWidth="1"/>
    <col min="13317" max="13318" width="9" style="5"/>
    <col min="13319" max="13319" width="1.21875" style="5" customWidth="1"/>
    <col min="13320" max="13320" width="2" style="5" customWidth="1"/>
    <col min="13321" max="13563" width="9" style="5"/>
    <col min="13564" max="13564" width="1.33203125" style="5" customWidth="1"/>
    <col min="13565" max="13565" width="8.44140625" style="5" customWidth="1"/>
    <col min="13566" max="13566" width="9.21875" style="5" customWidth="1"/>
    <col min="13567" max="13567" width="1.44140625" style="5" customWidth="1"/>
    <col min="13568" max="13568" width="9.6640625" style="5" customWidth="1"/>
    <col min="13569" max="13569" width="10.109375" style="5" customWidth="1"/>
    <col min="13570" max="13570" width="0.77734375" style="5" customWidth="1"/>
    <col min="13571" max="13571" width="1" style="5" customWidth="1"/>
    <col min="13572" max="13572" width="0.77734375" style="5" customWidth="1"/>
    <col min="13573" max="13574" width="9" style="5"/>
    <col min="13575" max="13575" width="1.21875" style="5" customWidth="1"/>
    <col min="13576" max="13576" width="2" style="5" customWidth="1"/>
    <col min="13577" max="13819" width="9" style="5"/>
    <col min="13820" max="13820" width="1.33203125" style="5" customWidth="1"/>
    <col min="13821" max="13821" width="8.44140625" style="5" customWidth="1"/>
    <col min="13822" max="13822" width="9.21875" style="5" customWidth="1"/>
    <col min="13823" max="13823" width="1.44140625" style="5" customWidth="1"/>
    <col min="13824" max="13824" width="9.6640625" style="5" customWidth="1"/>
    <col min="13825" max="13825" width="10.109375" style="5" customWidth="1"/>
    <col min="13826" max="13826" width="0.77734375" style="5" customWidth="1"/>
    <col min="13827" max="13827" width="1" style="5" customWidth="1"/>
    <col min="13828" max="13828" width="0.77734375" style="5" customWidth="1"/>
    <col min="13829" max="13830" width="9" style="5"/>
    <col min="13831" max="13831" width="1.21875" style="5" customWidth="1"/>
    <col min="13832" max="13832" width="2" style="5" customWidth="1"/>
    <col min="13833" max="14075" width="9" style="5"/>
    <col min="14076" max="14076" width="1.33203125" style="5" customWidth="1"/>
    <col min="14077" max="14077" width="8.44140625" style="5" customWidth="1"/>
    <col min="14078" max="14078" width="9.21875" style="5" customWidth="1"/>
    <col min="14079" max="14079" width="1.44140625" style="5" customWidth="1"/>
    <col min="14080" max="14080" width="9.6640625" style="5" customWidth="1"/>
    <col min="14081" max="14081" width="10.109375" style="5" customWidth="1"/>
    <col min="14082" max="14082" width="0.77734375" style="5" customWidth="1"/>
    <col min="14083" max="14083" width="1" style="5" customWidth="1"/>
    <col min="14084" max="14084" width="0.77734375" style="5" customWidth="1"/>
    <col min="14085" max="14086" width="9" style="5"/>
    <col min="14087" max="14087" width="1.21875" style="5" customWidth="1"/>
    <col min="14088" max="14088" width="2" style="5" customWidth="1"/>
    <col min="14089" max="14331" width="9" style="5"/>
    <col min="14332" max="14332" width="1.33203125" style="5" customWidth="1"/>
    <col min="14333" max="14333" width="8.44140625" style="5" customWidth="1"/>
    <col min="14334" max="14334" width="9.21875" style="5" customWidth="1"/>
    <col min="14335" max="14335" width="1.44140625" style="5" customWidth="1"/>
    <col min="14336" max="14336" width="9.6640625" style="5" customWidth="1"/>
    <col min="14337" max="14337" width="10.109375" style="5" customWidth="1"/>
    <col min="14338" max="14338" width="0.77734375" style="5" customWidth="1"/>
    <col min="14339" max="14339" width="1" style="5" customWidth="1"/>
    <col min="14340" max="14340" width="0.77734375" style="5" customWidth="1"/>
    <col min="14341" max="14342" width="9" style="5"/>
    <col min="14343" max="14343" width="1.21875" style="5" customWidth="1"/>
    <col min="14344" max="14344" width="2" style="5" customWidth="1"/>
    <col min="14345" max="14587" width="9" style="5"/>
    <col min="14588" max="14588" width="1.33203125" style="5" customWidth="1"/>
    <col min="14589" max="14589" width="8.44140625" style="5" customWidth="1"/>
    <col min="14590" max="14590" width="9.21875" style="5" customWidth="1"/>
    <col min="14591" max="14591" width="1.44140625" style="5" customWidth="1"/>
    <col min="14592" max="14592" width="9.6640625" style="5" customWidth="1"/>
    <col min="14593" max="14593" width="10.109375" style="5" customWidth="1"/>
    <col min="14594" max="14594" width="0.77734375" style="5" customWidth="1"/>
    <col min="14595" max="14595" width="1" style="5" customWidth="1"/>
    <col min="14596" max="14596" width="0.77734375" style="5" customWidth="1"/>
    <col min="14597" max="14598" width="9" style="5"/>
    <col min="14599" max="14599" width="1.21875" style="5" customWidth="1"/>
    <col min="14600" max="14600" width="2" style="5" customWidth="1"/>
    <col min="14601" max="14843" width="9" style="5"/>
    <col min="14844" max="14844" width="1.33203125" style="5" customWidth="1"/>
    <col min="14845" max="14845" width="8.44140625" style="5" customWidth="1"/>
    <col min="14846" max="14846" width="9.21875" style="5" customWidth="1"/>
    <col min="14847" max="14847" width="1.44140625" style="5" customWidth="1"/>
    <col min="14848" max="14848" width="9.6640625" style="5" customWidth="1"/>
    <col min="14849" max="14849" width="10.109375" style="5" customWidth="1"/>
    <col min="14850" max="14850" width="0.77734375" style="5" customWidth="1"/>
    <col min="14851" max="14851" width="1" style="5" customWidth="1"/>
    <col min="14852" max="14852" width="0.77734375" style="5" customWidth="1"/>
    <col min="14853" max="14854" width="9" style="5"/>
    <col min="14855" max="14855" width="1.21875" style="5" customWidth="1"/>
    <col min="14856" max="14856" width="2" style="5" customWidth="1"/>
    <col min="14857" max="15099" width="9" style="5"/>
    <col min="15100" max="15100" width="1.33203125" style="5" customWidth="1"/>
    <col min="15101" max="15101" width="8.44140625" style="5" customWidth="1"/>
    <col min="15102" max="15102" width="9.21875" style="5" customWidth="1"/>
    <col min="15103" max="15103" width="1.44140625" style="5" customWidth="1"/>
    <col min="15104" max="15104" width="9.6640625" style="5" customWidth="1"/>
    <col min="15105" max="15105" width="10.109375" style="5" customWidth="1"/>
    <col min="15106" max="15106" width="0.77734375" style="5" customWidth="1"/>
    <col min="15107" max="15107" width="1" style="5" customWidth="1"/>
    <col min="15108" max="15108" width="0.77734375" style="5" customWidth="1"/>
    <col min="15109" max="15110" width="9" style="5"/>
    <col min="15111" max="15111" width="1.21875" style="5" customWidth="1"/>
    <col min="15112" max="15112" width="2" style="5" customWidth="1"/>
    <col min="15113" max="15355" width="9" style="5"/>
    <col min="15356" max="15356" width="1.33203125" style="5" customWidth="1"/>
    <col min="15357" max="15357" width="8.44140625" style="5" customWidth="1"/>
    <col min="15358" max="15358" width="9.21875" style="5" customWidth="1"/>
    <col min="15359" max="15359" width="1.44140625" style="5" customWidth="1"/>
    <col min="15360" max="15360" width="9.6640625" style="5" customWidth="1"/>
    <col min="15361" max="15361" width="10.109375" style="5" customWidth="1"/>
    <col min="15362" max="15362" width="0.77734375" style="5" customWidth="1"/>
    <col min="15363" max="15363" width="1" style="5" customWidth="1"/>
    <col min="15364" max="15364" width="0.77734375" style="5" customWidth="1"/>
    <col min="15365" max="15366" width="9" style="5"/>
    <col min="15367" max="15367" width="1.21875" style="5" customWidth="1"/>
    <col min="15368" max="15368" width="2" style="5" customWidth="1"/>
    <col min="15369" max="15611" width="9" style="5"/>
    <col min="15612" max="15612" width="1.33203125" style="5" customWidth="1"/>
    <col min="15613" max="15613" width="8.44140625" style="5" customWidth="1"/>
    <col min="15614" max="15614" width="9.21875" style="5" customWidth="1"/>
    <col min="15615" max="15615" width="1.44140625" style="5" customWidth="1"/>
    <col min="15616" max="15616" width="9.6640625" style="5" customWidth="1"/>
    <col min="15617" max="15617" width="10.109375" style="5" customWidth="1"/>
    <col min="15618" max="15618" width="0.77734375" style="5" customWidth="1"/>
    <col min="15619" max="15619" width="1" style="5" customWidth="1"/>
    <col min="15620" max="15620" width="0.77734375" style="5" customWidth="1"/>
    <col min="15621" max="15622" width="9" style="5"/>
    <col min="15623" max="15623" width="1.21875" style="5" customWidth="1"/>
    <col min="15624" max="15624" width="2" style="5" customWidth="1"/>
    <col min="15625" max="15867" width="9" style="5"/>
    <col min="15868" max="15868" width="1.33203125" style="5" customWidth="1"/>
    <col min="15869" max="15869" width="8.44140625" style="5" customWidth="1"/>
    <col min="15870" max="15870" width="9.21875" style="5" customWidth="1"/>
    <col min="15871" max="15871" width="1.44140625" style="5" customWidth="1"/>
    <col min="15872" max="15872" width="9.6640625" style="5" customWidth="1"/>
    <col min="15873" max="15873" width="10.109375" style="5" customWidth="1"/>
    <col min="15874" max="15874" width="0.77734375" style="5" customWidth="1"/>
    <col min="15875" max="15875" width="1" style="5" customWidth="1"/>
    <col min="15876" max="15876" width="0.77734375" style="5" customWidth="1"/>
    <col min="15877" max="15878" width="9" style="5"/>
    <col min="15879" max="15879" width="1.21875" style="5" customWidth="1"/>
    <col min="15880" max="15880" width="2" style="5" customWidth="1"/>
    <col min="15881" max="16123" width="9" style="5"/>
    <col min="16124" max="16124" width="1.33203125" style="5" customWidth="1"/>
    <col min="16125" max="16125" width="8.44140625" style="5" customWidth="1"/>
    <col min="16126" max="16126" width="9.21875" style="5" customWidth="1"/>
    <col min="16127" max="16127" width="1.44140625" style="5" customWidth="1"/>
    <col min="16128" max="16128" width="9.6640625" style="5" customWidth="1"/>
    <col min="16129" max="16129" width="10.109375" style="5" customWidth="1"/>
    <col min="16130" max="16130" width="0.77734375" style="5" customWidth="1"/>
    <col min="16131" max="16131" width="1" style="5" customWidth="1"/>
    <col min="16132" max="16132" width="0.77734375" style="5" customWidth="1"/>
    <col min="16133" max="16134" width="9" style="5"/>
    <col min="16135" max="16135" width="1.21875" style="5" customWidth="1"/>
    <col min="16136" max="16136" width="2" style="5" customWidth="1"/>
    <col min="16137" max="16384" width="9" style="5"/>
  </cols>
  <sheetData>
    <row r="1" spans="1:8" ht="29.25" customHeight="1" x14ac:dyDescent="0.25">
      <c r="A1" s="14"/>
      <c r="B1" s="14"/>
      <c r="C1" s="14"/>
      <c r="D1" s="14"/>
      <c r="E1" s="14"/>
      <c r="F1" s="170" t="s">
        <v>70</v>
      </c>
      <c r="G1" s="170"/>
      <c r="H1" s="14"/>
    </row>
    <row r="2" spans="1:8" x14ac:dyDescent="0.25">
      <c r="A2" s="14"/>
      <c r="B2" s="22" t="s">
        <v>18</v>
      </c>
      <c r="C2" s="23">
        <v>600</v>
      </c>
      <c r="E2" s="14"/>
      <c r="F2" s="14"/>
      <c r="G2" s="21">
        <f>D16</f>
        <v>268000</v>
      </c>
      <c r="H2" s="14"/>
    </row>
    <row r="3" spans="1:8" x14ac:dyDescent="0.25">
      <c r="A3" s="14"/>
      <c r="B3" s="22" t="s">
        <v>19</v>
      </c>
      <c r="C3" s="26">
        <v>0.98</v>
      </c>
      <c r="E3" s="14"/>
      <c r="F3" s="24">
        <v>100</v>
      </c>
      <c r="G3" s="25">
        <f t="dataTable" ref="G3:G23" dt2D="0" dtr="0" r1="D12"/>
        <v>283500</v>
      </c>
      <c r="H3" s="14"/>
    </row>
    <row r="4" spans="1:8" x14ac:dyDescent="0.25">
      <c r="A4" s="14"/>
      <c r="B4" s="22" t="s">
        <v>20</v>
      </c>
      <c r="C4" s="23">
        <v>1000</v>
      </c>
      <c r="E4" s="14"/>
      <c r="F4" s="27">
        <v>120</v>
      </c>
      <c r="G4" s="28">
        <v>279200</v>
      </c>
      <c r="H4" s="14"/>
    </row>
    <row r="5" spans="1:8" x14ac:dyDescent="0.25">
      <c r="A5" s="14"/>
      <c r="B5" s="22" t="s">
        <v>21</v>
      </c>
      <c r="C5" s="30">
        <v>0.92</v>
      </c>
      <c r="E5" s="14"/>
      <c r="F5" s="27">
        <v>140</v>
      </c>
      <c r="G5" s="28">
        <v>276328.57142857142</v>
      </c>
      <c r="H5" s="14"/>
    </row>
    <row r="6" spans="1:8" x14ac:dyDescent="0.25">
      <c r="A6" s="14"/>
      <c r="B6" s="31" t="s">
        <v>22</v>
      </c>
      <c r="C6" s="32">
        <v>600</v>
      </c>
      <c r="E6" s="14"/>
      <c r="F6" s="24">
        <v>160</v>
      </c>
      <c r="G6" s="28">
        <v>274350</v>
      </c>
      <c r="H6" s="14"/>
    </row>
    <row r="7" spans="1:8" ht="28.8" x14ac:dyDescent="0.25">
      <c r="A7" s="14"/>
      <c r="B7" s="82" t="s">
        <v>23</v>
      </c>
      <c r="C7" s="32">
        <v>70</v>
      </c>
      <c r="E7" s="14"/>
      <c r="F7" s="27">
        <v>180</v>
      </c>
      <c r="G7" s="28">
        <v>272966.66666666669</v>
      </c>
      <c r="H7" s="14"/>
    </row>
    <row r="8" spans="1:8" x14ac:dyDescent="0.25">
      <c r="A8" s="14"/>
      <c r="B8" s="22" t="s">
        <v>24</v>
      </c>
      <c r="C8" s="23">
        <v>5000</v>
      </c>
      <c r="E8" s="14"/>
      <c r="F8" s="27">
        <v>200</v>
      </c>
      <c r="G8" s="28">
        <v>272000</v>
      </c>
      <c r="H8" s="14"/>
    </row>
    <row r="9" spans="1:8" x14ac:dyDescent="0.25">
      <c r="A9" s="14"/>
      <c r="B9" s="14"/>
      <c r="C9" s="33" t="s">
        <v>25</v>
      </c>
      <c r="D9" s="33" t="s">
        <v>26</v>
      </c>
      <c r="E9" s="14"/>
      <c r="F9" s="24">
        <v>220</v>
      </c>
      <c r="G9" s="28">
        <v>271336.36363636365</v>
      </c>
      <c r="H9" s="14"/>
    </row>
    <row r="10" spans="1:8" x14ac:dyDescent="0.25">
      <c r="A10" s="14"/>
      <c r="B10" s="22" t="s">
        <v>27</v>
      </c>
      <c r="C10" s="34">
        <v>50</v>
      </c>
      <c r="D10" s="35">
        <f>IF(D12&gt;=C4,C10*C5,IF(D12&gt;=C2,C10*C3,C10))</f>
        <v>46</v>
      </c>
      <c r="E10" s="14"/>
      <c r="F10" s="27">
        <v>240</v>
      </c>
      <c r="G10" s="28">
        <v>270900</v>
      </c>
      <c r="H10" s="14"/>
    </row>
    <row r="11" spans="1:8" x14ac:dyDescent="0.25">
      <c r="A11" s="14"/>
      <c r="B11" s="14"/>
      <c r="C11" s="29" t="s">
        <v>28</v>
      </c>
      <c r="D11" s="36" t="s">
        <v>29</v>
      </c>
      <c r="E11" s="14"/>
      <c r="F11" s="27">
        <v>260</v>
      </c>
      <c r="G11" s="28">
        <v>270638.4615384615</v>
      </c>
      <c r="H11" s="14"/>
    </row>
    <row r="12" spans="1:8" x14ac:dyDescent="0.25">
      <c r="A12" s="37"/>
      <c r="B12" s="13" t="s">
        <v>30</v>
      </c>
      <c r="C12" s="16">
        <f>SQRT(2*C8*C6/C7)</f>
        <v>292.77002188455992</v>
      </c>
      <c r="D12" s="38">
        <v>1000</v>
      </c>
      <c r="E12" s="14"/>
      <c r="F12" s="24">
        <v>280</v>
      </c>
      <c r="G12" s="28">
        <v>270514.28571428568</v>
      </c>
      <c r="H12" s="14"/>
    </row>
    <row r="13" spans="1:8" x14ac:dyDescent="0.25">
      <c r="A13" s="14"/>
      <c r="B13" s="13" t="s">
        <v>31</v>
      </c>
      <c r="C13" s="16">
        <f>C8*C10</f>
        <v>250000</v>
      </c>
      <c r="D13" s="16">
        <f>C8*D10</f>
        <v>230000</v>
      </c>
      <c r="E13" s="14"/>
      <c r="F13" s="27">
        <v>300</v>
      </c>
      <c r="G13" s="28">
        <v>270500</v>
      </c>
      <c r="H13" s="14"/>
    </row>
    <row r="14" spans="1:8" x14ac:dyDescent="0.25">
      <c r="A14" s="14"/>
      <c r="B14" s="39" t="s">
        <v>32</v>
      </c>
      <c r="C14" s="40">
        <f>C8/C12*C6</f>
        <v>10246.950765959598</v>
      </c>
      <c r="D14" s="40">
        <f>C6*C8/D12</f>
        <v>3000</v>
      </c>
      <c r="E14" s="14"/>
      <c r="F14" s="27">
        <v>320</v>
      </c>
      <c r="G14" s="28">
        <v>270575</v>
      </c>
      <c r="H14" s="14"/>
    </row>
    <row r="15" spans="1:8" x14ac:dyDescent="0.25">
      <c r="A15" s="14"/>
      <c r="B15" s="39" t="s">
        <v>33</v>
      </c>
      <c r="C15" s="40">
        <f>C12/2*C7</f>
        <v>10246.950765959597</v>
      </c>
      <c r="D15" s="40">
        <f>D12/2*C7</f>
        <v>35000</v>
      </c>
      <c r="E15" s="14"/>
      <c r="F15" s="24">
        <v>340</v>
      </c>
      <c r="G15" s="28">
        <v>270723.5294117647</v>
      </c>
      <c r="H15" s="14"/>
    </row>
    <row r="16" spans="1:8" x14ac:dyDescent="0.25">
      <c r="A16" s="41"/>
      <c r="B16" s="39" t="s">
        <v>34</v>
      </c>
      <c r="C16" s="40">
        <f>SUM(C13:C15)</f>
        <v>270493.9015319192</v>
      </c>
      <c r="D16" s="40">
        <f>SUM(D13:D15)</f>
        <v>268000</v>
      </c>
      <c r="E16" s="14"/>
      <c r="F16" s="27">
        <v>360</v>
      </c>
      <c r="G16" s="28">
        <v>270933.33333333337</v>
      </c>
      <c r="H16" s="14"/>
    </row>
    <row r="17" spans="1:8" x14ac:dyDescent="0.25">
      <c r="A17" s="14"/>
      <c r="B17" s="42"/>
      <c r="C17" s="43"/>
      <c r="D17" s="43"/>
      <c r="E17" s="14"/>
      <c r="F17" s="27">
        <v>380</v>
      </c>
      <c r="G17" s="28">
        <v>271194.73684210528</v>
      </c>
      <c r="H17" s="14"/>
    </row>
    <row r="18" spans="1:8" x14ac:dyDescent="0.25">
      <c r="A18" s="14"/>
      <c r="B18" s="14"/>
      <c r="E18" s="14"/>
      <c r="F18" s="24">
        <v>400</v>
      </c>
      <c r="G18" s="28">
        <v>271500</v>
      </c>
      <c r="H18" s="14"/>
    </row>
    <row r="19" spans="1:8" ht="15.6" x14ac:dyDescent="0.25">
      <c r="A19" s="14"/>
      <c r="B19" s="44"/>
      <c r="C19" s="5" t="s">
        <v>35</v>
      </c>
      <c r="D19" s="45"/>
      <c r="E19" s="14"/>
      <c r="F19" s="83">
        <f>599.99</f>
        <v>599.99</v>
      </c>
      <c r="G19" s="28">
        <v>275999.73333472223</v>
      </c>
      <c r="H19" s="14"/>
    </row>
    <row r="20" spans="1:8" ht="15.6" x14ac:dyDescent="0.25">
      <c r="A20" s="14"/>
      <c r="B20" s="44"/>
      <c r="C20" s="46">
        <v>100</v>
      </c>
      <c r="D20" s="25">
        <f>MIN(G3:G23)</f>
        <v>268000</v>
      </c>
      <c r="E20" s="14"/>
      <c r="F20" s="27">
        <v>600</v>
      </c>
      <c r="G20" s="28">
        <v>271000</v>
      </c>
      <c r="H20" s="14"/>
    </row>
    <row r="21" spans="1:8" ht="15.6" x14ac:dyDescent="0.25">
      <c r="A21" s="14"/>
      <c r="B21" s="44"/>
      <c r="C21" s="47">
        <v>1500</v>
      </c>
      <c r="D21" s="48">
        <f>MIN(G3:G23)</f>
        <v>268000</v>
      </c>
      <c r="E21" s="14"/>
      <c r="F21" s="27">
        <f>999.99</f>
        <v>999.99</v>
      </c>
      <c r="G21" s="28">
        <v>282999.6800003</v>
      </c>
      <c r="H21" s="14"/>
    </row>
    <row r="22" spans="1:8" ht="15.6" x14ac:dyDescent="0.25">
      <c r="B22" s="44"/>
      <c r="D22" s="14"/>
      <c r="E22" s="14"/>
      <c r="F22" s="27">
        <v>1000</v>
      </c>
      <c r="G22" s="28">
        <v>268000</v>
      </c>
      <c r="H22" s="14"/>
    </row>
    <row r="23" spans="1:8" ht="15.6" x14ac:dyDescent="0.25">
      <c r="B23" s="44"/>
      <c r="E23" s="14"/>
      <c r="F23" s="15">
        <v>1500</v>
      </c>
      <c r="G23" s="48">
        <v>284500</v>
      </c>
      <c r="H23" s="14"/>
    </row>
    <row r="24" spans="1:8" x14ac:dyDescent="0.25">
      <c r="F24" s="14"/>
      <c r="G24" s="14"/>
    </row>
  </sheetData>
  <mergeCells count="1">
    <mergeCell ref="F1:G1"/>
  </mergeCells>
  <phoneticPr fontId="3"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M105"/>
  <sheetViews>
    <sheetView tabSelected="1" workbookViewId="0">
      <selection activeCell="X104" sqref="X104"/>
    </sheetView>
  </sheetViews>
  <sheetFormatPr defaultColWidth="8.77734375" defaultRowHeight="14.4" x14ac:dyDescent="0.25"/>
  <cols>
    <col min="1" max="1" width="17.33203125" style="110" bestFit="1" customWidth="1"/>
    <col min="2" max="2" width="8.44140625" style="110" bestFit="1" customWidth="1"/>
    <col min="3" max="3" width="1.109375" style="110" customWidth="1"/>
    <col min="4" max="4" width="5" style="110" customWidth="1"/>
    <col min="5" max="5" width="5.21875" style="110" bestFit="1" customWidth="1"/>
    <col min="6" max="6" width="5.44140625" style="110" bestFit="1" customWidth="1"/>
    <col min="7" max="7" width="1" style="110" customWidth="1"/>
    <col min="8" max="8" width="7.21875" style="110" customWidth="1"/>
    <col min="9" max="9" width="6" style="110" customWidth="1"/>
    <col min="10" max="13" width="6.44140625" style="110" bestFit="1" customWidth="1"/>
    <col min="14" max="14" width="1.21875" style="110" customWidth="1"/>
    <col min="15" max="256" width="8.77734375" style="110"/>
    <col min="257" max="257" width="15.33203125" style="110" customWidth="1"/>
    <col min="258" max="258" width="5" style="110" customWidth="1"/>
    <col min="259" max="259" width="1.109375" style="110" customWidth="1"/>
    <col min="260" max="260" width="8.33203125" style="110" customWidth="1"/>
    <col min="261" max="261" width="4.77734375" style="110" customWidth="1"/>
    <col min="262" max="262" width="8" style="110" customWidth="1"/>
    <col min="263" max="263" width="1" style="110" customWidth="1"/>
    <col min="264" max="264" width="5.109375" style="110" customWidth="1"/>
    <col min="265" max="265" width="4.33203125" style="110" customWidth="1"/>
    <col min="266" max="266" width="7.44140625" style="110" customWidth="1"/>
    <col min="267" max="267" width="7" style="110" customWidth="1"/>
    <col min="268" max="268" width="7.33203125" style="110" customWidth="1"/>
    <col min="269" max="269" width="7" style="110" customWidth="1"/>
    <col min="270" max="270" width="1.21875" style="110" customWidth="1"/>
    <col min="271" max="512" width="8.77734375" style="110"/>
    <col min="513" max="513" width="15.33203125" style="110" customWidth="1"/>
    <col min="514" max="514" width="5" style="110" customWidth="1"/>
    <col min="515" max="515" width="1.109375" style="110" customWidth="1"/>
    <col min="516" max="516" width="8.33203125" style="110" customWidth="1"/>
    <col min="517" max="517" width="4.77734375" style="110" customWidth="1"/>
    <col min="518" max="518" width="8" style="110" customWidth="1"/>
    <col min="519" max="519" width="1" style="110" customWidth="1"/>
    <col min="520" max="520" width="5.109375" style="110" customWidth="1"/>
    <col min="521" max="521" width="4.33203125" style="110" customWidth="1"/>
    <col min="522" max="522" width="7.44140625" style="110" customWidth="1"/>
    <col min="523" max="523" width="7" style="110" customWidth="1"/>
    <col min="524" max="524" width="7.33203125" style="110" customWidth="1"/>
    <col min="525" max="525" width="7" style="110" customWidth="1"/>
    <col min="526" max="526" width="1.21875" style="110" customWidth="1"/>
    <col min="527" max="768" width="8.77734375" style="110"/>
    <col min="769" max="769" width="15.33203125" style="110" customWidth="1"/>
    <col min="770" max="770" width="5" style="110" customWidth="1"/>
    <col min="771" max="771" width="1.109375" style="110" customWidth="1"/>
    <col min="772" max="772" width="8.33203125" style="110" customWidth="1"/>
    <col min="773" max="773" width="4.77734375" style="110" customWidth="1"/>
    <col min="774" max="774" width="8" style="110" customWidth="1"/>
    <col min="775" max="775" width="1" style="110" customWidth="1"/>
    <col min="776" max="776" width="5.109375" style="110" customWidth="1"/>
    <col min="777" max="777" width="4.33203125" style="110" customWidth="1"/>
    <col min="778" max="778" width="7.44140625" style="110" customWidth="1"/>
    <col min="779" max="779" width="7" style="110" customWidth="1"/>
    <col min="780" max="780" width="7.33203125" style="110" customWidth="1"/>
    <col min="781" max="781" width="7" style="110" customWidth="1"/>
    <col min="782" max="782" width="1.21875" style="110" customWidth="1"/>
    <col min="783" max="1024" width="8.77734375" style="110"/>
    <col min="1025" max="1025" width="15.33203125" style="110" customWidth="1"/>
    <col min="1026" max="1026" width="5" style="110" customWidth="1"/>
    <col min="1027" max="1027" width="1.109375" style="110" customWidth="1"/>
    <col min="1028" max="1028" width="8.33203125" style="110" customWidth="1"/>
    <col min="1029" max="1029" width="4.77734375" style="110" customWidth="1"/>
    <col min="1030" max="1030" width="8" style="110" customWidth="1"/>
    <col min="1031" max="1031" width="1" style="110" customWidth="1"/>
    <col min="1032" max="1032" width="5.109375" style="110" customWidth="1"/>
    <col min="1033" max="1033" width="4.33203125" style="110" customWidth="1"/>
    <col min="1034" max="1034" width="7.44140625" style="110" customWidth="1"/>
    <col min="1035" max="1035" width="7" style="110" customWidth="1"/>
    <col min="1036" max="1036" width="7.33203125" style="110" customWidth="1"/>
    <col min="1037" max="1037" width="7" style="110" customWidth="1"/>
    <col min="1038" max="1038" width="1.21875" style="110" customWidth="1"/>
    <col min="1039" max="1280" width="8.77734375" style="110"/>
    <col min="1281" max="1281" width="15.33203125" style="110" customWidth="1"/>
    <col min="1282" max="1282" width="5" style="110" customWidth="1"/>
    <col min="1283" max="1283" width="1.109375" style="110" customWidth="1"/>
    <col min="1284" max="1284" width="8.33203125" style="110" customWidth="1"/>
    <col min="1285" max="1285" width="4.77734375" style="110" customWidth="1"/>
    <col min="1286" max="1286" width="8" style="110" customWidth="1"/>
    <col min="1287" max="1287" width="1" style="110" customWidth="1"/>
    <col min="1288" max="1288" width="5.109375" style="110" customWidth="1"/>
    <col min="1289" max="1289" width="4.33203125" style="110" customWidth="1"/>
    <col min="1290" max="1290" width="7.44140625" style="110" customWidth="1"/>
    <col min="1291" max="1291" width="7" style="110" customWidth="1"/>
    <col min="1292" max="1292" width="7.33203125" style="110" customWidth="1"/>
    <col min="1293" max="1293" width="7" style="110" customWidth="1"/>
    <col min="1294" max="1294" width="1.21875" style="110" customWidth="1"/>
    <col min="1295" max="1536" width="8.77734375" style="110"/>
    <col min="1537" max="1537" width="15.33203125" style="110" customWidth="1"/>
    <col min="1538" max="1538" width="5" style="110" customWidth="1"/>
    <col min="1539" max="1539" width="1.109375" style="110" customWidth="1"/>
    <col min="1540" max="1540" width="8.33203125" style="110" customWidth="1"/>
    <col min="1541" max="1541" width="4.77734375" style="110" customWidth="1"/>
    <col min="1542" max="1542" width="8" style="110" customWidth="1"/>
    <col min="1543" max="1543" width="1" style="110" customWidth="1"/>
    <col min="1544" max="1544" width="5.109375" style="110" customWidth="1"/>
    <col min="1545" max="1545" width="4.33203125" style="110" customWidth="1"/>
    <col min="1546" max="1546" width="7.44140625" style="110" customWidth="1"/>
    <col min="1547" max="1547" width="7" style="110" customWidth="1"/>
    <col min="1548" max="1548" width="7.33203125" style="110" customWidth="1"/>
    <col min="1549" max="1549" width="7" style="110" customWidth="1"/>
    <col min="1550" max="1550" width="1.21875" style="110" customWidth="1"/>
    <col min="1551" max="1792" width="8.77734375" style="110"/>
    <col min="1793" max="1793" width="15.33203125" style="110" customWidth="1"/>
    <col min="1794" max="1794" width="5" style="110" customWidth="1"/>
    <col min="1795" max="1795" width="1.109375" style="110" customWidth="1"/>
    <col min="1796" max="1796" width="8.33203125" style="110" customWidth="1"/>
    <col min="1797" max="1797" width="4.77734375" style="110" customWidth="1"/>
    <col min="1798" max="1798" width="8" style="110" customWidth="1"/>
    <col min="1799" max="1799" width="1" style="110" customWidth="1"/>
    <col min="1800" max="1800" width="5.109375" style="110" customWidth="1"/>
    <col min="1801" max="1801" width="4.33203125" style="110" customWidth="1"/>
    <col min="1802" max="1802" width="7.44140625" style="110" customWidth="1"/>
    <col min="1803" max="1803" width="7" style="110" customWidth="1"/>
    <col min="1804" max="1804" width="7.33203125" style="110" customWidth="1"/>
    <col min="1805" max="1805" width="7" style="110" customWidth="1"/>
    <col min="1806" max="1806" width="1.21875" style="110" customWidth="1"/>
    <col min="1807" max="2048" width="8.77734375" style="110"/>
    <col min="2049" max="2049" width="15.33203125" style="110" customWidth="1"/>
    <col min="2050" max="2050" width="5" style="110" customWidth="1"/>
    <col min="2051" max="2051" width="1.109375" style="110" customWidth="1"/>
    <col min="2052" max="2052" width="8.33203125" style="110" customWidth="1"/>
    <col min="2053" max="2053" width="4.77734375" style="110" customWidth="1"/>
    <col min="2054" max="2054" width="8" style="110" customWidth="1"/>
    <col min="2055" max="2055" width="1" style="110" customWidth="1"/>
    <col min="2056" max="2056" width="5.109375" style="110" customWidth="1"/>
    <col min="2057" max="2057" width="4.33203125" style="110" customWidth="1"/>
    <col min="2058" max="2058" width="7.44140625" style="110" customWidth="1"/>
    <col min="2059" max="2059" width="7" style="110" customWidth="1"/>
    <col min="2060" max="2060" width="7.33203125" style="110" customWidth="1"/>
    <col min="2061" max="2061" width="7" style="110" customWidth="1"/>
    <col min="2062" max="2062" width="1.21875" style="110" customWidth="1"/>
    <col min="2063" max="2304" width="8.77734375" style="110"/>
    <col min="2305" max="2305" width="15.33203125" style="110" customWidth="1"/>
    <col min="2306" max="2306" width="5" style="110" customWidth="1"/>
    <col min="2307" max="2307" width="1.109375" style="110" customWidth="1"/>
    <col min="2308" max="2308" width="8.33203125" style="110" customWidth="1"/>
    <col min="2309" max="2309" width="4.77734375" style="110" customWidth="1"/>
    <col min="2310" max="2310" width="8" style="110" customWidth="1"/>
    <col min="2311" max="2311" width="1" style="110" customWidth="1"/>
    <col min="2312" max="2312" width="5.109375" style="110" customWidth="1"/>
    <col min="2313" max="2313" width="4.33203125" style="110" customWidth="1"/>
    <col min="2314" max="2314" width="7.44140625" style="110" customWidth="1"/>
    <col min="2315" max="2315" width="7" style="110" customWidth="1"/>
    <col min="2316" max="2316" width="7.33203125" style="110" customWidth="1"/>
    <col min="2317" max="2317" width="7" style="110" customWidth="1"/>
    <col min="2318" max="2318" width="1.21875" style="110" customWidth="1"/>
    <col min="2319" max="2560" width="8.77734375" style="110"/>
    <col min="2561" max="2561" width="15.33203125" style="110" customWidth="1"/>
    <col min="2562" max="2562" width="5" style="110" customWidth="1"/>
    <col min="2563" max="2563" width="1.109375" style="110" customWidth="1"/>
    <col min="2564" max="2564" width="8.33203125" style="110" customWidth="1"/>
    <col min="2565" max="2565" width="4.77734375" style="110" customWidth="1"/>
    <col min="2566" max="2566" width="8" style="110" customWidth="1"/>
    <col min="2567" max="2567" width="1" style="110" customWidth="1"/>
    <col min="2568" max="2568" width="5.109375" style="110" customWidth="1"/>
    <col min="2569" max="2569" width="4.33203125" style="110" customWidth="1"/>
    <col min="2570" max="2570" width="7.44140625" style="110" customWidth="1"/>
    <col min="2571" max="2571" width="7" style="110" customWidth="1"/>
    <col min="2572" max="2572" width="7.33203125" style="110" customWidth="1"/>
    <col min="2573" max="2573" width="7" style="110" customWidth="1"/>
    <col min="2574" max="2574" width="1.21875" style="110" customWidth="1"/>
    <col min="2575" max="2816" width="8.77734375" style="110"/>
    <col min="2817" max="2817" width="15.33203125" style="110" customWidth="1"/>
    <col min="2818" max="2818" width="5" style="110" customWidth="1"/>
    <col min="2819" max="2819" width="1.109375" style="110" customWidth="1"/>
    <col min="2820" max="2820" width="8.33203125" style="110" customWidth="1"/>
    <col min="2821" max="2821" width="4.77734375" style="110" customWidth="1"/>
    <col min="2822" max="2822" width="8" style="110" customWidth="1"/>
    <col min="2823" max="2823" width="1" style="110" customWidth="1"/>
    <col min="2824" max="2824" width="5.109375" style="110" customWidth="1"/>
    <col min="2825" max="2825" width="4.33203125" style="110" customWidth="1"/>
    <col min="2826" max="2826" width="7.44140625" style="110" customWidth="1"/>
    <col min="2827" max="2827" width="7" style="110" customWidth="1"/>
    <col min="2828" max="2828" width="7.33203125" style="110" customWidth="1"/>
    <col min="2829" max="2829" width="7" style="110" customWidth="1"/>
    <col min="2830" max="2830" width="1.21875" style="110" customWidth="1"/>
    <col min="2831" max="3072" width="8.77734375" style="110"/>
    <col min="3073" max="3073" width="15.33203125" style="110" customWidth="1"/>
    <col min="3074" max="3074" width="5" style="110" customWidth="1"/>
    <col min="3075" max="3075" width="1.109375" style="110" customWidth="1"/>
    <col min="3076" max="3076" width="8.33203125" style="110" customWidth="1"/>
    <col min="3077" max="3077" width="4.77734375" style="110" customWidth="1"/>
    <col min="3078" max="3078" width="8" style="110" customWidth="1"/>
    <col min="3079" max="3079" width="1" style="110" customWidth="1"/>
    <col min="3080" max="3080" width="5.109375" style="110" customWidth="1"/>
    <col min="3081" max="3081" width="4.33203125" style="110" customWidth="1"/>
    <col min="3082" max="3082" width="7.44140625" style="110" customWidth="1"/>
    <col min="3083" max="3083" width="7" style="110" customWidth="1"/>
    <col min="3084" max="3084" width="7.33203125" style="110" customWidth="1"/>
    <col min="3085" max="3085" width="7" style="110" customWidth="1"/>
    <col min="3086" max="3086" width="1.21875" style="110" customWidth="1"/>
    <col min="3087" max="3328" width="8.77734375" style="110"/>
    <col min="3329" max="3329" width="15.33203125" style="110" customWidth="1"/>
    <col min="3330" max="3330" width="5" style="110" customWidth="1"/>
    <col min="3331" max="3331" width="1.109375" style="110" customWidth="1"/>
    <col min="3332" max="3332" width="8.33203125" style="110" customWidth="1"/>
    <col min="3333" max="3333" width="4.77734375" style="110" customWidth="1"/>
    <col min="3334" max="3334" width="8" style="110" customWidth="1"/>
    <col min="3335" max="3335" width="1" style="110" customWidth="1"/>
    <col min="3336" max="3336" width="5.109375" style="110" customWidth="1"/>
    <col min="3337" max="3337" width="4.33203125" style="110" customWidth="1"/>
    <col min="3338" max="3338" width="7.44140625" style="110" customWidth="1"/>
    <col min="3339" max="3339" width="7" style="110" customWidth="1"/>
    <col min="3340" max="3340" width="7.33203125" style="110" customWidth="1"/>
    <col min="3341" max="3341" width="7" style="110" customWidth="1"/>
    <col min="3342" max="3342" width="1.21875" style="110" customWidth="1"/>
    <col min="3343" max="3584" width="8.77734375" style="110"/>
    <col min="3585" max="3585" width="15.33203125" style="110" customWidth="1"/>
    <col min="3586" max="3586" width="5" style="110" customWidth="1"/>
    <col min="3587" max="3587" width="1.109375" style="110" customWidth="1"/>
    <col min="3588" max="3588" width="8.33203125" style="110" customWidth="1"/>
    <col min="3589" max="3589" width="4.77734375" style="110" customWidth="1"/>
    <col min="3590" max="3590" width="8" style="110" customWidth="1"/>
    <col min="3591" max="3591" width="1" style="110" customWidth="1"/>
    <col min="3592" max="3592" width="5.109375" style="110" customWidth="1"/>
    <col min="3593" max="3593" width="4.33203125" style="110" customWidth="1"/>
    <col min="3594" max="3594" width="7.44140625" style="110" customWidth="1"/>
    <col min="3595" max="3595" width="7" style="110" customWidth="1"/>
    <col min="3596" max="3596" width="7.33203125" style="110" customWidth="1"/>
    <col min="3597" max="3597" width="7" style="110" customWidth="1"/>
    <col min="3598" max="3598" width="1.21875" style="110" customWidth="1"/>
    <col min="3599" max="3840" width="8.77734375" style="110"/>
    <col min="3841" max="3841" width="15.33203125" style="110" customWidth="1"/>
    <col min="3842" max="3842" width="5" style="110" customWidth="1"/>
    <col min="3843" max="3843" width="1.109375" style="110" customWidth="1"/>
    <col min="3844" max="3844" width="8.33203125" style="110" customWidth="1"/>
    <col min="3845" max="3845" width="4.77734375" style="110" customWidth="1"/>
    <col min="3846" max="3846" width="8" style="110" customWidth="1"/>
    <col min="3847" max="3847" width="1" style="110" customWidth="1"/>
    <col min="3848" max="3848" width="5.109375" style="110" customWidth="1"/>
    <col min="3849" max="3849" width="4.33203125" style="110" customWidth="1"/>
    <col min="3850" max="3850" width="7.44140625" style="110" customWidth="1"/>
    <col min="3851" max="3851" width="7" style="110" customWidth="1"/>
    <col min="3852" max="3852" width="7.33203125" style="110" customWidth="1"/>
    <col min="3853" max="3853" width="7" style="110" customWidth="1"/>
    <col min="3854" max="3854" width="1.21875" style="110" customWidth="1"/>
    <col min="3855" max="4096" width="8.77734375" style="110"/>
    <col min="4097" max="4097" width="15.33203125" style="110" customWidth="1"/>
    <col min="4098" max="4098" width="5" style="110" customWidth="1"/>
    <col min="4099" max="4099" width="1.109375" style="110" customWidth="1"/>
    <col min="4100" max="4100" width="8.33203125" style="110" customWidth="1"/>
    <col min="4101" max="4101" width="4.77734375" style="110" customWidth="1"/>
    <col min="4102" max="4102" width="8" style="110" customWidth="1"/>
    <col min="4103" max="4103" width="1" style="110" customWidth="1"/>
    <col min="4104" max="4104" width="5.109375" style="110" customWidth="1"/>
    <col min="4105" max="4105" width="4.33203125" style="110" customWidth="1"/>
    <col min="4106" max="4106" width="7.44140625" style="110" customWidth="1"/>
    <col min="4107" max="4107" width="7" style="110" customWidth="1"/>
    <col min="4108" max="4108" width="7.33203125" style="110" customWidth="1"/>
    <col min="4109" max="4109" width="7" style="110" customWidth="1"/>
    <col min="4110" max="4110" width="1.21875" style="110" customWidth="1"/>
    <col min="4111" max="4352" width="8.77734375" style="110"/>
    <col min="4353" max="4353" width="15.33203125" style="110" customWidth="1"/>
    <col min="4354" max="4354" width="5" style="110" customWidth="1"/>
    <col min="4355" max="4355" width="1.109375" style="110" customWidth="1"/>
    <col min="4356" max="4356" width="8.33203125" style="110" customWidth="1"/>
    <col min="4357" max="4357" width="4.77734375" style="110" customWidth="1"/>
    <col min="4358" max="4358" width="8" style="110" customWidth="1"/>
    <col min="4359" max="4359" width="1" style="110" customWidth="1"/>
    <col min="4360" max="4360" width="5.109375" style="110" customWidth="1"/>
    <col min="4361" max="4361" width="4.33203125" style="110" customWidth="1"/>
    <col min="4362" max="4362" width="7.44140625" style="110" customWidth="1"/>
    <col min="4363" max="4363" width="7" style="110" customWidth="1"/>
    <col min="4364" max="4364" width="7.33203125" style="110" customWidth="1"/>
    <col min="4365" max="4365" width="7" style="110" customWidth="1"/>
    <col min="4366" max="4366" width="1.21875" style="110" customWidth="1"/>
    <col min="4367" max="4608" width="8.77734375" style="110"/>
    <col min="4609" max="4609" width="15.33203125" style="110" customWidth="1"/>
    <col min="4610" max="4610" width="5" style="110" customWidth="1"/>
    <col min="4611" max="4611" width="1.109375" style="110" customWidth="1"/>
    <col min="4612" max="4612" width="8.33203125" style="110" customWidth="1"/>
    <col min="4613" max="4613" width="4.77734375" style="110" customWidth="1"/>
    <col min="4614" max="4614" width="8" style="110" customWidth="1"/>
    <col min="4615" max="4615" width="1" style="110" customWidth="1"/>
    <col min="4616" max="4616" width="5.109375" style="110" customWidth="1"/>
    <col min="4617" max="4617" width="4.33203125" style="110" customWidth="1"/>
    <col min="4618" max="4618" width="7.44140625" style="110" customWidth="1"/>
    <col min="4619" max="4619" width="7" style="110" customWidth="1"/>
    <col min="4620" max="4620" width="7.33203125" style="110" customWidth="1"/>
    <col min="4621" max="4621" width="7" style="110" customWidth="1"/>
    <col min="4622" max="4622" width="1.21875" style="110" customWidth="1"/>
    <col min="4623" max="4864" width="8.77734375" style="110"/>
    <col min="4865" max="4865" width="15.33203125" style="110" customWidth="1"/>
    <col min="4866" max="4866" width="5" style="110" customWidth="1"/>
    <col min="4867" max="4867" width="1.109375" style="110" customWidth="1"/>
    <col min="4868" max="4868" width="8.33203125" style="110" customWidth="1"/>
    <col min="4869" max="4869" width="4.77734375" style="110" customWidth="1"/>
    <col min="4870" max="4870" width="8" style="110" customWidth="1"/>
    <col min="4871" max="4871" width="1" style="110" customWidth="1"/>
    <col min="4872" max="4872" width="5.109375" style="110" customWidth="1"/>
    <col min="4873" max="4873" width="4.33203125" style="110" customWidth="1"/>
    <col min="4874" max="4874" width="7.44140625" style="110" customWidth="1"/>
    <col min="4875" max="4875" width="7" style="110" customWidth="1"/>
    <col min="4876" max="4876" width="7.33203125" style="110" customWidth="1"/>
    <col min="4877" max="4877" width="7" style="110" customWidth="1"/>
    <col min="4878" max="4878" width="1.21875" style="110" customWidth="1"/>
    <col min="4879" max="5120" width="8.77734375" style="110"/>
    <col min="5121" max="5121" width="15.33203125" style="110" customWidth="1"/>
    <col min="5122" max="5122" width="5" style="110" customWidth="1"/>
    <col min="5123" max="5123" width="1.109375" style="110" customWidth="1"/>
    <col min="5124" max="5124" width="8.33203125" style="110" customWidth="1"/>
    <col min="5125" max="5125" width="4.77734375" style="110" customWidth="1"/>
    <col min="5126" max="5126" width="8" style="110" customWidth="1"/>
    <col min="5127" max="5127" width="1" style="110" customWidth="1"/>
    <col min="5128" max="5128" width="5.109375" style="110" customWidth="1"/>
    <col min="5129" max="5129" width="4.33203125" style="110" customWidth="1"/>
    <col min="5130" max="5130" width="7.44140625" style="110" customWidth="1"/>
    <col min="5131" max="5131" width="7" style="110" customWidth="1"/>
    <col min="5132" max="5132" width="7.33203125" style="110" customWidth="1"/>
    <col min="5133" max="5133" width="7" style="110" customWidth="1"/>
    <col min="5134" max="5134" width="1.21875" style="110" customWidth="1"/>
    <col min="5135" max="5376" width="8.77734375" style="110"/>
    <col min="5377" max="5377" width="15.33203125" style="110" customWidth="1"/>
    <col min="5378" max="5378" width="5" style="110" customWidth="1"/>
    <col min="5379" max="5379" width="1.109375" style="110" customWidth="1"/>
    <col min="5380" max="5380" width="8.33203125" style="110" customWidth="1"/>
    <col min="5381" max="5381" width="4.77734375" style="110" customWidth="1"/>
    <col min="5382" max="5382" width="8" style="110" customWidth="1"/>
    <col min="5383" max="5383" width="1" style="110" customWidth="1"/>
    <col min="5384" max="5384" width="5.109375" style="110" customWidth="1"/>
    <col min="5385" max="5385" width="4.33203125" style="110" customWidth="1"/>
    <col min="5386" max="5386" width="7.44140625" style="110" customWidth="1"/>
    <col min="5387" max="5387" width="7" style="110" customWidth="1"/>
    <col min="5388" max="5388" width="7.33203125" style="110" customWidth="1"/>
    <col min="5389" max="5389" width="7" style="110" customWidth="1"/>
    <col min="5390" max="5390" width="1.21875" style="110" customWidth="1"/>
    <col min="5391" max="5632" width="8.77734375" style="110"/>
    <col min="5633" max="5633" width="15.33203125" style="110" customWidth="1"/>
    <col min="5634" max="5634" width="5" style="110" customWidth="1"/>
    <col min="5635" max="5635" width="1.109375" style="110" customWidth="1"/>
    <col min="5636" max="5636" width="8.33203125" style="110" customWidth="1"/>
    <col min="5637" max="5637" width="4.77734375" style="110" customWidth="1"/>
    <col min="5638" max="5638" width="8" style="110" customWidth="1"/>
    <col min="5639" max="5639" width="1" style="110" customWidth="1"/>
    <col min="5640" max="5640" width="5.109375" style="110" customWidth="1"/>
    <col min="5641" max="5641" width="4.33203125" style="110" customWidth="1"/>
    <col min="5642" max="5642" width="7.44140625" style="110" customWidth="1"/>
    <col min="5643" max="5643" width="7" style="110" customWidth="1"/>
    <col min="5644" max="5644" width="7.33203125" style="110" customWidth="1"/>
    <col min="5645" max="5645" width="7" style="110" customWidth="1"/>
    <col min="5646" max="5646" width="1.21875" style="110" customWidth="1"/>
    <col min="5647" max="5888" width="8.77734375" style="110"/>
    <col min="5889" max="5889" width="15.33203125" style="110" customWidth="1"/>
    <col min="5890" max="5890" width="5" style="110" customWidth="1"/>
    <col min="5891" max="5891" width="1.109375" style="110" customWidth="1"/>
    <col min="5892" max="5892" width="8.33203125" style="110" customWidth="1"/>
    <col min="5893" max="5893" width="4.77734375" style="110" customWidth="1"/>
    <col min="5894" max="5894" width="8" style="110" customWidth="1"/>
    <col min="5895" max="5895" width="1" style="110" customWidth="1"/>
    <col min="5896" max="5896" width="5.109375" style="110" customWidth="1"/>
    <col min="5897" max="5897" width="4.33203125" style="110" customWidth="1"/>
    <col min="5898" max="5898" width="7.44140625" style="110" customWidth="1"/>
    <col min="5899" max="5899" width="7" style="110" customWidth="1"/>
    <col min="5900" max="5900" width="7.33203125" style="110" customWidth="1"/>
    <col min="5901" max="5901" width="7" style="110" customWidth="1"/>
    <col min="5902" max="5902" width="1.21875" style="110" customWidth="1"/>
    <col min="5903" max="6144" width="8.77734375" style="110"/>
    <col min="6145" max="6145" width="15.33203125" style="110" customWidth="1"/>
    <col min="6146" max="6146" width="5" style="110" customWidth="1"/>
    <col min="6147" max="6147" width="1.109375" style="110" customWidth="1"/>
    <col min="6148" max="6148" width="8.33203125" style="110" customWidth="1"/>
    <col min="6149" max="6149" width="4.77734375" style="110" customWidth="1"/>
    <col min="6150" max="6150" width="8" style="110" customWidth="1"/>
    <col min="6151" max="6151" width="1" style="110" customWidth="1"/>
    <col min="6152" max="6152" width="5.109375" style="110" customWidth="1"/>
    <col min="6153" max="6153" width="4.33203125" style="110" customWidth="1"/>
    <col min="6154" max="6154" width="7.44140625" style="110" customWidth="1"/>
    <col min="6155" max="6155" width="7" style="110" customWidth="1"/>
    <col min="6156" max="6156" width="7.33203125" style="110" customWidth="1"/>
    <col min="6157" max="6157" width="7" style="110" customWidth="1"/>
    <col min="6158" max="6158" width="1.21875" style="110" customWidth="1"/>
    <col min="6159" max="6400" width="8.77734375" style="110"/>
    <col min="6401" max="6401" width="15.33203125" style="110" customWidth="1"/>
    <col min="6402" max="6402" width="5" style="110" customWidth="1"/>
    <col min="6403" max="6403" width="1.109375" style="110" customWidth="1"/>
    <col min="6404" max="6404" width="8.33203125" style="110" customWidth="1"/>
    <col min="6405" max="6405" width="4.77734375" style="110" customWidth="1"/>
    <col min="6406" max="6406" width="8" style="110" customWidth="1"/>
    <col min="6407" max="6407" width="1" style="110" customWidth="1"/>
    <col min="6408" max="6408" width="5.109375" style="110" customWidth="1"/>
    <col min="6409" max="6409" width="4.33203125" style="110" customWidth="1"/>
    <col min="6410" max="6410" width="7.44140625" style="110" customWidth="1"/>
    <col min="6411" max="6411" width="7" style="110" customWidth="1"/>
    <col min="6412" max="6412" width="7.33203125" style="110" customWidth="1"/>
    <col min="6413" max="6413" width="7" style="110" customWidth="1"/>
    <col min="6414" max="6414" width="1.21875" style="110" customWidth="1"/>
    <col min="6415" max="6656" width="8.77734375" style="110"/>
    <col min="6657" max="6657" width="15.33203125" style="110" customWidth="1"/>
    <col min="6658" max="6658" width="5" style="110" customWidth="1"/>
    <col min="6659" max="6659" width="1.109375" style="110" customWidth="1"/>
    <col min="6660" max="6660" width="8.33203125" style="110" customWidth="1"/>
    <col min="6661" max="6661" width="4.77734375" style="110" customWidth="1"/>
    <col min="6662" max="6662" width="8" style="110" customWidth="1"/>
    <col min="6663" max="6663" width="1" style="110" customWidth="1"/>
    <col min="6664" max="6664" width="5.109375" style="110" customWidth="1"/>
    <col min="6665" max="6665" width="4.33203125" style="110" customWidth="1"/>
    <col min="6666" max="6666" width="7.44140625" style="110" customWidth="1"/>
    <col min="6667" max="6667" width="7" style="110" customWidth="1"/>
    <col min="6668" max="6668" width="7.33203125" style="110" customWidth="1"/>
    <col min="6669" max="6669" width="7" style="110" customWidth="1"/>
    <col min="6670" max="6670" width="1.21875" style="110" customWidth="1"/>
    <col min="6671" max="6912" width="8.77734375" style="110"/>
    <col min="6913" max="6913" width="15.33203125" style="110" customWidth="1"/>
    <col min="6914" max="6914" width="5" style="110" customWidth="1"/>
    <col min="6915" max="6915" width="1.109375" style="110" customWidth="1"/>
    <col min="6916" max="6916" width="8.33203125" style="110" customWidth="1"/>
    <col min="6917" max="6917" width="4.77734375" style="110" customWidth="1"/>
    <col min="6918" max="6918" width="8" style="110" customWidth="1"/>
    <col min="6919" max="6919" width="1" style="110" customWidth="1"/>
    <col min="6920" max="6920" width="5.109375" style="110" customWidth="1"/>
    <col min="6921" max="6921" width="4.33203125" style="110" customWidth="1"/>
    <col min="6922" max="6922" width="7.44140625" style="110" customWidth="1"/>
    <col min="6923" max="6923" width="7" style="110" customWidth="1"/>
    <col min="6924" max="6924" width="7.33203125" style="110" customWidth="1"/>
    <col min="6925" max="6925" width="7" style="110" customWidth="1"/>
    <col min="6926" max="6926" width="1.21875" style="110" customWidth="1"/>
    <col min="6927" max="7168" width="8.77734375" style="110"/>
    <col min="7169" max="7169" width="15.33203125" style="110" customWidth="1"/>
    <col min="7170" max="7170" width="5" style="110" customWidth="1"/>
    <col min="7171" max="7171" width="1.109375" style="110" customWidth="1"/>
    <col min="7172" max="7172" width="8.33203125" style="110" customWidth="1"/>
    <col min="7173" max="7173" width="4.77734375" style="110" customWidth="1"/>
    <col min="7174" max="7174" width="8" style="110" customWidth="1"/>
    <col min="7175" max="7175" width="1" style="110" customWidth="1"/>
    <col min="7176" max="7176" width="5.109375" style="110" customWidth="1"/>
    <col min="7177" max="7177" width="4.33203125" style="110" customWidth="1"/>
    <col min="7178" max="7178" width="7.44140625" style="110" customWidth="1"/>
    <col min="7179" max="7179" width="7" style="110" customWidth="1"/>
    <col min="7180" max="7180" width="7.33203125" style="110" customWidth="1"/>
    <col min="7181" max="7181" width="7" style="110" customWidth="1"/>
    <col min="7182" max="7182" width="1.21875" style="110" customWidth="1"/>
    <col min="7183" max="7424" width="8.77734375" style="110"/>
    <col min="7425" max="7425" width="15.33203125" style="110" customWidth="1"/>
    <col min="7426" max="7426" width="5" style="110" customWidth="1"/>
    <col min="7427" max="7427" width="1.109375" style="110" customWidth="1"/>
    <col min="7428" max="7428" width="8.33203125" style="110" customWidth="1"/>
    <col min="7429" max="7429" width="4.77734375" style="110" customWidth="1"/>
    <col min="7430" max="7430" width="8" style="110" customWidth="1"/>
    <col min="7431" max="7431" width="1" style="110" customWidth="1"/>
    <col min="7432" max="7432" width="5.109375" style="110" customWidth="1"/>
    <col min="7433" max="7433" width="4.33203125" style="110" customWidth="1"/>
    <col min="7434" max="7434" width="7.44140625" style="110" customWidth="1"/>
    <col min="7435" max="7435" width="7" style="110" customWidth="1"/>
    <col min="7436" max="7436" width="7.33203125" style="110" customWidth="1"/>
    <col min="7437" max="7437" width="7" style="110" customWidth="1"/>
    <col min="7438" max="7438" width="1.21875" style="110" customWidth="1"/>
    <col min="7439" max="7680" width="8.77734375" style="110"/>
    <col min="7681" max="7681" width="15.33203125" style="110" customWidth="1"/>
    <col min="7682" max="7682" width="5" style="110" customWidth="1"/>
    <col min="7683" max="7683" width="1.109375" style="110" customWidth="1"/>
    <col min="7684" max="7684" width="8.33203125" style="110" customWidth="1"/>
    <col min="7685" max="7685" width="4.77734375" style="110" customWidth="1"/>
    <col min="7686" max="7686" width="8" style="110" customWidth="1"/>
    <col min="7687" max="7687" width="1" style="110" customWidth="1"/>
    <col min="7688" max="7688" width="5.109375" style="110" customWidth="1"/>
    <col min="7689" max="7689" width="4.33203125" style="110" customWidth="1"/>
    <col min="7690" max="7690" width="7.44140625" style="110" customWidth="1"/>
    <col min="7691" max="7691" width="7" style="110" customWidth="1"/>
    <col min="7692" max="7692" width="7.33203125" style="110" customWidth="1"/>
    <col min="7693" max="7693" width="7" style="110" customWidth="1"/>
    <col min="7694" max="7694" width="1.21875" style="110" customWidth="1"/>
    <col min="7695" max="7936" width="8.77734375" style="110"/>
    <col min="7937" max="7937" width="15.33203125" style="110" customWidth="1"/>
    <col min="7938" max="7938" width="5" style="110" customWidth="1"/>
    <col min="7939" max="7939" width="1.109375" style="110" customWidth="1"/>
    <col min="7940" max="7940" width="8.33203125" style="110" customWidth="1"/>
    <col min="7941" max="7941" width="4.77734375" style="110" customWidth="1"/>
    <col min="7942" max="7942" width="8" style="110" customWidth="1"/>
    <col min="7943" max="7943" width="1" style="110" customWidth="1"/>
    <col min="7944" max="7944" width="5.109375" style="110" customWidth="1"/>
    <col min="7945" max="7945" width="4.33203125" style="110" customWidth="1"/>
    <col min="7946" max="7946" width="7.44140625" style="110" customWidth="1"/>
    <col min="7947" max="7947" width="7" style="110" customWidth="1"/>
    <col min="7948" max="7948" width="7.33203125" style="110" customWidth="1"/>
    <col min="7949" max="7949" width="7" style="110" customWidth="1"/>
    <col min="7950" max="7950" width="1.21875" style="110" customWidth="1"/>
    <col min="7951" max="8192" width="8.77734375" style="110"/>
    <col min="8193" max="8193" width="15.33203125" style="110" customWidth="1"/>
    <col min="8194" max="8194" width="5" style="110" customWidth="1"/>
    <col min="8195" max="8195" width="1.109375" style="110" customWidth="1"/>
    <col min="8196" max="8196" width="8.33203125" style="110" customWidth="1"/>
    <col min="8197" max="8197" width="4.77734375" style="110" customWidth="1"/>
    <col min="8198" max="8198" width="8" style="110" customWidth="1"/>
    <col min="8199" max="8199" width="1" style="110" customWidth="1"/>
    <col min="8200" max="8200" width="5.109375" style="110" customWidth="1"/>
    <col min="8201" max="8201" width="4.33203125" style="110" customWidth="1"/>
    <col min="8202" max="8202" width="7.44140625" style="110" customWidth="1"/>
    <col min="8203" max="8203" width="7" style="110" customWidth="1"/>
    <col min="8204" max="8204" width="7.33203125" style="110" customWidth="1"/>
    <col min="8205" max="8205" width="7" style="110" customWidth="1"/>
    <col min="8206" max="8206" width="1.21875" style="110" customWidth="1"/>
    <col min="8207" max="8448" width="8.77734375" style="110"/>
    <col min="8449" max="8449" width="15.33203125" style="110" customWidth="1"/>
    <col min="8450" max="8450" width="5" style="110" customWidth="1"/>
    <col min="8451" max="8451" width="1.109375" style="110" customWidth="1"/>
    <col min="8452" max="8452" width="8.33203125" style="110" customWidth="1"/>
    <col min="8453" max="8453" width="4.77734375" style="110" customWidth="1"/>
    <col min="8454" max="8454" width="8" style="110" customWidth="1"/>
    <col min="8455" max="8455" width="1" style="110" customWidth="1"/>
    <col min="8456" max="8456" width="5.109375" style="110" customWidth="1"/>
    <col min="8457" max="8457" width="4.33203125" style="110" customWidth="1"/>
    <col min="8458" max="8458" width="7.44140625" style="110" customWidth="1"/>
    <col min="8459" max="8459" width="7" style="110" customWidth="1"/>
    <col min="8460" max="8460" width="7.33203125" style="110" customWidth="1"/>
    <col min="8461" max="8461" width="7" style="110" customWidth="1"/>
    <col min="8462" max="8462" width="1.21875" style="110" customWidth="1"/>
    <col min="8463" max="8704" width="8.77734375" style="110"/>
    <col min="8705" max="8705" width="15.33203125" style="110" customWidth="1"/>
    <col min="8706" max="8706" width="5" style="110" customWidth="1"/>
    <col min="8707" max="8707" width="1.109375" style="110" customWidth="1"/>
    <col min="8708" max="8708" width="8.33203125" style="110" customWidth="1"/>
    <col min="8709" max="8709" width="4.77734375" style="110" customWidth="1"/>
    <col min="8710" max="8710" width="8" style="110" customWidth="1"/>
    <col min="8711" max="8711" width="1" style="110" customWidth="1"/>
    <col min="8712" max="8712" width="5.109375" style="110" customWidth="1"/>
    <col min="8713" max="8713" width="4.33203125" style="110" customWidth="1"/>
    <col min="8714" max="8714" width="7.44140625" style="110" customWidth="1"/>
    <col min="8715" max="8715" width="7" style="110" customWidth="1"/>
    <col min="8716" max="8716" width="7.33203125" style="110" customWidth="1"/>
    <col min="8717" max="8717" width="7" style="110" customWidth="1"/>
    <col min="8718" max="8718" width="1.21875" style="110" customWidth="1"/>
    <col min="8719" max="8960" width="8.77734375" style="110"/>
    <col min="8961" max="8961" width="15.33203125" style="110" customWidth="1"/>
    <col min="8962" max="8962" width="5" style="110" customWidth="1"/>
    <col min="8963" max="8963" width="1.109375" style="110" customWidth="1"/>
    <col min="8964" max="8964" width="8.33203125" style="110" customWidth="1"/>
    <col min="8965" max="8965" width="4.77734375" style="110" customWidth="1"/>
    <col min="8966" max="8966" width="8" style="110" customWidth="1"/>
    <col min="8967" max="8967" width="1" style="110" customWidth="1"/>
    <col min="8968" max="8968" width="5.109375" style="110" customWidth="1"/>
    <col min="8969" max="8969" width="4.33203125" style="110" customWidth="1"/>
    <col min="8970" max="8970" width="7.44140625" style="110" customWidth="1"/>
    <col min="8971" max="8971" width="7" style="110" customWidth="1"/>
    <col min="8972" max="8972" width="7.33203125" style="110" customWidth="1"/>
    <col min="8973" max="8973" width="7" style="110" customWidth="1"/>
    <col min="8974" max="8974" width="1.21875" style="110" customWidth="1"/>
    <col min="8975" max="9216" width="8.77734375" style="110"/>
    <col min="9217" max="9217" width="15.33203125" style="110" customWidth="1"/>
    <col min="9218" max="9218" width="5" style="110" customWidth="1"/>
    <col min="9219" max="9219" width="1.109375" style="110" customWidth="1"/>
    <col min="9220" max="9220" width="8.33203125" style="110" customWidth="1"/>
    <col min="9221" max="9221" width="4.77734375" style="110" customWidth="1"/>
    <col min="9222" max="9222" width="8" style="110" customWidth="1"/>
    <col min="9223" max="9223" width="1" style="110" customWidth="1"/>
    <col min="9224" max="9224" width="5.109375" style="110" customWidth="1"/>
    <col min="9225" max="9225" width="4.33203125" style="110" customWidth="1"/>
    <col min="9226" max="9226" width="7.44140625" style="110" customWidth="1"/>
    <col min="9227" max="9227" width="7" style="110" customWidth="1"/>
    <col min="9228" max="9228" width="7.33203125" style="110" customWidth="1"/>
    <col min="9229" max="9229" width="7" style="110" customWidth="1"/>
    <col min="9230" max="9230" width="1.21875" style="110" customWidth="1"/>
    <col min="9231" max="9472" width="8.77734375" style="110"/>
    <col min="9473" max="9473" width="15.33203125" style="110" customWidth="1"/>
    <col min="9474" max="9474" width="5" style="110" customWidth="1"/>
    <col min="9475" max="9475" width="1.109375" style="110" customWidth="1"/>
    <col min="9476" max="9476" width="8.33203125" style="110" customWidth="1"/>
    <col min="9477" max="9477" width="4.77734375" style="110" customWidth="1"/>
    <col min="9478" max="9478" width="8" style="110" customWidth="1"/>
    <col min="9479" max="9479" width="1" style="110" customWidth="1"/>
    <col min="9480" max="9480" width="5.109375" style="110" customWidth="1"/>
    <col min="9481" max="9481" width="4.33203125" style="110" customWidth="1"/>
    <col min="9482" max="9482" width="7.44140625" style="110" customWidth="1"/>
    <col min="9483" max="9483" width="7" style="110" customWidth="1"/>
    <col min="9484" max="9484" width="7.33203125" style="110" customWidth="1"/>
    <col min="9485" max="9485" width="7" style="110" customWidth="1"/>
    <col min="9486" max="9486" width="1.21875" style="110" customWidth="1"/>
    <col min="9487" max="9728" width="8.77734375" style="110"/>
    <col min="9729" max="9729" width="15.33203125" style="110" customWidth="1"/>
    <col min="9730" max="9730" width="5" style="110" customWidth="1"/>
    <col min="9731" max="9731" width="1.109375" style="110" customWidth="1"/>
    <col min="9732" max="9732" width="8.33203125" style="110" customWidth="1"/>
    <col min="9733" max="9733" width="4.77734375" style="110" customWidth="1"/>
    <col min="9734" max="9734" width="8" style="110" customWidth="1"/>
    <col min="9735" max="9735" width="1" style="110" customWidth="1"/>
    <col min="9736" max="9736" width="5.109375" style="110" customWidth="1"/>
    <col min="9737" max="9737" width="4.33203125" style="110" customWidth="1"/>
    <col min="9738" max="9738" width="7.44140625" style="110" customWidth="1"/>
    <col min="9739" max="9739" width="7" style="110" customWidth="1"/>
    <col min="9740" max="9740" width="7.33203125" style="110" customWidth="1"/>
    <col min="9741" max="9741" width="7" style="110" customWidth="1"/>
    <col min="9742" max="9742" width="1.21875" style="110" customWidth="1"/>
    <col min="9743" max="9984" width="8.77734375" style="110"/>
    <col min="9985" max="9985" width="15.33203125" style="110" customWidth="1"/>
    <col min="9986" max="9986" width="5" style="110" customWidth="1"/>
    <col min="9987" max="9987" width="1.109375" style="110" customWidth="1"/>
    <col min="9988" max="9988" width="8.33203125" style="110" customWidth="1"/>
    <col min="9989" max="9989" width="4.77734375" style="110" customWidth="1"/>
    <col min="9990" max="9990" width="8" style="110" customWidth="1"/>
    <col min="9991" max="9991" width="1" style="110" customWidth="1"/>
    <col min="9992" max="9992" width="5.109375" style="110" customWidth="1"/>
    <col min="9993" max="9993" width="4.33203125" style="110" customWidth="1"/>
    <col min="9994" max="9994" width="7.44140625" style="110" customWidth="1"/>
    <col min="9995" max="9995" width="7" style="110" customWidth="1"/>
    <col min="9996" max="9996" width="7.33203125" style="110" customWidth="1"/>
    <col min="9997" max="9997" width="7" style="110" customWidth="1"/>
    <col min="9998" max="9998" width="1.21875" style="110" customWidth="1"/>
    <col min="9999" max="10240" width="8.77734375" style="110"/>
    <col min="10241" max="10241" width="15.33203125" style="110" customWidth="1"/>
    <col min="10242" max="10242" width="5" style="110" customWidth="1"/>
    <col min="10243" max="10243" width="1.109375" style="110" customWidth="1"/>
    <col min="10244" max="10244" width="8.33203125" style="110" customWidth="1"/>
    <col min="10245" max="10245" width="4.77734375" style="110" customWidth="1"/>
    <col min="10246" max="10246" width="8" style="110" customWidth="1"/>
    <col min="10247" max="10247" width="1" style="110" customWidth="1"/>
    <col min="10248" max="10248" width="5.109375" style="110" customWidth="1"/>
    <col min="10249" max="10249" width="4.33203125" style="110" customWidth="1"/>
    <col min="10250" max="10250" width="7.44140625" style="110" customWidth="1"/>
    <col min="10251" max="10251" width="7" style="110" customWidth="1"/>
    <col min="10252" max="10252" width="7.33203125" style="110" customWidth="1"/>
    <col min="10253" max="10253" width="7" style="110" customWidth="1"/>
    <col min="10254" max="10254" width="1.21875" style="110" customWidth="1"/>
    <col min="10255" max="10496" width="8.77734375" style="110"/>
    <col min="10497" max="10497" width="15.33203125" style="110" customWidth="1"/>
    <col min="10498" max="10498" width="5" style="110" customWidth="1"/>
    <col min="10499" max="10499" width="1.109375" style="110" customWidth="1"/>
    <col min="10500" max="10500" width="8.33203125" style="110" customWidth="1"/>
    <col min="10501" max="10501" width="4.77734375" style="110" customWidth="1"/>
    <col min="10502" max="10502" width="8" style="110" customWidth="1"/>
    <col min="10503" max="10503" width="1" style="110" customWidth="1"/>
    <col min="10504" max="10504" width="5.109375" style="110" customWidth="1"/>
    <col min="10505" max="10505" width="4.33203125" style="110" customWidth="1"/>
    <col min="10506" max="10506" width="7.44140625" style="110" customWidth="1"/>
    <col min="10507" max="10507" width="7" style="110" customWidth="1"/>
    <col min="10508" max="10508" width="7.33203125" style="110" customWidth="1"/>
    <col min="10509" max="10509" width="7" style="110" customWidth="1"/>
    <col min="10510" max="10510" width="1.21875" style="110" customWidth="1"/>
    <col min="10511" max="10752" width="8.77734375" style="110"/>
    <col min="10753" max="10753" width="15.33203125" style="110" customWidth="1"/>
    <col min="10754" max="10754" width="5" style="110" customWidth="1"/>
    <col min="10755" max="10755" width="1.109375" style="110" customWidth="1"/>
    <col min="10756" max="10756" width="8.33203125" style="110" customWidth="1"/>
    <col min="10757" max="10757" width="4.77734375" style="110" customWidth="1"/>
    <col min="10758" max="10758" width="8" style="110" customWidth="1"/>
    <col min="10759" max="10759" width="1" style="110" customWidth="1"/>
    <col min="10760" max="10760" width="5.109375" style="110" customWidth="1"/>
    <col min="10761" max="10761" width="4.33203125" style="110" customWidth="1"/>
    <col min="10762" max="10762" width="7.44140625" style="110" customWidth="1"/>
    <col min="10763" max="10763" width="7" style="110" customWidth="1"/>
    <col min="10764" max="10764" width="7.33203125" style="110" customWidth="1"/>
    <col min="10765" max="10765" width="7" style="110" customWidth="1"/>
    <col min="10766" max="10766" width="1.21875" style="110" customWidth="1"/>
    <col min="10767" max="11008" width="8.77734375" style="110"/>
    <col min="11009" max="11009" width="15.33203125" style="110" customWidth="1"/>
    <col min="11010" max="11010" width="5" style="110" customWidth="1"/>
    <col min="11011" max="11011" width="1.109375" style="110" customWidth="1"/>
    <col min="11012" max="11012" width="8.33203125" style="110" customWidth="1"/>
    <col min="11013" max="11013" width="4.77734375" style="110" customWidth="1"/>
    <col min="11014" max="11014" width="8" style="110" customWidth="1"/>
    <col min="11015" max="11015" width="1" style="110" customWidth="1"/>
    <col min="11016" max="11016" width="5.109375" style="110" customWidth="1"/>
    <col min="11017" max="11017" width="4.33203125" style="110" customWidth="1"/>
    <col min="11018" max="11018" width="7.44140625" style="110" customWidth="1"/>
    <col min="11019" max="11019" width="7" style="110" customWidth="1"/>
    <col min="11020" max="11020" width="7.33203125" style="110" customWidth="1"/>
    <col min="11021" max="11021" width="7" style="110" customWidth="1"/>
    <col min="11022" max="11022" width="1.21875" style="110" customWidth="1"/>
    <col min="11023" max="11264" width="8.77734375" style="110"/>
    <col min="11265" max="11265" width="15.33203125" style="110" customWidth="1"/>
    <col min="11266" max="11266" width="5" style="110" customWidth="1"/>
    <col min="11267" max="11267" width="1.109375" style="110" customWidth="1"/>
    <col min="11268" max="11268" width="8.33203125" style="110" customWidth="1"/>
    <col min="11269" max="11269" width="4.77734375" style="110" customWidth="1"/>
    <col min="11270" max="11270" width="8" style="110" customWidth="1"/>
    <col min="11271" max="11271" width="1" style="110" customWidth="1"/>
    <col min="11272" max="11272" width="5.109375" style="110" customWidth="1"/>
    <col min="11273" max="11273" width="4.33203125" style="110" customWidth="1"/>
    <col min="11274" max="11274" width="7.44140625" style="110" customWidth="1"/>
    <col min="11275" max="11275" width="7" style="110" customWidth="1"/>
    <col min="11276" max="11276" width="7.33203125" style="110" customWidth="1"/>
    <col min="11277" max="11277" width="7" style="110" customWidth="1"/>
    <col min="11278" max="11278" width="1.21875" style="110" customWidth="1"/>
    <col min="11279" max="11520" width="8.77734375" style="110"/>
    <col min="11521" max="11521" width="15.33203125" style="110" customWidth="1"/>
    <col min="11522" max="11522" width="5" style="110" customWidth="1"/>
    <col min="11523" max="11523" width="1.109375" style="110" customWidth="1"/>
    <col min="11524" max="11524" width="8.33203125" style="110" customWidth="1"/>
    <col min="11525" max="11525" width="4.77734375" style="110" customWidth="1"/>
    <col min="11526" max="11526" width="8" style="110" customWidth="1"/>
    <col min="11527" max="11527" width="1" style="110" customWidth="1"/>
    <col min="11528" max="11528" width="5.109375" style="110" customWidth="1"/>
    <col min="11529" max="11529" width="4.33203125" style="110" customWidth="1"/>
    <col min="11530" max="11530" width="7.44140625" style="110" customWidth="1"/>
    <col min="11531" max="11531" width="7" style="110" customWidth="1"/>
    <col min="11532" max="11532" width="7.33203125" style="110" customWidth="1"/>
    <col min="11533" max="11533" width="7" style="110" customWidth="1"/>
    <col min="11534" max="11534" width="1.21875" style="110" customWidth="1"/>
    <col min="11535" max="11776" width="8.77734375" style="110"/>
    <col min="11777" max="11777" width="15.33203125" style="110" customWidth="1"/>
    <col min="11778" max="11778" width="5" style="110" customWidth="1"/>
    <col min="11779" max="11779" width="1.109375" style="110" customWidth="1"/>
    <col min="11780" max="11780" width="8.33203125" style="110" customWidth="1"/>
    <col min="11781" max="11781" width="4.77734375" style="110" customWidth="1"/>
    <col min="11782" max="11782" width="8" style="110" customWidth="1"/>
    <col min="11783" max="11783" width="1" style="110" customWidth="1"/>
    <col min="11784" max="11784" width="5.109375" style="110" customWidth="1"/>
    <col min="11785" max="11785" width="4.33203125" style="110" customWidth="1"/>
    <col min="11786" max="11786" width="7.44140625" style="110" customWidth="1"/>
    <col min="11787" max="11787" width="7" style="110" customWidth="1"/>
    <col min="11788" max="11788" width="7.33203125" style="110" customWidth="1"/>
    <col min="11789" max="11789" width="7" style="110" customWidth="1"/>
    <col min="11790" max="11790" width="1.21875" style="110" customWidth="1"/>
    <col min="11791" max="12032" width="8.77734375" style="110"/>
    <col min="12033" max="12033" width="15.33203125" style="110" customWidth="1"/>
    <col min="12034" max="12034" width="5" style="110" customWidth="1"/>
    <col min="12035" max="12035" width="1.109375" style="110" customWidth="1"/>
    <col min="12036" max="12036" width="8.33203125" style="110" customWidth="1"/>
    <col min="12037" max="12037" width="4.77734375" style="110" customWidth="1"/>
    <col min="12038" max="12038" width="8" style="110" customWidth="1"/>
    <col min="12039" max="12039" width="1" style="110" customWidth="1"/>
    <col min="12040" max="12040" width="5.109375" style="110" customWidth="1"/>
    <col min="12041" max="12041" width="4.33203125" style="110" customWidth="1"/>
    <col min="12042" max="12042" width="7.44140625" style="110" customWidth="1"/>
    <col min="12043" max="12043" width="7" style="110" customWidth="1"/>
    <col min="12044" max="12044" width="7.33203125" style="110" customWidth="1"/>
    <col min="12045" max="12045" width="7" style="110" customWidth="1"/>
    <col min="12046" max="12046" width="1.21875" style="110" customWidth="1"/>
    <col min="12047" max="12288" width="8.77734375" style="110"/>
    <col min="12289" max="12289" width="15.33203125" style="110" customWidth="1"/>
    <col min="12290" max="12290" width="5" style="110" customWidth="1"/>
    <col min="12291" max="12291" width="1.109375" style="110" customWidth="1"/>
    <col min="12292" max="12292" width="8.33203125" style="110" customWidth="1"/>
    <col min="12293" max="12293" width="4.77734375" style="110" customWidth="1"/>
    <col min="12294" max="12294" width="8" style="110" customWidth="1"/>
    <col min="12295" max="12295" width="1" style="110" customWidth="1"/>
    <col min="12296" max="12296" width="5.109375" style="110" customWidth="1"/>
    <col min="12297" max="12297" width="4.33203125" style="110" customWidth="1"/>
    <col min="12298" max="12298" width="7.44140625" style="110" customWidth="1"/>
    <col min="12299" max="12299" width="7" style="110" customWidth="1"/>
    <col min="12300" max="12300" width="7.33203125" style="110" customWidth="1"/>
    <col min="12301" max="12301" width="7" style="110" customWidth="1"/>
    <col min="12302" max="12302" width="1.21875" style="110" customWidth="1"/>
    <col min="12303" max="12544" width="8.77734375" style="110"/>
    <col min="12545" max="12545" width="15.33203125" style="110" customWidth="1"/>
    <col min="12546" max="12546" width="5" style="110" customWidth="1"/>
    <col min="12547" max="12547" width="1.109375" style="110" customWidth="1"/>
    <col min="12548" max="12548" width="8.33203125" style="110" customWidth="1"/>
    <col min="12549" max="12549" width="4.77734375" style="110" customWidth="1"/>
    <col min="12550" max="12550" width="8" style="110" customWidth="1"/>
    <col min="12551" max="12551" width="1" style="110" customWidth="1"/>
    <col min="12552" max="12552" width="5.109375" style="110" customWidth="1"/>
    <col min="12553" max="12553" width="4.33203125" style="110" customWidth="1"/>
    <col min="12554" max="12554" width="7.44140625" style="110" customWidth="1"/>
    <col min="12555" max="12555" width="7" style="110" customWidth="1"/>
    <col min="12556" max="12556" width="7.33203125" style="110" customWidth="1"/>
    <col min="12557" max="12557" width="7" style="110" customWidth="1"/>
    <col min="12558" max="12558" width="1.21875" style="110" customWidth="1"/>
    <col min="12559" max="12800" width="8.77734375" style="110"/>
    <col min="12801" max="12801" width="15.33203125" style="110" customWidth="1"/>
    <col min="12802" max="12802" width="5" style="110" customWidth="1"/>
    <col min="12803" max="12803" width="1.109375" style="110" customWidth="1"/>
    <col min="12804" max="12804" width="8.33203125" style="110" customWidth="1"/>
    <col min="12805" max="12805" width="4.77734375" style="110" customWidth="1"/>
    <col min="12806" max="12806" width="8" style="110" customWidth="1"/>
    <col min="12807" max="12807" width="1" style="110" customWidth="1"/>
    <col min="12808" max="12808" width="5.109375" style="110" customWidth="1"/>
    <col min="12809" max="12809" width="4.33203125" style="110" customWidth="1"/>
    <col min="12810" max="12810" width="7.44140625" style="110" customWidth="1"/>
    <col min="12811" max="12811" width="7" style="110" customWidth="1"/>
    <col min="12812" max="12812" width="7.33203125" style="110" customWidth="1"/>
    <col min="12813" max="12813" width="7" style="110" customWidth="1"/>
    <col min="12814" max="12814" width="1.21875" style="110" customWidth="1"/>
    <col min="12815" max="13056" width="8.77734375" style="110"/>
    <col min="13057" max="13057" width="15.33203125" style="110" customWidth="1"/>
    <col min="13058" max="13058" width="5" style="110" customWidth="1"/>
    <col min="13059" max="13059" width="1.109375" style="110" customWidth="1"/>
    <col min="13060" max="13060" width="8.33203125" style="110" customWidth="1"/>
    <col min="13061" max="13061" width="4.77734375" style="110" customWidth="1"/>
    <col min="13062" max="13062" width="8" style="110" customWidth="1"/>
    <col min="13063" max="13063" width="1" style="110" customWidth="1"/>
    <col min="13064" max="13064" width="5.109375" style="110" customWidth="1"/>
    <col min="13065" max="13065" width="4.33203125" style="110" customWidth="1"/>
    <col min="13066" max="13066" width="7.44140625" style="110" customWidth="1"/>
    <col min="13067" max="13067" width="7" style="110" customWidth="1"/>
    <col min="13068" max="13068" width="7.33203125" style="110" customWidth="1"/>
    <col min="13069" max="13069" width="7" style="110" customWidth="1"/>
    <col min="13070" max="13070" width="1.21875" style="110" customWidth="1"/>
    <col min="13071" max="13312" width="8.77734375" style="110"/>
    <col min="13313" max="13313" width="15.33203125" style="110" customWidth="1"/>
    <col min="13314" max="13314" width="5" style="110" customWidth="1"/>
    <col min="13315" max="13315" width="1.109375" style="110" customWidth="1"/>
    <col min="13316" max="13316" width="8.33203125" style="110" customWidth="1"/>
    <col min="13317" max="13317" width="4.77734375" style="110" customWidth="1"/>
    <col min="13318" max="13318" width="8" style="110" customWidth="1"/>
    <col min="13319" max="13319" width="1" style="110" customWidth="1"/>
    <col min="13320" max="13320" width="5.109375" style="110" customWidth="1"/>
    <col min="13321" max="13321" width="4.33203125" style="110" customWidth="1"/>
    <col min="13322" max="13322" width="7.44140625" style="110" customWidth="1"/>
    <col min="13323" max="13323" width="7" style="110" customWidth="1"/>
    <col min="13324" max="13324" width="7.33203125" style="110" customWidth="1"/>
    <col min="13325" max="13325" width="7" style="110" customWidth="1"/>
    <col min="13326" max="13326" width="1.21875" style="110" customWidth="1"/>
    <col min="13327" max="13568" width="8.77734375" style="110"/>
    <col min="13569" max="13569" width="15.33203125" style="110" customWidth="1"/>
    <col min="13570" max="13570" width="5" style="110" customWidth="1"/>
    <col min="13571" max="13571" width="1.109375" style="110" customWidth="1"/>
    <col min="13572" max="13572" width="8.33203125" style="110" customWidth="1"/>
    <col min="13573" max="13573" width="4.77734375" style="110" customWidth="1"/>
    <col min="13574" max="13574" width="8" style="110" customWidth="1"/>
    <col min="13575" max="13575" width="1" style="110" customWidth="1"/>
    <col min="13576" max="13576" width="5.109375" style="110" customWidth="1"/>
    <col min="13577" max="13577" width="4.33203125" style="110" customWidth="1"/>
    <col min="13578" max="13578" width="7.44140625" style="110" customWidth="1"/>
    <col min="13579" max="13579" width="7" style="110" customWidth="1"/>
    <col min="13580" max="13580" width="7.33203125" style="110" customWidth="1"/>
    <col min="13581" max="13581" width="7" style="110" customWidth="1"/>
    <col min="13582" max="13582" width="1.21875" style="110" customWidth="1"/>
    <col min="13583" max="13824" width="8.77734375" style="110"/>
    <col min="13825" max="13825" width="15.33203125" style="110" customWidth="1"/>
    <col min="13826" max="13826" width="5" style="110" customWidth="1"/>
    <col min="13827" max="13827" width="1.109375" style="110" customWidth="1"/>
    <col min="13828" max="13828" width="8.33203125" style="110" customWidth="1"/>
    <col min="13829" max="13829" width="4.77734375" style="110" customWidth="1"/>
    <col min="13830" max="13830" width="8" style="110" customWidth="1"/>
    <col min="13831" max="13831" width="1" style="110" customWidth="1"/>
    <col min="13832" max="13832" width="5.109375" style="110" customWidth="1"/>
    <col min="13833" max="13833" width="4.33203125" style="110" customWidth="1"/>
    <col min="13834" max="13834" width="7.44140625" style="110" customWidth="1"/>
    <col min="13835" max="13835" width="7" style="110" customWidth="1"/>
    <col min="13836" max="13836" width="7.33203125" style="110" customWidth="1"/>
    <col min="13837" max="13837" width="7" style="110" customWidth="1"/>
    <col min="13838" max="13838" width="1.21875" style="110" customWidth="1"/>
    <col min="13839" max="14080" width="8.77734375" style="110"/>
    <col min="14081" max="14081" width="15.33203125" style="110" customWidth="1"/>
    <col min="14082" max="14082" width="5" style="110" customWidth="1"/>
    <col min="14083" max="14083" width="1.109375" style="110" customWidth="1"/>
    <col min="14084" max="14084" width="8.33203125" style="110" customWidth="1"/>
    <col min="14085" max="14085" width="4.77734375" style="110" customWidth="1"/>
    <col min="14086" max="14086" width="8" style="110" customWidth="1"/>
    <col min="14087" max="14087" width="1" style="110" customWidth="1"/>
    <col min="14088" max="14088" width="5.109375" style="110" customWidth="1"/>
    <col min="14089" max="14089" width="4.33203125" style="110" customWidth="1"/>
    <col min="14090" max="14090" width="7.44140625" style="110" customWidth="1"/>
    <col min="14091" max="14091" width="7" style="110" customWidth="1"/>
    <col min="14092" max="14092" width="7.33203125" style="110" customWidth="1"/>
    <col min="14093" max="14093" width="7" style="110" customWidth="1"/>
    <col min="14094" max="14094" width="1.21875" style="110" customWidth="1"/>
    <col min="14095" max="14336" width="8.77734375" style="110"/>
    <col min="14337" max="14337" width="15.33203125" style="110" customWidth="1"/>
    <col min="14338" max="14338" width="5" style="110" customWidth="1"/>
    <col min="14339" max="14339" width="1.109375" style="110" customWidth="1"/>
    <col min="14340" max="14340" width="8.33203125" style="110" customWidth="1"/>
    <col min="14341" max="14341" width="4.77734375" style="110" customWidth="1"/>
    <col min="14342" max="14342" width="8" style="110" customWidth="1"/>
    <col min="14343" max="14343" width="1" style="110" customWidth="1"/>
    <col min="14344" max="14344" width="5.109375" style="110" customWidth="1"/>
    <col min="14345" max="14345" width="4.33203125" style="110" customWidth="1"/>
    <col min="14346" max="14346" width="7.44140625" style="110" customWidth="1"/>
    <col min="14347" max="14347" width="7" style="110" customWidth="1"/>
    <col min="14348" max="14348" width="7.33203125" style="110" customWidth="1"/>
    <col min="14349" max="14349" width="7" style="110" customWidth="1"/>
    <col min="14350" max="14350" width="1.21875" style="110" customWidth="1"/>
    <col min="14351" max="14592" width="8.77734375" style="110"/>
    <col min="14593" max="14593" width="15.33203125" style="110" customWidth="1"/>
    <col min="14594" max="14594" width="5" style="110" customWidth="1"/>
    <col min="14595" max="14595" width="1.109375" style="110" customWidth="1"/>
    <col min="14596" max="14596" width="8.33203125" style="110" customWidth="1"/>
    <col min="14597" max="14597" width="4.77734375" style="110" customWidth="1"/>
    <col min="14598" max="14598" width="8" style="110" customWidth="1"/>
    <col min="14599" max="14599" width="1" style="110" customWidth="1"/>
    <col min="14600" max="14600" width="5.109375" style="110" customWidth="1"/>
    <col min="14601" max="14601" width="4.33203125" style="110" customWidth="1"/>
    <col min="14602" max="14602" width="7.44140625" style="110" customWidth="1"/>
    <col min="14603" max="14603" width="7" style="110" customWidth="1"/>
    <col min="14604" max="14604" width="7.33203125" style="110" customWidth="1"/>
    <col min="14605" max="14605" width="7" style="110" customWidth="1"/>
    <col min="14606" max="14606" width="1.21875" style="110" customWidth="1"/>
    <col min="14607" max="14848" width="8.77734375" style="110"/>
    <col min="14849" max="14849" width="15.33203125" style="110" customWidth="1"/>
    <col min="14850" max="14850" width="5" style="110" customWidth="1"/>
    <col min="14851" max="14851" width="1.109375" style="110" customWidth="1"/>
    <col min="14852" max="14852" width="8.33203125" style="110" customWidth="1"/>
    <col min="14853" max="14853" width="4.77734375" style="110" customWidth="1"/>
    <col min="14854" max="14854" width="8" style="110" customWidth="1"/>
    <col min="14855" max="14855" width="1" style="110" customWidth="1"/>
    <col min="14856" max="14856" width="5.109375" style="110" customWidth="1"/>
    <col min="14857" max="14857" width="4.33203125" style="110" customWidth="1"/>
    <col min="14858" max="14858" width="7.44140625" style="110" customWidth="1"/>
    <col min="14859" max="14859" width="7" style="110" customWidth="1"/>
    <col min="14860" max="14860" width="7.33203125" style="110" customWidth="1"/>
    <col min="14861" max="14861" width="7" style="110" customWidth="1"/>
    <col min="14862" max="14862" width="1.21875" style="110" customWidth="1"/>
    <col min="14863" max="15104" width="8.77734375" style="110"/>
    <col min="15105" max="15105" width="15.33203125" style="110" customWidth="1"/>
    <col min="15106" max="15106" width="5" style="110" customWidth="1"/>
    <col min="15107" max="15107" width="1.109375" style="110" customWidth="1"/>
    <col min="15108" max="15108" width="8.33203125" style="110" customWidth="1"/>
    <col min="15109" max="15109" width="4.77734375" style="110" customWidth="1"/>
    <col min="15110" max="15110" width="8" style="110" customWidth="1"/>
    <col min="15111" max="15111" width="1" style="110" customWidth="1"/>
    <col min="15112" max="15112" width="5.109375" style="110" customWidth="1"/>
    <col min="15113" max="15113" width="4.33203125" style="110" customWidth="1"/>
    <col min="15114" max="15114" width="7.44140625" style="110" customWidth="1"/>
    <col min="15115" max="15115" width="7" style="110" customWidth="1"/>
    <col min="15116" max="15116" width="7.33203125" style="110" customWidth="1"/>
    <col min="15117" max="15117" width="7" style="110" customWidth="1"/>
    <col min="15118" max="15118" width="1.21875" style="110" customWidth="1"/>
    <col min="15119" max="15360" width="8.77734375" style="110"/>
    <col min="15361" max="15361" width="15.33203125" style="110" customWidth="1"/>
    <col min="15362" max="15362" width="5" style="110" customWidth="1"/>
    <col min="15363" max="15363" width="1.109375" style="110" customWidth="1"/>
    <col min="15364" max="15364" width="8.33203125" style="110" customWidth="1"/>
    <col min="15365" max="15365" width="4.77734375" style="110" customWidth="1"/>
    <col min="15366" max="15366" width="8" style="110" customWidth="1"/>
    <col min="15367" max="15367" width="1" style="110" customWidth="1"/>
    <col min="15368" max="15368" width="5.109375" style="110" customWidth="1"/>
    <col min="15369" max="15369" width="4.33203125" style="110" customWidth="1"/>
    <col min="15370" max="15370" width="7.44140625" style="110" customWidth="1"/>
    <col min="15371" max="15371" width="7" style="110" customWidth="1"/>
    <col min="15372" max="15372" width="7.33203125" style="110" customWidth="1"/>
    <col min="15373" max="15373" width="7" style="110" customWidth="1"/>
    <col min="15374" max="15374" width="1.21875" style="110" customWidth="1"/>
    <col min="15375" max="15616" width="8.77734375" style="110"/>
    <col min="15617" max="15617" width="15.33203125" style="110" customWidth="1"/>
    <col min="15618" max="15618" width="5" style="110" customWidth="1"/>
    <col min="15619" max="15619" width="1.109375" style="110" customWidth="1"/>
    <col min="15620" max="15620" width="8.33203125" style="110" customWidth="1"/>
    <col min="15621" max="15621" width="4.77734375" style="110" customWidth="1"/>
    <col min="15622" max="15622" width="8" style="110" customWidth="1"/>
    <col min="15623" max="15623" width="1" style="110" customWidth="1"/>
    <col min="15624" max="15624" width="5.109375" style="110" customWidth="1"/>
    <col min="15625" max="15625" width="4.33203125" style="110" customWidth="1"/>
    <col min="15626" max="15626" width="7.44140625" style="110" customWidth="1"/>
    <col min="15627" max="15627" width="7" style="110" customWidth="1"/>
    <col min="15628" max="15628" width="7.33203125" style="110" customWidth="1"/>
    <col min="15629" max="15629" width="7" style="110" customWidth="1"/>
    <col min="15630" max="15630" width="1.21875" style="110" customWidth="1"/>
    <col min="15631" max="15872" width="8.77734375" style="110"/>
    <col min="15873" max="15873" width="15.33203125" style="110" customWidth="1"/>
    <col min="15874" max="15874" width="5" style="110" customWidth="1"/>
    <col min="15875" max="15875" width="1.109375" style="110" customWidth="1"/>
    <col min="15876" max="15876" width="8.33203125" style="110" customWidth="1"/>
    <col min="15877" max="15877" width="4.77734375" style="110" customWidth="1"/>
    <col min="15878" max="15878" width="8" style="110" customWidth="1"/>
    <col min="15879" max="15879" width="1" style="110" customWidth="1"/>
    <col min="15880" max="15880" width="5.109375" style="110" customWidth="1"/>
    <col min="15881" max="15881" width="4.33203125" style="110" customWidth="1"/>
    <col min="15882" max="15882" width="7.44140625" style="110" customWidth="1"/>
    <col min="15883" max="15883" width="7" style="110" customWidth="1"/>
    <col min="15884" max="15884" width="7.33203125" style="110" customWidth="1"/>
    <col min="15885" max="15885" width="7" style="110" customWidth="1"/>
    <col min="15886" max="15886" width="1.21875" style="110" customWidth="1"/>
    <col min="15887" max="16128" width="8.77734375" style="110"/>
    <col min="16129" max="16129" width="15.33203125" style="110" customWidth="1"/>
    <col min="16130" max="16130" width="5" style="110" customWidth="1"/>
    <col min="16131" max="16131" width="1.109375" style="110" customWidth="1"/>
    <col min="16132" max="16132" width="8.33203125" style="110" customWidth="1"/>
    <col min="16133" max="16133" width="4.77734375" style="110" customWidth="1"/>
    <col min="16134" max="16134" width="8" style="110" customWidth="1"/>
    <col min="16135" max="16135" width="1" style="110" customWidth="1"/>
    <col min="16136" max="16136" width="5.109375" style="110" customWidth="1"/>
    <col min="16137" max="16137" width="4.33203125" style="110" customWidth="1"/>
    <col min="16138" max="16138" width="7.44140625" style="110" customWidth="1"/>
    <col min="16139" max="16139" width="7" style="110" customWidth="1"/>
    <col min="16140" max="16140" width="7.33203125" style="110" customWidth="1"/>
    <col min="16141" max="16141" width="7" style="110" customWidth="1"/>
    <col min="16142" max="16142" width="1.21875" style="110" customWidth="1"/>
    <col min="16143" max="16384" width="8.77734375" style="110"/>
  </cols>
  <sheetData>
    <row r="2" spans="1:13" ht="28.8" x14ac:dyDescent="0.25">
      <c r="A2" s="111" t="s">
        <v>101</v>
      </c>
      <c r="B2" s="111">
        <v>80</v>
      </c>
      <c r="F2" s="112" t="s">
        <v>43</v>
      </c>
      <c r="H2" s="113" t="s">
        <v>44</v>
      </c>
      <c r="I2" s="111">
        <f>AVERAGE(I5:I104)</f>
        <v>980</v>
      </c>
      <c r="J2" s="111">
        <f t="shared" ref="J2:M2" si="0">AVERAGE(J5:J104)</f>
        <v>1045.0649370399994</v>
      </c>
      <c r="K2" s="111">
        <f t="shared" si="0"/>
        <v>1076.6406766818923</v>
      </c>
      <c r="L2" s="111">
        <f t="shared" si="0"/>
        <v>1099.0552983056768</v>
      </c>
      <c r="M2" s="111">
        <f t="shared" si="0"/>
        <v>1061.3168982176232</v>
      </c>
    </row>
    <row r="3" spans="1:13" ht="28.8" x14ac:dyDescent="0.25">
      <c r="A3" s="111" t="s">
        <v>102</v>
      </c>
      <c r="B3" s="111">
        <v>30</v>
      </c>
      <c r="D3" s="137" t="s">
        <v>45</v>
      </c>
      <c r="E3" s="115" t="s">
        <v>46</v>
      </c>
      <c r="F3" s="116">
        <v>0</v>
      </c>
    </row>
    <row r="4" spans="1:13" x14ac:dyDescent="0.25">
      <c r="A4" s="111" t="s">
        <v>103</v>
      </c>
      <c r="B4" s="117">
        <v>0.25</v>
      </c>
      <c r="D4" s="118">
        <v>72</v>
      </c>
      <c r="E4" s="119">
        <v>0.02</v>
      </c>
      <c r="F4" s="116">
        <f>F3+E4</f>
        <v>0.02</v>
      </c>
      <c r="H4" s="139">
        <f ca="1">B14</f>
        <v>1010.4744264836731</v>
      </c>
      <c r="I4" s="111">
        <v>14</v>
      </c>
      <c r="J4" s="111">
        <v>15</v>
      </c>
      <c r="K4" s="111">
        <v>16</v>
      </c>
      <c r="L4" s="111">
        <v>17</v>
      </c>
      <c r="M4" s="111">
        <v>18</v>
      </c>
    </row>
    <row r="5" spans="1:13" x14ac:dyDescent="0.25">
      <c r="A5" s="111" t="s">
        <v>104</v>
      </c>
      <c r="B5" s="117">
        <v>0.35</v>
      </c>
      <c r="D5" s="120">
        <v>73</v>
      </c>
      <c r="E5" s="121">
        <v>0.03</v>
      </c>
      <c r="F5" s="116">
        <f t="shared" ref="F5:F21" si="1">F4+E5</f>
        <v>0.05</v>
      </c>
      <c r="H5" s="122">
        <v>1</v>
      </c>
      <c r="I5" s="118">
        <f t="dataTable" ref="I5:M104" dt2D="1" dtr="1" r1="B7" r2="B17" ca="1"/>
        <v>980</v>
      </c>
      <c r="J5" s="123">
        <v>1050</v>
      </c>
      <c r="K5" s="124">
        <v>1120</v>
      </c>
      <c r="L5" s="123">
        <v>1190</v>
      </c>
      <c r="M5" s="125">
        <v>990.32601913135295</v>
      </c>
    </row>
    <row r="6" spans="1:13" x14ac:dyDescent="0.25">
      <c r="A6" s="111" t="s">
        <v>47</v>
      </c>
      <c r="B6" s="111">
        <v>5</v>
      </c>
      <c r="D6" s="120">
        <v>74</v>
      </c>
      <c r="E6" s="121">
        <v>0.04</v>
      </c>
      <c r="F6" s="116">
        <f t="shared" si="1"/>
        <v>0.09</v>
      </c>
      <c r="H6" s="126">
        <v>2</v>
      </c>
      <c r="I6" s="120">
        <v>980</v>
      </c>
      <c r="J6" s="127">
        <v>1050</v>
      </c>
      <c r="K6" s="128">
        <v>1120</v>
      </c>
      <c r="L6" s="127">
        <v>1149.4678153815503</v>
      </c>
      <c r="M6" s="129">
        <v>963.14171223629319</v>
      </c>
    </row>
    <row r="7" spans="1:13" x14ac:dyDescent="0.25">
      <c r="A7" s="111" t="s">
        <v>105</v>
      </c>
      <c r="B7" s="111">
        <v>15</v>
      </c>
      <c r="D7" s="120">
        <v>75</v>
      </c>
      <c r="E7" s="121">
        <v>0.05</v>
      </c>
      <c r="F7" s="116">
        <f t="shared" si="1"/>
        <v>0.14000000000000001</v>
      </c>
      <c r="H7" s="126">
        <v>3</v>
      </c>
      <c r="I7" s="120">
        <v>980</v>
      </c>
      <c r="J7" s="127">
        <v>1050</v>
      </c>
      <c r="K7" s="128">
        <v>1120</v>
      </c>
      <c r="L7" s="127">
        <v>1150.2242837149433</v>
      </c>
      <c r="M7" s="129">
        <v>1200.4083644357161</v>
      </c>
    </row>
    <row r="8" spans="1:13" x14ac:dyDescent="0.25">
      <c r="A8" s="111" t="s">
        <v>106</v>
      </c>
      <c r="B8" s="114">
        <f ca="1">B3*B4+B3*(B5-B4)*RAND()</f>
        <v>10.23721324183648</v>
      </c>
      <c r="D8" s="120">
        <v>76</v>
      </c>
      <c r="E8" s="121">
        <v>0.06</v>
      </c>
      <c r="F8" s="116">
        <f t="shared" si="1"/>
        <v>0.2</v>
      </c>
      <c r="H8" s="122">
        <v>4</v>
      </c>
      <c r="I8" s="120">
        <v>980</v>
      </c>
      <c r="J8" s="127">
        <v>1050</v>
      </c>
      <c r="K8" s="128">
        <v>992.19491164867623</v>
      </c>
      <c r="L8" s="127">
        <v>1170.0647706056316</v>
      </c>
      <c r="M8" s="129">
        <v>1036.0275033360185</v>
      </c>
    </row>
    <row r="9" spans="1:13" x14ac:dyDescent="0.25">
      <c r="A9" s="111" t="s">
        <v>48</v>
      </c>
      <c r="B9" s="111">
        <f ca="1">INDEX(D4:D21,MATCH(RAND(),F3:F21))</f>
        <v>73</v>
      </c>
      <c r="D9" s="120">
        <v>77</v>
      </c>
      <c r="E9" s="121">
        <v>7.0000000000000007E-2</v>
      </c>
      <c r="F9" s="116">
        <f t="shared" si="1"/>
        <v>0.27</v>
      </c>
      <c r="H9" s="126">
        <v>5</v>
      </c>
      <c r="I9" s="120">
        <v>980</v>
      </c>
      <c r="J9" s="127">
        <v>1050</v>
      </c>
      <c r="K9" s="128">
        <v>947.0678740491503</v>
      </c>
      <c r="L9" s="127">
        <v>1190</v>
      </c>
      <c r="M9" s="129">
        <v>1175.2517602702924</v>
      </c>
    </row>
    <row r="10" spans="1:13" x14ac:dyDescent="0.25">
      <c r="A10" s="111" t="s">
        <v>108</v>
      </c>
      <c r="B10" s="111">
        <f ca="1">IF(B6*B7&lt;=B9,B6*B7,B9)</f>
        <v>73</v>
      </c>
      <c r="D10" s="120">
        <v>78</v>
      </c>
      <c r="E10" s="121">
        <v>7.0000000000000007E-2</v>
      </c>
      <c r="F10" s="116">
        <f t="shared" si="1"/>
        <v>0.34</v>
      </c>
      <c r="H10" s="126">
        <v>6</v>
      </c>
      <c r="I10" s="120">
        <v>980</v>
      </c>
      <c r="J10" s="127">
        <v>1050</v>
      </c>
      <c r="K10" s="128">
        <v>1040.0490633629347</v>
      </c>
      <c r="L10" s="127">
        <v>988.38819411920349</v>
      </c>
      <c r="M10" s="129">
        <v>1058.4857359885568</v>
      </c>
    </row>
    <row r="11" spans="1:13" x14ac:dyDescent="0.25">
      <c r="A11" s="111" t="s">
        <v>49</v>
      </c>
      <c r="B11" s="111">
        <f ca="1">IF(B7*B6&gt;B9,B7*B6-B9,0)</f>
        <v>2</v>
      </c>
      <c r="D11" s="120">
        <v>79</v>
      </c>
      <c r="E11" s="121">
        <v>0.08</v>
      </c>
      <c r="F11" s="116">
        <f t="shared" si="1"/>
        <v>0.42000000000000004</v>
      </c>
      <c r="H11" s="122">
        <v>7</v>
      </c>
      <c r="I11" s="120">
        <v>980</v>
      </c>
      <c r="J11" s="127">
        <v>1050</v>
      </c>
      <c r="K11" s="128">
        <v>1076.0697463438332</v>
      </c>
      <c r="L11" s="127">
        <v>1027.9311932599971</v>
      </c>
      <c r="M11" s="129">
        <v>1097.2819982555716</v>
      </c>
    </row>
    <row r="12" spans="1:13" x14ac:dyDescent="0.25">
      <c r="A12" s="111" t="s">
        <v>50</v>
      </c>
      <c r="B12" s="111">
        <f>B2*B7</f>
        <v>1200</v>
      </c>
      <c r="D12" s="120">
        <v>80</v>
      </c>
      <c r="E12" s="121">
        <v>0.08</v>
      </c>
      <c r="F12" s="116">
        <f t="shared" si="1"/>
        <v>0.5</v>
      </c>
      <c r="H12" s="126">
        <v>8</v>
      </c>
      <c r="I12" s="120">
        <v>980</v>
      </c>
      <c r="J12" s="127">
        <v>1050</v>
      </c>
      <c r="K12" s="128">
        <v>1019.4038105666859</v>
      </c>
      <c r="L12" s="127">
        <v>1128.6995951285512</v>
      </c>
      <c r="M12" s="129">
        <v>1074.2505444555404</v>
      </c>
    </row>
    <row r="13" spans="1:13" x14ac:dyDescent="0.25">
      <c r="A13" s="111" t="s">
        <v>51</v>
      </c>
      <c r="B13" s="138">
        <f ca="1">B10*B3+B11*B8</f>
        <v>2210.4744264836731</v>
      </c>
      <c r="D13" s="120">
        <v>81</v>
      </c>
      <c r="E13" s="121">
        <v>0.08</v>
      </c>
      <c r="F13" s="116">
        <f t="shared" si="1"/>
        <v>0.57999999999999996</v>
      </c>
      <c r="H13" s="126">
        <v>9</v>
      </c>
      <c r="I13" s="120">
        <v>980</v>
      </c>
      <c r="J13" s="127">
        <v>1007.4440544024283</v>
      </c>
      <c r="K13" s="128">
        <v>1120</v>
      </c>
      <c r="L13" s="127">
        <v>1085.4467942591327</v>
      </c>
      <c r="M13" s="129">
        <v>1196.2565638171459</v>
      </c>
    </row>
    <row r="14" spans="1:13" x14ac:dyDescent="0.25">
      <c r="A14" s="111" t="s">
        <v>52</v>
      </c>
      <c r="B14" s="138">
        <f ca="1">B13-B12</f>
        <v>1010.4744264836731</v>
      </c>
      <c r="D14" s="120">
        <v>82</v>
      </c>
      <c r="E14" s="121">
        <v>0.08</v>
      </c>
      <c r="F14" s="116">
        <f t="shared" si="1"/>
        <v>0.65999999999999992</v>
      </c>
      <c r="H14" s="122">
        <v>10</v>
      </c>
      <c r="I14" s="120">
        <v>980</v>
      </c>
      <c r="J14" s="127">
        <v>1050</v>
      </c>
      <c r="K14" s="128">
        <v>1014.8051872224123</v>
      </c>
      <c r="L14" s="127">
        <v>981.10297357784884</v>
      </c>
      <c r="M14" s="129">
        <v>1058.2140815384046</v>
      </c>
    </row>
    <row r="15" spans="1:13" x14ac:dyDescent="0.25">
      <c r="D15" s="120">
        <v>83</v>
      </c>
      <c r="E15" s="121">
        <v>7.0000000000000007E-2</v>
      </c>
      <c r="F15" s="116">
        <f t="shared" si="1"/>
        <v>0.73</v>
      </c>
      <c r="H15" s="126">
        <v>11</v>
      </c>
      <c r="I15" s="120">
        <v>980</v>
      </c>
      <c r="J15" s="127">
        <v>1050</v>
      </c>
      <c r="K15" s="128">
        <v>1032.7139050518463</v>
      </c>
      <c r="L15" s="127">
        <v>904.98426804918472</v>
      </c>
      <c r="M15" s="129">
        <v>998.85216678692359</v>
      </c>
    </row>
    <row r="16" spans="1:13" x14ac:dyDescent="0.25">
      <c r="A16" s="111" t="s">
        <v>107</v>
      </c>
      <c r="B16" s="111">
        <f>INDEX(I4:M4,MATCH(MAX(I2:M2),I2:M2,0))</f>
        <v>17</v>
      </c>
      <c r="D16" s="120">
        <v>84</v>
      </c>
      <c r="E16" s="121">
        <v>7.0000000000000007E-2</v>
      </c>
      <c r="F16" s="116">
        <f t="shared" si="1"/>
        <v>0.8</v>
      </c>
      <c r="H16" s="126">
        <v>12</v>
      </c>
      <c r="I16" s="120">
        <v>980</v>
      </c>
      <c r="J16" s="127">
        <v>1029.0474458371</v>
      </c>
      <c r="K16" s="128">
        <v>1075.7561135182409</v>
      </c>
      <c r="L16" s="127">
        <v>1078.5669075697942</v>
      </c>
      <c r="M16" s="129">
        <v>994.36009681699534</v>
      </c>
    </row>
    <row r="17" spans="1:13" x14ac:dyDescent="0.25">
      <c r="D17" s="120">
        <v>85</v>
      </c>
      <c r="E17" s="121">
        <v>0.06</v>
      </c>
      <c r="F17" s="116">
        <f t="shared" si="1"/>
        <v>0.8600000000000001</v>
      </c>
      <c r="H17" s="122">
        <v>13</v>
      </c>
      <c r="I17" s="120">
        <v>980</v>
      </c>
      <c r="J17" s="127">
        <v>1050</v>
      </c>
      <c r="K17" s="128">
        <v>1099.6522977574296</v>
      </c>
      <c r="L17" s="127">
        <v>1190</v>
      </c>
      <c r="M17" s="129">
        <v>1076.3810616347823</v>
      </c>
    </row>
    <row r="18" spans="1:13" x14ac:dyDescent="0.25">
      <c r="A18" s="111" t="s">
        <v>53</v>
      </c>
      <c r="B18" s="111">
        <v>14</v>
      </c>
      <c r="D18" s="120">
        <v>86</v>
      </c>
      <c r="E18" s="121">
        <v>0.05</v>
      </c>
      <c r="F18" s="116">
        <f t="shared" si="1"/>
        <v>0.91000000000000014</v>
      </c>
      <c r="H18" s="126">
        <v>14</v>
      </c>
      <c r="I18" s="120">
        <v>980</v>
      </c>
      <c r="J18" s="127">
        <v>1050</v>
      </c>
      <c r="K18" s="128">
        <v>1120</v>
      </c>
      <c r="L18" s="127">
        <v>1168.8159830826121</v>
      </c>
      <c r="M18" s="129">
        <v>1053.4130041134522</v>
      </c>
    </row>
    <row r="19" spans="1:13" x14ac:dyDescent="0.25">
      <c r="A19" s="111" t="s">
        <v>54</v>
      </c>
      <c r="B19" s="111">
        <v>18</v>
      </c>
      <c r="D19" s="120">
        <v>87</v>
      </c>
      <c r="E19" s="121">
        <v>0.05</v>
      </c>
      <c r="F19" s="116">
        <f t="shared" si="1"/>
        <v>0.96000000000000019</v>
      </c>
      <c r="H19" s="126">
        <v>15</v>
      </c>
      <c r="I19" s="120">
        <v>980</v>
      </c>
      <c r="J19" s="127">
        <v>1050</v>
      </c>
      <c r="K19" s="128">
        <v>1120</v>
      </c>
      <c r="L19" s="127">
        <v>1190</v>
      </c>
      <c r="M19" s="129">
        <v>953.5194831803542</v>
      </c>
    </row>
    <row r="20" spans="1:13" x14ac:dyDescent="0.25">
      <c r="D20" s="120">
        <v>88</v>
      </c>
      <c r="E20" s="121">
        <v>0.03</v>
      </c>
      <c r="F20" s="116">
        <f t="shared" si="1"/>
        <v>0.99000000000000021</v>
      </c>
      <c r="H20" s="122">
        <v>16</v>
      </c>
      <c r="I20" s="120">
        <v>980</v>
      </c>
      <c r="J20" s="127">
        <v>1050</v>
      </c>
      <c r="K20" s="128">
        <v>1011.8855132235963</v>
      </c>
      <c r="L20" s="127">
        <v>991.09416824415075</v>
      </c>
      <c r="M20" s="129">
        <v>976.18091711061561</v>
      </c>
    </row>
    <row r="21" spans="1:13" x14ac:dyDescent="0.25">
      <c r="D21" s="130">
        <v>89</v>
      </c>
      <c r="E21" s="131">
        <v>0.01</v>
      </c>
      <c r="F21" s="116">
        <f t="shared" si="1"/>
        <v>1.0000000000000002</v>
      </c>
      <c r="H21" s="126">
        <v>17</v>
      </c>
      <c r="I21" s="120">
        <v>980</v>
      </c>
      <c r="J21" s="127">
        <v>1028.9231828942302</v>
      </c>
      <c r="K21" s="128">
        <v>1120</v>
      </c>
      <c r="L21" s="127">
        <v>1016.4019413162091</v>
      </c>
      <c r="M21" s="129">
        <v>962.06549388563326</v>
      </c>
    </row>
    <row r="22" spans="1:13" x14ac:dyDescent="0.25">
      <c r="E22" s="132"/>
      <c r="F22" s="132"/>
      <c r="H22" s="126">
        <v>18</v>
      </c>
      <c r="I22" s="120">
        <v>980</v>
      </c>
      <c r="J22" s="127">
        <v>1050</v>
      </c>
      <c r="K22" s="128">
        <v>956.69365255648108</v>
      </c>
      <c r="L22" s="127">
        <v>1190</v>
      </c>
      <c r="M22" s="129">
        <v>1107.5075882429296</v>
      </c>
    </row>
    <row r="23" spans="1:13" hidden="1" x14ac:dyDescent="0.25">
      <c r="H23" s="122">
        <v>19</v>
      </c>
      <c r="I23" s="120">
        <v>980</v>
      </c>
      <c r="J23" s="127">
        <v>1028.1865993210517</v>
      </c>
      <c r="K23" s="128">
        <v>1120</v>
      </c>
      <c r="L23" s="127">
        <v>1069.8474032277259</v>
      </c>
      <c r="M23" s="129">
        <v>998.02683938181963</v>
      </c>
    </row>
    <row r="24" spans="1:13" hidden="1" x14ac:dyDescent="0.25">
      <c r="H24" s="126">
        <v>20</v>
      </c>
      <c r="I24" s="120">
        <v>980</v>
      </c>
      <c r="J24" s="127">
        <v>1050</v>
      </c>
      <c r="K24" s="128">
        <v>1120</v>
      </c>
      <c r="L24" s="127">
        <v>1190</v>
      </c>
      <c r="M24" s="129">
        <v>1126.3749706853578</v>
      </c>
    </row>
    <row r="25" spans="1:13" hidden="1" x14ac:dyDescent="0.25">
      <c r="H25" s="126">
        <v>21</v>
      </c>
      <c r="I25" s="120">
        <v>980</v>
      </c>
      <c r="J25" s="127">
        <v>1050</v>
      </c>
      <c r="K25" s="128">
        <v>1099.8490396255315</v>
      </c>
      <c r="L25" s="127">
        <v>1170.3181158923826</v>
      </c>
      <c r="M25" s="129">
        <v>1036.2631791558006</v>
      </c>
    </row>
    <row r="26" spans="1:13" hidden="1" x14ac:dyDescent="0.25">
      <c r="H26" s="122">
        <v>22</v>
      </c>
      <c r="I26" s="120">
        <v>980</v>
      </c>
      <c r="J26" s="127">
        <v>1008.498251029459</v>
      </c>
      <c r="K26" s="128">
        <v>1058.6087144350349</v>
      </c>
      <c r="L26" s="127">
        <v>1146.7443107162644</v>
      </c>
      <c r="M26" s="129">
        <v>1126.9589845470769</v>
      </c>
    </row>
    <row r="27" spans="1:13" hidden="1" x14ac:dyDescent="0.25">
      <c r="H27" s="126">
        <v>23</v>
      </c>
      <c r="I27" s="120">
        <v>980</v>
      </c>
      <c r="J27" s="127">
        <v>1050</v>
      </c>
      <c r="K27" s="128">
        <v>1120</v>
      </c>
      <c r="L27" s="127">
        <v>1038.3821936594281</v>
      </c>
      <c r="M27" s="129">
        <v>1017.7486522909785</v>
      </c>
    </row>
    <row r="28" spans="1:13" hidden="1" x14ac:dyDescent="0.25">
      <c r="H28" s="126">
        <v>24</v>
      </c>
      <c r="I28" s="120">
        <v>980</v>
      </c>
      <c r="J28" s="127">
        <v>1050</v>
      </c>
      <c r="K28" s="128">
        <v>996.05401078643308</v>
      </c>
      <c r="L28" s="127">
        <v>1010.2307726315239</v>
      </c>
      <c r="M28" s="129">
        <v>895.27968075945137</v>
      </c>
    </row>
    <row r="29" spans="1:13" hidden="1" x14ac:dyDescent="0.25">
      <c r="H29" s="122">
        <v>25</v>
      </c>
      <c r="I29" s="120">
        <v>980</v>
      </c>
      <c r="J29" s="127">
        <v>1050</v>
      </c>
      <c r="K29" s="128">
        <v>967.32804444861131</v>
      </c>
      <c r="L29" s="127">
        <v>996.85833862303025</v>
      </c>
      <c r="M29" s="129">
        <v>912.15211172913814</v>
      </c>
    </row>
    <row r="30" spans="1:13" hidden="1" x14ac:dyDescent="0.25">
      <c r="H30" s="126">
        <v>26</v>
      </c>
      <c r="I30" s="120">
        <v>980</v>
      </c>
      <c r="J30" s="127">
        <v>1050</v>
      </c>
      <c r="K30" s="128">
        <v>1056.5847500947893</v>
      </c>
      <c r="L30" s="127">
        <v>1011.0635586393573</v>
      </c>
      <c r="M30" s="129">
        <v>1073.0049834665215</v>
      </c>
    </row>
    <row r="31" spans="1:13" hidden="1" x14ac:dyDescent="0.25">
      <c r="H31" s="126">
        <v>27</v>
      </c>
      <c r="I31" s="120">
        <v>980</v>
      </c>
      <c r="J31" s="127">
        <v>1050</v>
      </c>
      <c r="K31" s="128">
        <v>1120</v>
      </c>
      <c r="L31" s="127">
        <v>1107.3070247549999</v>
      </c>
      <c r="M31" s="129">
        <v>1092.1423162358064</v>
      </c>
    </row>
    <row r="32" spans="1:13" hidden="1" x14ac:dyDescent="0.25">
      <c r="H32" s="122">
        <v>28</v>
      </c>
      <c r="I32" s="120">
        <v>980</v>
      </c>
      <c r="J32" s="127">
        <v>1050</v>
      </c>
      <c r="K32" s="128">
        <v>1059.7047601148279</v>
      </c>
      <c r="L32" s="127">
        <v>1190</v>
      </c>
      <c r="M32" s="129">
        <v>1176.8671153720588</v>
      </c>
    </row>
    <row r="33" spans="8:13" hidden="1" x14ac:dyDescent="0.25">
      <c r="H33" s="126">
        <v>29</v>
      </c>
      <c r="I33" s="120">
        <v>980</v>
      </c>
      <c r="J33" s="127">
        <v>1050</v>
      </c>
      <c r="K33" s="128">
        <v>1037.2514316015076</v>
      </c>
      <c r="L33" s="127">
        <v>1036.3367741674083</v>
      </c>
      <c r="M33" s="129">
        <v>982.72527707196014</v>
      </c>
    </row>
    <row r="34" spans="8:13" hidden="1" x14ac:dyDescent="0.25">
      <c r="H34" s="126">
        <v>30</v>
      </c>
      <c r="I34" s="120">
        <v>980</v>
      </c>
      <c r="J34" s="127">
        <v>1050</v>
      </c>
      <c r="K34" s="128">
        <v>1040.3144412576503</v>
      </c>
      <c r="L34" s="127">
        <v>1033.9449392059828</v>
      </c>
      <c r="M34" s="129">
        <v>1015.6364376519559</v>
      </c>
    </row>
    <row r="35" spans="8:13" hidden="1" x14ac:dyDescent="0.25">
      <c r="H35" s="122">
        <v>31</v>
      </c>
      <c r="I35" s="120">
        <v>980</v>
      </c>
      <c r="J35" s="127">
        <v>1050</v>
      </c>
      <c r="K35" s="128">
        <v>1120</v>
      </c>
      <c r="L35" s="127">
        <v>1190</v>
      </c>
      <c r="M35" s="129">
        <v>965.44911562563902</v>
      </c>
    </row>
    <row r="36" spans="8:13" hidden="1" x14ac:dyDescent="0.25">
      <c r="H36" s="126">
        <v>32</v>
      </c>
      <c r="I36" s="120">
        <v>980</v>
      </c>
      <c r="J36" s="127">
        <v>1050</v>
      </c>
      <c r="K36" s="128">
        <v>1015.9235363964958</v>
      </c>
      <c r="L36" s="127">
        <v>1106.40523018258</v>
      </c>
      <c r="M36" s="129">
        <v>1193.5696407152936</v>
      </c>
    </row>
    <row r="37" spans="8:13" hidden="1" x14ac:dyDescent="0.25">
      <c r="H37" s="126">
        <v>33</v>
      </c>
      <c r="I37" s="120">
        <v>980</v>
      </c>
      <c r="J37" s="127">
        <v>1050</v>
      </c>
      <c r="K37" s="128">
        <v>1039.0631395999449</v>
      </c>
      <c r="L37" s="127">
        <v>1190</v>
      </c>
      <c r="M37" s="129">
        <v>1024.5192345849036</v>
      </c>
    </row>
    <row r="38" spans="8:13" hidden="1" x14ac:dyDescent="0.25">
      <c r="H38" s="122">
        <v>34</v>
      </c>
      <c r="I38" s="120">
        <v>980</v>
      </c>
      <c r="J38" s="127">
        <v>1050</v>
      </c>
      <c r="K38" s="128">
        <v>943.79719197794429</v>
      </c>
      <c r="L38" s="127">
        <v>1107.6163065045971</v>
      </c>
      <c r="M38" s="129">
        <v>1218.3480734988957</v>
      </c>
    </row>
    <row r="39" spans="8:13" hidden="1" x14ac:dyDescent="0.25">
      <c r="H39" s="126">
        <v>35</v>
      </c>
      <c r="I39" s="120">
        <v>980</v>
      </c>
      <c r="J39" s="127">
        <v>1050</v>
      </c>
      <c r="K39" s="128">
        <v>1120</v>
      </c>
      <c r="L39" s="127">
        <v>1169.3822911884763</v>
      </c>
      <c r="M39" s="129">
        <v>1021.4790949742446</v>
      </c>
    </row>
    <row r="40" spans="8:13" hidden="1" x14ac:dyDescent="0.25">
      <c r="H40" s="126">
        <v>36</v>
      </c>
      <c r="I40" s="120">
        <v>980</v>
      </c>
      <c r="J40" s="127">
        <v>1050</v>
      </c>
      <c r="K40" s="128">
        <v>1120</v>
      </c>
      <c r="L40" s="127">
        <v>1130.1023902647007</v>
      </c>
      <c r="M40" s="129">
        <v>883.20842577145322</v>
      </c>
    </row>
    <row r="41" spans="8:13" hidden="1" x14ac:dyDescent="0.25">
      <c r="H41" s="122">
        <v>37</v>
      </c>
      <c r="I41" s="120">
        <v>980</v>
      </c>
      <c r="J41" s="127">
        <v>1050</v>
      </c>
      <c r="K41" s="128">
        <v>1120</v>
      </c>
      <c r="L41" s="127">
        <v>1190</v>
      </c>
      <c r="M41" s="129">
        <v>1113.2282375629084</v>
      </c>
    </row>
    <row r="42" spans="8:13" hidden="1" x14ac:dyDescent="0.25">
      <c r="H42" s="126">
        <v>38</v>
      </c>
      <c r="I42" s="120">
        <v>980</v>
      </c>
      <c r="J42" s="127">
        <v>1050</v>
      </c>
      <c r="K42" s="128">
        <v>1014.574409953239</v>
      </c>
      <c r="L42" s="127">
        <v>1036.471098540424</v>
      </c>
      <c r="M42" s="129">
        <v>1220.190200242469</v>
      </c>
    </row>
    <row r="43" spans="8:13" hidden="1" x14ac:dyDescent="0.25">
      <c r="H43" s="126">
        <v>39</v>
      </c>
      <c r="I43" s="120">
        <v>980</v>
      </c>
      <c r="J43" s="127">
        <v>1050</v>
      </c>
      <c r="K43" s="128">
        <v>1120</v>
      </c>
      <c r="L43" s="127">
        <v>1169.1140836005775</v>
      </c>
      <c r="M43" s="129">
        <v>919.104664559095</v>
      </c>
    </row>
    <row r="44" spans="8:13" hidden="1" x14ac:dyDescent="0.25">
      <c r="H44" s="122">
        <v>40</v>
      </c>
      <c r="I44" s="120">
        <v>980</v>
      </c>
      <c r="J44" s="127">
        <v>1050</v>
      </c>
      <c r="K44" s="128">
        <v>997.6038049863364</v>
      </c>
      <c r="L44" s="127">
        <v>1190</v>
      </c>
      <c r="M44" s="129">
        <v>952.64853275743235</v>
      </c>
    </row>
    <row r="45" spans="8:13" hidden="1" x14ac:dyDescent="0.25">
      <c r="H45" s="126">
        <v>41</v>
      </c>
      <c r="I45" s="120">
        <v>980</v>
      </c>
      <c r="J45" s="127">
        <v>1050</v>
      </c>
      <c r="K45" s="128">
        <v>1120</v>
      </c>
      <c r="L45" s="127">
        <v>1102.1474106601504</v>
      </c>
      <c r="M45" s="129">
        <v>1010.9765105745587</v>
      </c>
    </row>
    <row r="46" spans="8:13" hidden="1" x14ac:dyDescent="0.25">
      <c r="H46" s="126">
        <v>42</v>
      </c>
      <c r="I46" s="120">
        <v>980</v>
      </c>
      <c r="J46" s="127">
        <v>1050</v>
      </c>
      <c r="K46" s="128">
        <v>996.9947762516731</v>
      </c>
      <c r="L46" s="127">
        <v>1190</v>
      </c>
      <c r="M46" s="129">
        <v>1089.4750604738924</v>
      </c>
    </row>
    <row r="47" spans="8:13" hidden="1" x14ac:dyDescent="0.25">
      <c r="H47" s="122">
        <v>43</v>
      </c>
      <c r="I47" s="120">
        <v>980</v>
      </c>
      <c r="J47" s="127">
        <v>1050</v>
      </c>
      <c r="K47" s="128">
        <v>1120</v>
      </c>
      <c r="L47" s="127">
        <v>1123.9985505739896</v>
      </c>
      <c r="M47" s="129">
        <v>961.30346395301558</v>
      </c>
    </row>
    <row r="48" spans="8:13" hidden="1" x14ac:dyDescent="0.25">
      <c r="H48" s="126">
        <v>44</v>
      </c>
      <c r="I48" s="120">
        <v>980</v>
      </c>
      <c r="J48" s="127">
        <v>1050</v>
      </c>
      <c r="K48" s="128">
        <v>1120</v>
      </c>
      <c r="L48" s="127">
        <v>1035.7873780908199</v>
      </c>
      <c r="M48" s="129">
        <v>911.73204291305547</v>
      </c>
    </row>
    <row r="49" spans="8:13" hidden="1" x14ac:dyDescent="0.25">
      <c r="H49" s="126">
        <v>45</v>
      </c>
      <c r="I49" s="120">
        <v>980</v>
      </c>
      <c r="J49" s="127">
        <v>1050</v>
      </c>
      <c r="K49" s="128">
        <v>1075.1502151131504</v>
      </c>
      <c r="L49" s="127">
        <v>1072.7290428004808</v>
      </c>
      <c r="M49" s="129">
        <v>1061.1716952615043</v>
      </c>
    </row>
    <row r="50" spans="8:13" hidden="1" x14ac:dyDescent="0.25">
      <c r="H50" s="122">
        <v>46</v>
      </c>
      <c r="I50" s="120">
        <v>980</v>
      </c>
      <c r="J50" s="127">
        <v>1050</v>
      </c>
      <c r="K50" s="128">
        <v>1120</v>
      </c>
      <c r="L50" s="127">
        <v>1038.4930959361277</v>
      </c>
      <c r="M50" s="129">
        <v>1238.2536866692617</v>
      </c>
    </row>
    <row r="51" spans="8:13" hidden="1" x14ac:dyDescent="0.25">
      <c r="H51" s="126">
        <v>47</v>
      </c>
      <c r="I51" s="120">
        <v>980</v>
      </c>
      <c r="J51" s="127">
        <v>1006.5236824411759</v>
      </c>
      <c r="K51" s="128">
        <v>1120</v>
      </c>
      <c r="L51" s="127">
        <v>1167.6761154923674</v>
      </c>
      <c r="M51" s="129">
        <v>1059.1758019517069</v>
      </c>
    </row>
    <row r="52" spans="8:13" hidden="1" x14ac:dyDescent="0.25">
      <c r="H52" s="126">
        <v>48</v>
      </c>
      <c r="I52" s="120">
        <v>980</v>
      </c>
      <c r="J52" s="127">
        <v>1050</v>
      </c>
      <c r="K52" s="128">
        <v>1120</v>
      </c>
      <c r="L52" s="127">
        <v>1168.1719164684096</v>
      </c>
      <c r="M52" s="129">
        <v>1036.8996966046511</v>
      </c>
    </row>
    <row r="53" spans="8:13" hidden="1" x14ac:dyDescent="0.25">
      <c r="H53" s="122">
        <v>49</v>
      </c>
      <c r="I53" s="120">
        <v>980</v>
      </c>
      <c r="J53" s="127">
        <v>1050</v>
      </c>
      <c r="K53" s="128">
        <v>1120</v>
      </c>
      <c r="L53" s="127">
        <v>1190</v>
      </c>
      <c r="M53" s="129">
        <v>949.8913363927004</v>
      </c>
    </row>
    <row r="54" spans="8:13" hidden="1" x14ac:dyDescent="0.25">
      <c r="H54" s="126">
        <v>50</v>
      </c>
      <c r="I54" s="120">
        <v>980</v>
      </c>
      <c r="J54" s="127">
        <v>1050</v>
      </c>
      <c r="K54" s="128">
        <v>1120</v>
      </c>
      <c r="L54" s="127">
        <v>1190</v>
      </c>
      <c r="M54" s="129">
        <v>1105.9491214954401</v>
      </c>
    </row>
    <row r="55" spans="8:13" hidden="1" x14ac:dyDescent="0.25">
      <c r="H55" s="126">
        <v>51</v>
      </c>
      <c r="I55" s="120">
        <v>980</v>
      </c>
      <c r="J55" s="127">
        <v>1050</v>
      </c>
      <c r="K55" s="128">
        <v>1120</v>
      </c>
      <c r="L55" s="127">
        <v>1190</v>
      </c>
      <c r="M55" s="129">
        <v>928.06430079476786</v>
      </c>
    </row>
    <row r="56" spans="8:13" hidden="1" x14ac:dyDescent="0.25">
      <c r="H56" s="122">
        <v>52</v>
      </c>
      <c r="I56" s="120">
        <v>980</v>
      </c>
      <c r="J56" s="127">
        <v>1050</v>
      </c>
      <c r="K56" s="128">
        <v>1098.9723816432574</v>
      </c>
      <c r="L56" s="127">
        <v>1051.6025085249325</v>
      </c>
      <c r="M56" s="129">
        <v>1029.4802702992833</v>
      </c>
    </row>
    <row r="57" spans="8:13" hidden="1" x14ac:dyDescent="0.25">
      <c r="H57" s="126">
        <v>53</v>
      </c>
      <c r="I57" s="120">
        <v>980</v>
      </c>
      <c r="J57" s="127">
        <v>1050</v>
      </c>
      <c r="K57" s="128">
        <v>1120</v>
      </c>
      <c r="L57" s="127">
        <v>1169.6049207087035</v>
      </c>
      <c r="M57" s="129">
        <v>1136.9101270699748</v>
      </c>
    </row>
    <row r="58" spans="8:13" hidden="1" x14ac:dyDescent="0.25">
      <c r="H58" s="126">
        <v>54</v>
      </c>
      <c r="I58" s="120">
        <v>980</v>
      </c>
      <c r="J58" s="127">
        <v>982.91914390273223</v>
      </c>
      <c r="K58" s="128">
        <v>1008.806730655991</v>
      </c>
      <c r="L58" s="127">
        <v>1055.3814178103516</v>
      </c>
      <c r="M58" s="129">
        <v>1016.8938145462357</v>
      </c>
    </row>
    <row r="59" spans="8:13" hidden="1" x14ac:dyDescent="0.25">
      <c r="H59" s="122">
        <v>55</v>
      </c>
      <c r="I59" s="120">
        <v>980</v>
      </c>
      <c r="J59" s="127">
        <v>1050</v>
      </c>
      <c r="K59" s="128">
        <v>1120</v>
      </c>
      <c r="L59" s="127">
        <v>1125.6089719186834</v>
      </c>
      <c r="M59" s="129">
        <v>1092.1279750866447</v>
      </c>
    </row>
    <row r="60" spans="8:13" hidden="1" x14ac:dyDescent="0.25">
      <c r="H60" s="126">
        <v>56</v>
      </c>
      <c r="I60" s="120">
        <v>980</v>
      </c>
      <c r="J60" s="127">
        <v>1050</v>
      </c>
      <c r="K60" s="128">
        <v>1077.2475447322367</v>
      </c>
      <c r="L60" s="127">
        <v>1124.5486150941547</v>
      </c>
      <c r="M60" s="129">
        <v>1062.1825171527548</v>
      </c>
    </row>
    <row r="61" spans="8:13" hidden="1" x14ac:dyDescent="0.25">
      <c r="H61" s="126">
        <v>57</v>
      </c>
      <c r="I61" s="120">
        <v>980</v>
      </c>
      <c r="J61" s="127">
        <v>1050</v>
      </c>
      <c r="K61" s="128">
        <v>1098.7123276907832</v>
      </c>
      <c r="L61" s="127">
        <v>1105.4734266883247</v>
      </c>
      <c r="M61" s="129">
        <v>994.19042162035657</v>
      </c>
    </row>
    <row r="62" spans="8:13" hidden="1" x14ac:dyDescent="0.25">
      <c r="H62" s="122">
        <v>58</v>
      </c>
      <c r="I62" s="120">
        <v>980</v>
      </c>
      <c r="J62" s="127">
        <v>1050</v>
      </c>
      <c r="K62" s="128">
        <v>1120</v>
      </c>
      <c r="L62" s="127">
        <v>948.88258601203324</v>
      </c>
      <c r="M62" s="129">
        <v>1155.9098462609509</v>
      </c>
    </row>
    <row r="63" spans="8:13" hidden="1" x14ac:dyDescent="0.25">
      <c r="H63" s="126">
        <v>59</v>
      </c>
      <c r="I63" s="120">
        <v>980</v>
      </c>
      <c r="J63" s="127">
        <v>1050</v>
      </c>
      <c r="K63" s="128">
        <v>1058.1571192519186</v>
      </c>
      <c r="L63" s="127">
        <v>1087.5046537202438</v>
      </c>
      <c r="M63" s="129">
        <v>1147.5863288773594</v>
      </c>
    </row>
    <row r="64" spans="8:13" hidden="1" x14ac:dyDescent="0.25">
      <c r="H64" s="126">
        <v>60</v>
      </c>
      <c r="I64" s="120">
        <v>980</v>
      </c>
      <c r="J64" s="127">
        <v>1050</v>
      </c>
      <c r="K64" s="128">
        <v>1077.1980829721451</v>
      </c>
      <c r="L64" s="127">
        <v>1130.9507214591322</v>
      </c>
      <c r="M64" s="129">
        <v>954.32087172666797</v>
      </c>
    </row>
    <row r="65" spans="8:13" hidden="1" x14ac:dyDescent="0.25">
      <c r="H65" s="122">
        <v>61</v>
      </c>
      <c r="I65" s="120">
        <v>980</v>
      </c>
      <c r="J65" s="127">
        <v>1050</v>
      </c>
      <c r="K65" s="128">
        <v>1120</v>
      </c>
      <c r="L65" s="127">
        <v>1190</v>
      </c>
      <c r="M65" s="129">
        <v>1219.9027769611284</v>
      </c>
    </row>
    <row r="66" spans="8:13" hidden="1" x14ac:dyDescent="0.25">
      <c r="H66" s="126">
        <v>62</v>
      </c>
      <c r="I66" s="120">
        <v>980</v>
      </c>
      <c r="J66" s="127">
        <v>1050</v>
      </c>
      <c r="K66" s="128">
        <v>1120</v>
      </c>
      <c r="L66" s="127">
        <v>1089.1726644555711</v>
      </c>
      <c r="M66" s="129">
        <v>1091.2885542810918</v>
      </c>
    </row>
    <row r="67" spans="8:13" hidden="1" x14ac:dyDescent="0.25">
      <c r="H67" s="126">
        <v>63</v>
      </c>
      <c r="I67" s="120">
        <v>980</v>
      </c>
      <c r="J67" s="127">
        <v>1050</v>
      </c>
      <c r="K67" s="128">
        <v>1034.5316753963693</v>
      </c>
      <c r="L67" s="127">
        <v>959.80711969434742</v>
      </c>
      <c r="M67" s="129">
        <v>1013.2290349651607</v>
      </c>
    </row>
    <row r="68" spans="8:13" hidden="1" x14ac:dyDescent="0.25">
      <c r="H68" s="122">
        <v>64</v>
      </c>
      <c r="I68" s="120">
        <v>980</v>
      </c>
      <c r="J68" s="127">
        <v>1050</v>
      </c>
      <c r="K68" s="128">
        <v>1120</v>
      </c>
      <c r="L68" s="127">
        <v>1067.8425497811568</v>
      </c>
      <c r="M68" s="129">
        <v>1173.9514241496604</v>
      </c>
    </row>
    <row r="69" spans="8:13" hidden="1" x14ac:dyDescent="0.25">
      <c r="H69" s="126">
        <v>65</v>
      </c>
      <c r="I69" s="120">
        <v>980</v>
      </c>
      <c r="J69" s="127">
        <v>1050</v>
      </c>
      <c r="K69" s="128">
        <v>1032.4189523938153</v>
      </c>
      <c r="L69" s="127">
        <v>1168.089891276562</v>
      </c>
      <c r="M69" s="129">
        <v>1061.9021818104193</v>
      </c>
    </row>
    <row r="70" spans="8:13" hidden="1" x14ac:dyDescent="0.25">
      <c r="H70" s="126">
        <v>66</v>
      </c>
      <c r="I70" s="120">
        <v>980</v>
      </c>
      <c r="J70" s="127">
        <v>1050</v>
      </c>
      <c r="K70" s="128">
        <v>1120</v>
      </c>
      <c r="L70" s="127">
        <v>1106.4091992244525</v>
      </c>
      <c r="M70" s="129">
        <v>991.48510953293544</v>
      </c>
    </row>
    <row r="71" spans="8:13" hidden="1" x14ac:dyDescent="0.25">
      <c r="H71" s="122">
        <v>67</v>
      </c>
      <c r="I71" s="120">
        <v>980</v>
      </c>
      <c r="J71" s="127">
        <v>1050</v>
      </c>
      <c r="K71" s="128">
        <v>1120</v>
      </c>
      <c r="L71" s="127">
        <v>1048.0847067446352</v>
      </c>
      <c r="M71" s="129">
        <v>974.60603140631883</v>
      </c>
    </row>
    <row r="72" spans="8:13" hidden="1" x14ac:dyDescent="0.25">
      <c r="H72" s="126">
        <v>68</v>
      </c>
      <c r="I72" s="120">
        <v>980</v>
      </c>
      <c r="J72" s="127">
        <v>1006.6920053400395</v>
      </c>
      <c r="K72" s="128">
        <v>1120</v>
      </c>
      <c r="L72" s="127">
        <v>955.17242537981156</v>
      </c>
      <c r="M72" s="129">
        <v>987.42223876745857</v>
      </c>
    </row>
    <row r="73" spans="8:13" hidden="1" x14ac:dyDescent="0.25">
      <c r="H73" s="126">
        <v>69</v>
      </c>
      <c r="I73" s="120">
        <v>980</v>
      </c>
      <c r="J73" s="127">
        <v>1050</v>
      </c>
      <c r="K73" s="128">
        <v>995.80296567996993</v>
      </c>
      <c r="L73" s="127">
        <v>1130.4325798350501</v>
      </c>
      <c r="M73" s="129">
        <v>1016.2177934434094</v>
      </c>
    </row>
    <row r="74" spans="8:13" hidden="1" x14ac:dyDescent="0.25">
      <c r="H74" s="122">
        <v>70</v>
      </c>
      <c r="I74" s="120">
        <v>980</v>
      </c>
      <c r="J74" s="127">
        <v>987.58281484608233</v>
      </c>
      <c r="K74" s="128">
        <v>1078.0191923476013</v>
      </c>
      <c r="L74" s="127">
        <v>997.06130245544773</v>
      </c>
      <c r="M74" s="129">
        <v>1008.6508181233648</v>
      </c>
    </row>
    <row r="75" spans="8:13" hidden="1" x14ac:dyDescent="0.25">
      <c r="H75" s="126">
        <v>71</v>
      </c>
      <c r="I75" s="120">
        <v>980</v>
      </c>
      <c r="J75" s="127">
        <v>1050</v>
      </c>
      <c r="K75" s="128">
        <v>961.9062983990093</v>
      </c>
      <c r="L75" s="127">
        <v>1072.7921574750717</v>
      </c>
      <c r="M75" s="129">
        <v>1010.6201221299589</v>
      </c>
    </row>
    <row r="76" spans="8:13" hidden="1" x14ac:dyDescent="0.25">
      <c r="H76" s="126">
        <v>72</v>
      </c>
      <c r="I76" s="120">
        <v>980</v>
      </c>
      <c r="J76" s="127">
        <v>1050</v>
      </c>
      <c r="K76" s="128">
        <v>1120</v>
      </c>
      <c r="L76" s="127">
        <v>1126.8833268036078</v>
      </c>
      <c r="M76" s="129">
        <v>990.92067785745076</v>
      </c>
    </row>
    <row r="77" spans="8:13" hidden="1" x14ac:dyDescent="0.25">
      <c r="H77" s="122">
        <v>73</v>
      </c>
      <c r="I77" s="120">
        <v>980</v>
      </c>
      <c r="J77" s="127">
        <v>1028.9911013353699</v>
      </c>
      <c r="K77" s="128">
        <v>1120</v>
      </c>
      <c r="L77" s="127">
        <v>1105.9313629252069</v>
      </c>
      <c r="M77" s="129">
        <v>1060.9391851634546</v>
      </c>
    </row>
    <row r="78" spans="8:13" hidden="1" x14ac:dyDescent="0.25">
      <c r="H78" s="126">
        <v>74</v>
      </c>
      <c r="I78" s="120">
        <v>980</v>
      </c>
      <c r="J78" s="127">
        <v>1050</v>
      </c>
      <c r="K78" s="128">
        <v>1099.2254343138584</v>
      </c>
      <c r="L78" s="127">
        <v>1040.759676046905</v>
      </c>
      <c r="M78" s="129">
        <v>1126.153684381225</v>
      </c>
    </row>
    <row r="79" spans="8:13" hidden="1" x14ac:dyDescent="0.25">
      <c r="H79" s="126">
        <v>75</v>
      </c>
      <c r="I79" s="120">
        <v>980</v>
      </c>
      <c r="J79" s="127">
        <v>1050</v>
      </c>
      <c r="K79" s="128">
        <v>969.57827172883435</v>
      </c>
      <c r="L79" s="127">
        <v>1190</v>
      </c>
      <c r="M79" s="129">
        <v>923.52739590426381</v>
      </c>
    </row>
    <row r="80" spans="8:13" hidden="1" x14ac:dyDescent="0.25">
      <c r="H80" s="122">
        <v>76</v>
      </c>
      <c r="I80" s="120">
        <v>980</v>
      </c>
      <c r="J80" s="127">
        <v>1008.4144881786583</v>
      </c>
      <c r="K80" s="128">
        <v>1120</v>
      </c>
      <c r="L80" s="127">
        <v>1100.0358444569256</v>
      </c>
      <c r="M80" s="129">
        <v>1092.0542857123191</v>
      </c>
    </row>
    <row r="81" spans="8:13" hidden="1" x14ac:dyDescent="0.25">
      <c r="H81" s="126">
        <v>77</v>
      </c>
      <c r="I81" s="120">
        <v>980</v>
      </c>
      <c r="J81" s="127">
        <v>1050</v>
      </c>
      <c r="K81" s="128">
        <v>1120</v>
      </c>
      <c r="L81" s="127">
        <v>1033.853802273979</v>
      </c>
      <c r="M81" s="129">
        <v>1147.8424164070943</v>
      </c>
    </row>
    <row r="82" spans="8:13" hidden="1" x14ac:dyDescent="0.25">
      <c r="H82" s="126">
        <v>78</v>
      </c>
      <c r="I82" s="120">
        <v>980</v>
      </c>
      <c r="J82" s="127">
        <v>1050</v>
      </c>
      <c r="K82" s="128">
        <v>1120</v>
      </c>
      <c r="L82" s="127">
        <v>1170.1324092382683</v>
      </c>
      <c r="M82" s="129">
        <v>1197.7347648444475</v>
      </c>
    </row>
    <row r="83" spans="8:13" hidden="1" x14ac:dyDescent="0.25">
      <c r="H83" s="122">
        <v>79</v>
      </c>
      <c r="I83" s="120">
        <v>980</v>
      </c>
      <c r="J83" s="127">
        <v>1050</v>
      </c>
      <c r="K83" s="128">
        <v>1058.8104015518124</v>
      </c>
      <c r="L83" s="127">
        <v>1108.868701631869</v>
      </c>
      <c r="M83" s="129">
        <v>871.10034339666845</v>
      </c>
    </row>
    <row r="84" spans="8:13" hidden="1" x14ac:dyDescent="0.25">
      <c r="H84" s="126">
        <v>80</v>
      </c>
      <c r="I84" s="120">
        <v>980</v>
      </c>
      <c r="J84" s="127">
        <v>1050</v>
      </c>
      <c r="K84" s="128">
        <v>1059.7885674020467</v>
      </c>
      <c r="L84" s="127">
        <v>1006.0760520608296</v>
      </c>
      <c r="M84" s="129">
        <v>1174.4209713158957</v>
      </c>
    </row>
    <row r="85" spans="8:13" hidden="1" x14ac:dyDescent="0.25">
      <c r="H85" s="126">
        <v>81</v>
      </c>
      <c r="I85" s="120">
        <v>980</v>
      </c>
      <c r="J85" s="127">
        <v>1050</v>
      </c>
      <c r="K85" s="128">
        <v>1120</v>
      </c>
      <c r="L85" s="127">
        <v>1016.495648458802</v>
      </c>
      <c r="M85" s="129">
        <v>1197.1064719848846</v>
      </c>
    </row>
    <row r="86" spans="8:13" hidden="1" x14ac:dyDescent="0.25">
      <c r="H86" s="122">
        <v>82</v>
      </c>
      <c r="I86" s="120">
        <v>980</v>
      </c>
      <c r="J86" s="127">
        <v>1050</v>
      </c>
      <c r="K86" s="128">
        <v>1030.1642371666867</v>
      </c>
      <c r="L86" s="127">
        <v>1129.4456190994779</v>
      </c>
      <c r="M86" s="129">
        <v>1217.183651393103</v>
      </c>
    </row>
    <row r="87" spans="8:13" hidden="1" x14ac:dyDescent="0.25">
      <c r="H87" s="126">
        <v>83</v>
      </c>
      <c r="I87" s="120">
        <v>980</v>
      </c>
      <c r="J87" s="127">
        <v>1050</v>
      </c>
      <c r="K87" s="128">
        <v>1120</v>
      </c>
      <c r="L87" s="127">
        <v>1190</v>
      </c>
      <c r="M87" s="129">
        <v>1087.7787269709056</v>
      </c>
    </row>
    <row r="88" spans="8:13" hidden="1" x14ac:dyDescent="0.25">
      <c r="H88" s="126">
        <v>84</v>
      </c>
      <c r="I88" s="120">
        <v>980</v>
      </c>
      <c r="J88" s="127">
        <v>1050</v>
      </c>
      <c r="K88" s="128">
        <v>994.32925875476985</v>
      </c>
      <c r="L88" s="127">
        <v>1043.1365611902984</v>
      </c>
      <c r="M88" s="129">
        <v>1114.734254416489</v>
      </c>
    </row>
    <row r="89" spans="8:13" hidden="1" x14ac:dyDescent="0.25">
      <c r="H89" s="122">
        <v>85</v>
      </c>
      <c r="I89" s="120">
        <v>980</v>
      </c>
      <c r="J89" s="127">
        <v>1050</v>
      </c>
      <c r="K89" s="128">
        <v>1120</v>
      </c>
      <c r="L89" s="127">
        <v>1002.9429297744427</v>
      </c>
      <c r="M89" s="129">
        <v>1015.1405872702462</v>
      </c>
    </row>
    <row r="90" spans="8:13" hidden="1" x14ac:dyDescent="0.25">
      <c r="H90" s="126">
        <v>86</v>
      </c>
      <c r="I90" s="120">
        <v>980</v>
      </c>
      <c r="J90" s="127">
        <v>1050</v>
      </c>
      <c r="K90" s="128">
        <v>1120</v>
      </c>
      <c r="L90" s="127">
        <v>1110.9926185490494</v>
      </c>
      <c r="M90" s="129">
        <v>1179.2969908548998</v>
      </c>
    </row>
    <row r="91" spans="8:13" hidden="1" x14ac:dyDescent="0.25">
      <c r="H91" s="126">
        <v>87</v>
      </c>
      <c r="I91" s="120">
        <v>980</v>
      </c>
      <c r="J91" s="127">
        <v>1050</v>
      </c>
      <c r="K91" s="128">
        <v>1041.7641603721459</v>
      </c>
      <c r="L91" s="127">
        <v>1111.7155115920923</v>
      </c>
      <c r="M91" s="129">
        <v>1196.1819055023693</v>
      </c>
    </row>
    <row r="92" spans="8:13" hidden="1" x14ac:dyDescent="0.25">
      <c r="H92" s="122">
        <v>88</v>
      </c>
      <c r="I92" s="120">
        <v>980</v>
      </c>
      <c r="J92" s="127">
        <v>1050</v>
      </c>
      <c r="K92" s="128">
        <v>1120</v>
      </c>
      <c r="L92" s="127">
        <v>1111.897048958514</v>
      </c>
      <c r="M92" s="129">
        <v>1150.0795671861356</v>
      </c>
    </row>
    <row r="93" spans="8:13" hidden="1" x14ac:dyDescent="0.25">
      <c r="H93" s="126">
        <v>89</v>
      </c>
      <c r="I93" s="120">
        <v>980</v>
      </c>
      <c r="J93" s="127">
        <v>983.27093447160541</v>
      </c>
      <c r="K93" s="128">
        <v>1097.6962750566863</v>
      </c>
      <c r="L93" s="127">
        <v>1190</v>
      </c>
      <c r="M93" s="129">
        <v>1028.6154520185992</v>
      </c>
    </row>
    <row r="94" spans="8:13" hidden="1" x14ac:dyDescent="0.25">
      <c r="H94" s="126">
        <v>90</v>
      </c>
      <c r="I94" s="120">
        <v>980</v>
      </c>
      <c r="J94" s="127">
        <v>1050</v>
      </c>
      <c r="K94" s="128">
        <v>954.83445130652581</v>
      </c>
      <c r="L94" s="127">
        <v>1190</v>
      </c>
      <c r="M94" s="129">
        <v>1174.0091119912031</v>
      </c>
    </row>
    <row r="95" spans="8:13" hidden="1" x14ac:dyDescent="0.25">
      <c r="H95" s="122">
        <v>91</v>
      </c>
      <c r="I95" s="120">
        <v>980</v>
      </c>
      <c r="J95" s="127">
        <v>1050</v>
      </c>
      <c r="K95" s="128">
        <v>1120</v>
      </c>
      <c r="L95" s="127">
        <v>1067.9248468652208</v>
      </c>
      <c r="M95" s="129">
        <v>956.99230832085595</v>
      </c>
    </row>
    <row r="96" spans="8:13" hidden="1" x14ac:dyDescent="0.25">
      <c r="H96" s="126">
        <v>92</v>
      </c>
      <c r="I96" s="120">
        <v>980</v>
      </c>
      <c r="J96" s="127">
        <v>1050</v>
      </c>
      <c r="K96" s="128">
        <v>1120</v>
      </c>
      <c r="L96" s="127">
        <v>1150.4619749184271</v>
      </c>
      <c r="M96" s="129">
        <v>1026.5974916159562</v>
      </c>
    </row>
    <row r="97" spans="8:13" hidden="1" x14ac:dyDescent="0.25">
      <c r="H97" s="126">
        <v>93</v>
      </c>
      <c r="I97" s="120">
        <v>980</v>
      </c>
      <c r="J97" s="127">
        <v>1050</v>
      </c>
      <c r="K97" s="128">
        <v>1120</v>
      </c>
      <c r="L97" s="127">
        <v>970.49387215819934</v>
      </c>
      <c r="M97" s="129">
        <v>1107.6521460709855</v>
      </c>
    </row>
    <row r="98" spans="8:13" hidden="1" x14ac:dyDescent="0.25">
      <c r="H98" s="122">
        <v>94</v>
      </c>
      <c r="I98" s="120">
        <v>980</v>
      </c>
      <c r="J98" s="127">
        <v>1050</v>
      </c>
      <c r="K98" s="128">
        <v>1012.2572808409673</v>
      </c>
      <c r="L98" s="127">
        <v>1030.9720110291528</v>
      </c>
      <c r="M98" s="129">
        <v>1180.9149101890926</v>
      </c>
    </row>
    <row r="99" spans="8:13" hidden="1" x14ac:dyDescent="0.25">
      <c r="H99" s="126">
        <v>95</v>
      </c>
      <c r="I99" s="120">
        <v>980</v>
      </c>
      <c r="J99" s="127">
        <v>1050</v>
      </c>
      <c r="K99" s="128">
        <v>1120</v>
      </c>
      <c r="L99" s="127">
        <v>1190</v>
      </c>
      <c r="M99" s="129">
        <v>913.22089747965765</v>
      </c>
    </row>
    <row r="100" spans="8:13" hidden="1" x14ac:dyDescent="0.25">
      <c r="H100" s="126">
        <v>96</v>
      </c>
      <c r="I100" s="120">
        <v>980</v>
      </c>
      <c r="J100" s="127">
        <v>1050</v>
      </c>
      <c r="K100" s="128">
        <v>1120</v>
      </c>
      <c r="L100" s="127">
        <v>1049.0297911239618</v>
      </c>
      <c r="M100" s="129">
        <v>1154.2005878393729</v>
      </c>
    </row>
    <row r="101" spans="8:13" hidden="1" x14ac:dyDescent="0.25">
      <c r="H101" s="122">
        <v>97</v>
      </c>
      <c r="I101" s="120">
        <v>980</v>
      </c>
      <c r="J101" s="127">
        <v>1050</v>
      </c>
      <c r="K101" s="128">
        <v>1120</v>
      </c>
      <c r="L101" s="127">
        <v>947.1763499418721</v>
      </c>
      <c r="M101" s="129">
        <v>1180.4152976976266</v>
      </c>
    </row>
    <row r="102" spans="8:13" hidden="1" x14ac:dyDescent="0.25">
      <c r="H102" s="126">
        <v>98</v>
      </c>
      <c r="I102" s="120">
        <v>980</v>
      </c>
      <c r="J102" s="127">
        <v>1050</v>
      </c>
      <c r="K102" s="128">
        <v>985.64374083953635</v>
      </c>
      <c r="L102" s="127">
        <v>1190</v>
      </c>
      <c r="M102" s="129">
        <v>924.5982316829527</v>
      </c>
    </row>
    <row r="103" spans="8:13" x14ac:dyDescent="0.25">
      <c r="H103" s="126">
        <v>99</v>
      </c>
      <c r="I103" s="120">
        <v>980</v>
      </c>
      <c r="J103" s="127">
        <v>1050</v>
      </c>
      <c r="K103" s="128">
        <v>1120</v>
      </c>
      <c r="L103" s="127">
        <v>1061.5659789277083</v>
      </c>
      <c r="M103" s="129">
        <v>1216.7323375565716</v>
      </c>
    </row>
    <row r="104" spans="8:13" x14ac:dyDescent="0.25">
      <c r="H104" s="122">
        <v>100</v>
      </c>
      <c r="I104" s="130">
        <v>980</v>
      </c>
      <c r="J104" s="133">
        <v>1050</v>
      </c>
      <c r="K104" s="134">
        <v>1053.1079757478105</v>
      </c>
      <c r="L104" s="133">
        <v>943.99824415354669</v>
      </c>
      <c r="M104" s="135">
        <v>1096.924329565064</v>
      </c>
    </row>
    <row r="105" spans="8:13" x14ac:dyDescent="0.25">
      <c r="J105" s="136"/>
    </row>
  </sheetData>
  <phoneticPr fontId="3" type="noConversion"/>
  <printOptions headings="1"/>
  <pageMargins left="0.75" right="0.75" top="1" bottom="1" header="0.5" footer="0.5"/>
  <pageSetup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第1题</vt:lpstr>
      <vt:lpstr>第2题</vt:lpstr>
      <vt:lpstr>第3题</vt:lpstr>
      <vt:lpstr>第4题</vt:lpstr>
      <vt:lpstr>第5题</vt:lpstr>
      <vt:lpstr>第6题</vt:lpstr>
      <vt:lpstr>第7题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2022-06-11T04:00:22Z</dcterms:modified>
</cp:coreProperties>
</file>