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trlProps/ctrlProp3.xml" ContentType="application/vnd.ms-excel.controlproperties+xml"/>
  <Override PartName="/xl/ctrlProps/ctrlProp4.xml" ContentType="application/vnd.ms-excel.controlproperti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filterPrivacy="1" defaultThemeVersion="124226"/>
  <xr:revisionPtr revIDLastSave="0" documentId="13_ncr:1_{38AA20D4-E825-4447-B560-67F6418C1E5D}" xr6:coauthVersionLast="47" xr6:coauthVersionMax="47" xr10:uidLastSave="{00000000-0000-0000-0000-000000000000}"/>
  <bookViews>
    <workbookView xWindow="-110" yWindow="-110" windowWidth="19420" windowHeight="11020" activeTab="6" xr2:uid="{00000000-000D-0000-FFFF-FFFF00000000}"/>
  </bookViews>
  <sheets>
    <sheet name="第1题" sheetId="10" r:id="rId1"/>
    <sheet name="第2题" sheetId="5" r:id="rId2"/>
    <sheet name="第3题 " sheetId="13" r:id="rId3"/>
    <sheet name="第4题" sheetId="14" r:id="rId4"/>
    <sheet name="第5题" sheetId="15" r:id="rId5"/>
    <sheet name="第6题" sheetId="16" r:id="rId6"/>
    <sheet name="第7题" sheetId="17" r:id="rId7"/>
  </sheets>
  <definedNames>
    <definedName name="solver_adj" localSheetId="0" hidden="1">第1题!$N$1</definedName>
    <definedName name="solver_adj" localSheetId="2" hidden="1">'第3题 '!$E$11:$E$16</definedName>
    <definedName name="solver_cvg" localSheetId="0" hidden="1">0.0001</definedName>
    <definedName name="solver_cvg" localSheetId="2" hidden="1">0.0001</definedName>
    <definedName name="solver_drv" localSheetId="0" hidden="1">1</definedName>
    <definedName name="solver_drv" localSheetId="2" hidden="1">1</definedName>
    <definedName name="solver_eng" localSheetId="0" hidden="1">1</definedName>
    <definedName name="solver_eng" localSheetId="2" hidden="1">1</definedName>
    <definedName name="solver_est" localSheetId="0" hidden="1">1</definedName>
    <definedName name="solver_est" localSheetId="2" hidden="1">1</definedName>
    <definedName name="solver_itr" localSheetId="0" hidden="1">100</definedName>
    <definedName name="solver_itr" localSheetId="2" hidden="1">100</definedName>
    <definedName name="solver_lhs1" localSheetId="0" hidden="1">第1题!$N$1</definedName>
    <definedName name="solver_lhs1" localSheetId="2" hidden="1">'第3题 '!$E$11:$E$16</definedName>
    <definedName name="solver_lhs2" localSheetId="0" hidden="1">第1题!$N$1</definedName>
    <definedName name="solver_lhs2" localSheetId="2" hidden="1">'第3题 '!$E$11:$E$16</definedName>
    <definedName name="solver_lhs3" localSheetId="0" hidden="1">第1题!$N$1</definedName>
    <definedName name="solver_lhs3" localSheetId="2" hidden="1">'第3题 '!$F$11:$F$16</definedName>
    <definedName name="solver_lin" localSheetId="0" hidden="1">2</definedName>
    <definedName name="solver_lin" localSheetId="2" hidden="1">2</definedName>
    <definedName name="solver_mip" localSheetId="0" hidden="1">2147483647</definedName>
    <definedName name="solver_mip" localSheetId="2" hidden="1">2147483647</definedName>
    <definedName name="solver_mni" localSheetId="0" hidden="1">30</definedName>
    <definedName name="solver_mni" localSheetId="2" hidden="1">30</definedName>
    <definedName name="solver_mrt" localSheetId="0" hidden="1">0.075</definedName>
    <definedName name="solver_mrt" localSheetId="2" hidden="1">0.075</definedName>
    <definedName name="solver_msl" localSheetId="0" hidden="1">2</definedName>
    <definedName name="solver_msl" localSheetId="2" hidden="1">2</definedName>
    <definedName name="solver_neg" localSheetId="0" hidden="1">1</definedName>
    <definedName name="solver_neg" localSheetId="2" hidden="1">2</definedName>
    <definedName name="solver_nod" localSheetId="0" hidden="1">2147483647</definedName>
    <definedName name="solver_nod" localSheetId="2" hidden="1">2147483647</definedName>
    <definedName name="solver_num" localSheetId="0" hidden="1">3</definedName>
    <definedName name="solver_num" localSheetId="2" hidden="1">3</definedName>
    <definedName name="solver_nwt" localSheetId="0" hidden="1">1</definedName>
    <definedName name="solver_nwt" localSheetId="2" hidden="1">1</definedName>
    <definedName name="solver_opt" localSheetId="0" hidden="1">第1题!$N$2</definedName>
    <definedName name="solver_opt" localSheetId="2" hidden="1">'第3题 '!$E$17</definedName>
    <definedName name="solver_pre" localSheetId="0" hidden="1">0.000001</definedName>
    <definedName name="solver_pre" localSheetId="2" hidden="1">0.000001</definedName>
    <definedName name="solver_rbv" localSheetId="0" hidden="1">1</definedName>
    <definedName name="solver_rbv" localSheetId="2" hidden="1">1</definedName>
    <definedName name="solver_rel1" localSheetId="0" hidden="1">1</definedName>
    <definedName name="solver_rel1" localSheetId="2" hidden="1">4</definedName>
    <definedName name="solver_rel2" localSheetId="0" hidden="1">4</definedName>
    <definedName name="solver_rel2" localSheetId="2" hidden="1">3</definedName>
    <definedName name="solver_rel3" localSheetId="0" hidden="1">3</definedName>
    <definedName name="solver_rel3" localSheetId="2" hidden="1">3</definedName>
    <definedName name="solver_rhs1" localSheetId="0" hidden="1">12</definedName>
    <definedName name="solver_rhs1" localSheetId="2" hidden="1">"整数"</definedName>
    <definedName name="solver_rhs2" localSheetId="0" hidden="1">"整数"</definedName>
    <definedName name="solver_rhs2" localSheetId="2" hidden="1">0</definedName>
    <definedName name="solver_rhs3" localSheetId="0" hidden="1">1</definedName>
    <definedName name="solver_rhs3" localSheetId="2" hidden="1">'第3题 '!$G$11:$G$16</definedName>
    <definedName name="solver_rlx" localSheetId="0" hidden="1">1</definedName>
    <definedName name="solver_rlx" localSheetId="2" hidden="1">1</definedName>
    <definedName name="solver_rsd" localSheetId="0" hidden="1">0</definedName>
    <definedName name="solver_rsd" localSheetId="2" hidden="1">0</definedName>
    <definedName name="solver_scl" localSheetId="0" hidden="1">2</definedName>
    <definedName name="solver_scl" localSheetId="2" hidden="1">2</definedName>
    <definedName name="solver_sho" localSheetId="0" hidden="1">2</definedName>
    <definedName name="solver_sho" localSheetId="2" hidden="1">2</definedName>
    <definedName name="solver_ssz" localSheetId="0" hidden="1">100</definedName>
    <definedName name="solver_ssz" localSheetId="2" hidden="1">100</definedName>
    <definedName name="solver_tim" localSheetId="0" hidden="1">100</definedName>
    <definedName name="solver_tim" localSheetId="2" hidden="1">100</definedName>
    <definedName name="solver_tol" localSheetId="0" hidden="1">0.05</definedName>
    <definedName name="solver_tol" localSheetId="2" hidden="1">0.05</definedName>
    <definedName name="solver_typ" localSheetId="0" hidden="1">2</definedName>
    <definedName name="solver_typ" localSheetId="2" hidden="1">2</definedName>
    <definedName name="solver_val" localSheetId="0" hidden="1">0</definedName>
    <definedName name="solver_val" localSheetId="2" hidden="1">0</definedName>
    <definedName name="solver_ver" localSheetId="0" hidden="1">3</definedName>
    <definedName name="solver_ver" localSheetId="2" hidden="1">3</definedName>
  </definedNames>
  <calcPr calcId="191029" calcOnSave="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2" i="15" l="1"/>
  <c r="F21" i="14"/>
  <c r="C13" i="14"/>
  <c r="C9" i="14"/>
  <c r="C14" i="14" s="1"/>
  <c r="C15" i="14" l="1"/>
  <c r="E2" i="14" s="1"/>
  <c r="C17" i="14"/>
  <c r="C18" i="14" l="1"/>
  <c r="E21" i="14"/>
  <c r="E20" i="14"/>
  <c r="E19" i="14"/>
  <c r="C19" i="14"/>
  <c r="C20" i="14" s="1"/>
  <c r="F20" i="14" s="1"/>
  <c r="D8" i="5" l="1"/>
  <c r="D12" i="5" s="1"/>
  <c r="I3" i="5" s="1"/>
  <c r="J4" i="5"/>
  <c r="J5" i="5"/>
  <c r="J6" i="5"/>
  <c r="J7" i="5"/>
  <c r="C12" i="5"/>
  <c r="H3" i="5" s="1"/>
  <c r="G5" i="5"/>
  <c r="C15" i="5"/>
  <c r="C14" i="5"/>
  <c r="D5" i="5"/>
  <c r="N4" i="10"/>
  <c r="N3" i="10" s="1"/>
  <c r="J3" i="10"/>
  <c r="K3" i="10" s="1"/>
  <c r="L3" i="10" s="1"/>
  <c r="J4" i="10"/>
  <c r="K4" i="10" s="1"/>
  <c r="L4" i="10" s="1"/>
  <c r="J5" i="10"/>
  <c r="K5" i="10" s="1"/>
  <c r="L5" i="10" s="1"/>
  <c r="J2" i="10"/>
  <c r="K2" i="10" s="1"/>
  <c r="L2" i="10" s="1"/>
  <c r="J14" i="17"/>
  <c r="E14" i="17"/>
  <c r="F14" i="17" s="1"/>
  <c r="G14" i="17" s="1"/>
  <c r="C15" i="17"/>
  <c r="L3" i="15"/>
  <c r="K3" i="15" s="1"/>
  <c r="F3"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26" i="15"/>
  <c r="F327" i="15"/>
  <c r="F328" i="15"/>
  <c r="F329" i="15"/>
  <c r="F330" i="15"/>
  <c r="F331" i="15"/>
  <c r="F332" i="15"/>
  <c r="F333" i="15"/>
  <c r="F334" i="15"/>
  <c r="F335" i="15"/>
  <c r="F336" i="15"/>
  <c r="F337" i="15"/>
  <c r="F338" i="15"/>
  <c r="F339" i="15"/>
  <c r="F340" i="15"/>
  <c r="F341" i="15"/>
  <c r="F342" i="15"/>
  <c r="F343" i="15"/>
  <c r="F344" i="15"/>
  <c r="F345" i="15"/>
  <c r="F346" i="15"/>
  <c r="F347" i="15"/>
  <c r="F348" i="15"/>
  <c r="F349" i="15"/>
  <c r="F350" i="15"/>
  <c r="F351" i="15"/>
  <c r="F352" i="15"/>
  <c r="F353" i="15"/>
  <c r="F354" i="15"/>
  <c r="F355" i="15"/>
  <c r="F356" i="15"/>
  <c r="F357" i="15"/>
  <c r="F358" i="15"/>
  <c r="F359" i="15"/>
  <c r="F360" i="15"/>
  <c r="F361" i="15"/>
  <c r="F362" i="15"/>
  <c r="F363" i="15"/>
  <c r="F364" i="15"/>
  <c r="F365" i="15"/>
  <c r="F366" i="15"/>
  <c r="F367" i="15"/>
  <c r="F368" i="15"/>
  <c r="F369" i="15"/>
  <c r="F370" i="15"/>
  <c r="F371" i="15"/>
  <c r="F372" i="15"/>
  <c r="F373" i="15"/>
  <c r="F374" i="15"/>
  <c r="F375" i="15"/>
  <c r="F376" i="15"/>
  <c r="F377" i="15"/>
  <c r="F378" i="15"/>
  <c r="F379" i="15"/>
  <c r="F380" i="15"/>
  <c r="F381" i="15"/>
  <c r="F382" i="15"/>
  <c r="F383" i="15"/>
  <c r="F384" i="15"/>
  <c r="F385" i="15"/>
  <c r="F386" i="15"/>
  <c r="F387" i="15"/>
  <c r="F388" i="15"/>
  <c r="F389" i="15"/>
  <c r="F390" i="15"/>
  <c r="F391" i="15"/>
  <c r="F392" i="15"/>
  <c r="F393" i="15"/>
  <c r="F394" i="15"/>
  <c r="F395" i="15"/>
  <c r="F396" i="15"/>
  <c r="F397" i="15"/>
  <c r="F398" i="15"/>
  <c r="F399" i="15"/>
  <c r="F400" i="15"/>
  <c r="F401" i="15"/>
  <c r="F402" i="15"/>
  <c r="F403" i="15"/>
  <c r="F404" i="15"/>
  <c r="F405" i="15"/>
  <c r="F406" i="15"/>
  <c r="F407" i="15"/>
  <c r="F408" i="15"/>
  <c r="F409" i="15"/>
  <c r="F410" i="15"/>
  <c r="F411" i="15"/>
  <c r="F412" i="15"/>
  <c r="F413" i="15"/>
  <c r="F414" i="15"/>
  <c r="F415" i="15"/>
  <c r="F416" i="15"/>
  <c r="F417" i="15"/>
  <c r="F418" i="15"/>
  <c r="F419" i="15"/>
  <c r="F420" i="15"/>
  <c r="F421" i="15"/>
  <c r="F422" i="15"/>
  <c r="F423" i="15"/>
  <c r="F424" i="15"/>
  <c r="F425" i="15"/>
  <c r="F426" i="15"/>
  <c r="F427" i="15"/>
  <c r="F428" i="15"/>
  <c r="F429" i="15"/>
  <c r="F430" i="15"/>
  <c r="F431" i="15"/>
  <c r="F432" i="15"/>
  <c r="F433" i="15"/>
  <c r="F434" i="15"/>
  <c r="F435" i="15"/>
  <c r="F436" i="15"/>
  <c r="F437" i="15"/>
  <c r="F438" i="15"/>
  <c r="F439" i="15"/>
  <c r="F440" i="15"/>
  <c r="F441" i="15"/>
  <c r="F442" i="15"/>
  <c r="F443" i="15"/>
  <c r="F444" i="15"/>
  <c r="F445" i="15"/>
  <c r="F446" i="15"/>
  <c r="F447" i="15"/>
  <c r="F448" i="15"/>
  <c r="F449" i="15"/>
  <c r="F450" i="15"/>
  <c r="F451" i="15"/>
  <c r="F452" i="15"/>
  <c r="F453" i="15"/>
  <c r="F454" i="15"/>
  <c r="F455" i="15"/>
  <c r="F456" i="15"/>
  <c r="F457" i="15"/>
  <c r="F458" i="15"/>
  <c r="F459" i="15"/>
  <c r="F460" i="15"/>
  <c r="F461" i="15"/>
  <c r="F462" i="15"/>
  <c r="F463" i="15"/>
  <c r="F464" i="15"/>
  <c r="F465" i="15"/>
  <c r="F466" i="15"/>
  <c r="F467" i="15"/>
  <c r="F468" i="15"/>
  <c r="F469" i="15"/>
  <c r="F470" i="15"/>
  <c r="F471" i="15"/>
  <c r="F472" i="15"/>
  <c r="F473" i="15"/>
  <c r="F474" i="15"/>
  <c r="F475" i="15"/>
  <c r="F476" i="15"/>
  <c r="F477" i="15"/>
  <c r="F478" i="15"/>
  <c r="F479" i="15"/>
  <c r="F480" i="15"/>
  <c r="F481" i="15"/>
  <c r="F482" i="15"/>
  <c r="F483" i="15"/>
  <c r="F484" i="15"/>
  <c r="F485" i="15"/>
  <c r="F486" i="15"/>
  <c r="F487" i="15"/>
  <c r="F488" i="15"/>
  <c r="F489" i="15"/>
  <c r="F490" i="15"/>
  <c r="F491" i="15"/>
  <c r="F492" i="15"/>
  <c r="F493" i="15"/>
  <c r="F494" i="15"/>
  <c r="F495" i="15"/>
  <c r="F496" i="15"/>
  <c r="F497" i="15"/>
  <c r="F498" i="15"/>
  <c r="F499" i="15"/>
  <c r="F500" i="15"/>
  <c r="F501" i="15"/>
  <c r="F502" i="15"/>
  <c r="F503" i="15"/>
  <c r="F504" i="15"/>
  <c r="F505" i="15"/>
  <c r="F506" i="15"/>
  <c r="F507" i="15"/>
  <c r="F508" i="15"/>
  <c r="F509" i="15"/>
  <c r="F510" i="15"/>
  <c r="F511" i="15"/>
  <c r="F512" i="15"/>
  <c r="F513" i="15"/>
  <c r="F514" i="15"/>
  <c r="F515" i="15"/>
  <c r="F516" i="15"/>
  <c r="F517" i="15"/>
  <c r="F518" i="15"/>
  <c r="F519" i="15"/>
  <c r="F520" i="15"/>
  <c r="F521" i="15"/>
  <c r="F522" i="15"/>
  <c r="F523" i="15"/>
  <c r="F524" i="15"/>
  <c r="F525" i="15"/>
  <c r="F526" i="15"/>
  <c r="F527" i="15"/>
  <c r="F528" i="15"/>
  <c r="F529" i="15"/>
  <c r="F530" i="15"/>
  <c r="F531" i="15"/>
  <c r="F532" i="15"/>
  <c r="F533" i="15"/>
  <c r="F534" i="15"/>
  <c r="F535" i="15"/>
  <c r="F536" i="15"/>
  <c r="F537" i="15"/>
  <c r="F538" i="15"/>
  <c r="F539" i="15"/>
  <c r="F540" i="15"/>
  <c r="F541" i="15"/>
  <c r="F542" i="15"/>
  <c r="F543" i="15"/>
  <c r="F544" i="15"/>
  <c r="F545" i="15"/>
  <c r="F546" i="15"/>
  <c r="F547" i="15"/>
  <c r="F548" i="15"/>
  <c r="F549" i="15"/>
  <c r="F550" i="15"/>
  <c r="F551" i="15"/>
  <c r="F552" i="15"/>
  <c r="F553" i="15"/>
  <c r="F554" i="15"/>
  <c r="F555" i="15"/>
  <c r="F556" i="15"/>
  <c r="F557" i="15"/>
  <c r="F558" i="15"/>
  <c r="F559" i="15"/>
  <c r="F560" i="15"/>
  <c r="F561" i="15"/>
  <c r="F562" i="15"/>
  <c r="F563" i="15"/>
  <c r="F564" i="15"/>
  <c r="F565" i="15"/>
  <c r="F566" i="15"/>
  <c r="F567" i="15"/>
  <c r="F568" i="15"/>
  <c r="F569" i="15"/>
  <c r="F570" i="15"/>
  <c r="F571" i="15"/>
  <c r="F572" i="15"/>
  <c r="F573" i="15"/>
  <c r="F574" i="15"/>
  <c r="F575" i="15"/>
  <c r="F576" i="15"/>
  <c r="F577" i="15"/>
  <c r="F578" i="15"/>
  <c r="F579" i="15"/>
  <c r="F580" i="15"/>
  <c r="F581" i="15"/>
  <c r="F582" i="15"/>
  <c r="F583" i="15"/>
  <c r="F584" i="15"/>
  <c r="F585" i="15"/>
  <c r="F586" i="15"/>
  <c r="F587" i="15"/>
  <c r="F588" i="15"/>
  <c r="F589" i="15"/>
  <c r="F590" i="15"/>
  <c r="F591" i="15"/>
  <c r="F592" i="15"/>
  <c r="F593" i="15"/>
  <c r="F594" i="15"/>
  <c r="F595" i="15"/>
  <c r="F596" i="15"/>
  <c r="F597" i="15"/>
  <c r="F598" i="15"/>
  <c r="F599" i="15"/>
  <c r="F600" i="15"/>
  <c r="F601" i="15"/>
  <c r="F602" i="15"/>
  <c r="F603" i="15"/>
  <c r="F604" i="15"/>
  <c r="F605" i="15"/>
  <c r="F606" i="15"/>
  <c r="F607" i="15"/>
  <c r="F608" i="15"/>
  <c r="F609" i="15"/>
  <c r="F610" i="15"/>
  <c r="F611" i="15"/>
  <c r="F612" i="15"/>
  <c r="F613" i="15"/>
  <c r="F614" i="15"/>
  <c r="F615" i="15"/>
  <c r="F616" i="15"/>
  <c r="F617" i="15"/>
  <c r="F618" i="15"/>
  <c r="F619" i="15"/>
  <c r="F620" i="15"/>
  <c r="F621" i="15"/>
  <c r="F622" i="15"/>
  <c r="F623" i="15"/>
  <c r="F624" i="15"/>
  <c r="F625" i="15"/>
  <c r="F626" i="15"/>
  <c r="F627" i="15"/>
  <c r="F628" i="15"/>
  <c r="F629" i="15"/>
  <c r="F630" i="15"/>
  <c r="F631" i="15"/>
  <c r="F632" i="15"/>
  <c r="F633" i="15"/>
  <c r="F634" i="15"/>
  <c r="F635" i="15"/>
  <c r="F636" i="15"/>
  <c r="F637" i="15"/>
  <c r="F638" i="15"/>
  <c r="F639" i="15"/>
  <c r="F640" i="15"/>
  <c r="F641" i="15"/>
  <c r="F642" i="15"/>
  <c r="F643" i="15"/>
  <c r="F644" i="15"/>
  <c r="F645" i="15"/>
  <c r="F646" i="15"/>
  <c r="F647" i="15"/>
  <c r="F648" i="15"/>
  <c r="F649" i="15"/>
  <c r="F650" i="15"/>
  <c r="F651" i="15"/>
  <c r="F652" i="15"/>
  <c r="F653" i="15"/>
  <c r="F654" i="15"/>
  <c r="F655" i="15"/>
  <c r="F656" i="15"/>
  <c r="F657" i="15"/>
  <c r="F658" i="15"/>
  <c r="F659" i="15"/>
  <c r="F660" i="15"/>
  <c r="F661" i="15"/>
  <c r="F662" i="15"/>
  <c r="F663" i="15"/>
  <c r="F664" i="15"/>
  <c r="F665" i="15"/>
  <c r="F666" i="15"/>
  <c r="F667" i="15"/>
  <c r="F668" i="15"/>
  <c r="F669" i="15"/>
  <c r="F670" i="15"/>
  <c r="F671" i="15"/>
  <c r="J3" i="15"/>
  <c r="E2" i="15"/>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E124" i="15"/>
  <c r="E125" i="15"/>
  <c r="E126" i="15"/>
  <c r="E127" i="15"/>
  <c r="E128" i="15"/>
  <c r="E129" i="15"/>
  <c r="E130" i="15"/>
  <c r="E131" i="15"/>
  <c r="E132" i="15"/>
  <c r="E133" i="15"/>
  <c r="E134" i="15"/>
  <c r="E135" i="15"/>
  <c r="E136" i="15"/>
  <c r="E137" i="15"/>
  <c r="E138" i="15"/>
  <c r="E139" i="15"/>
  <c r="E140" i="15"/>
  <c r="E141" i="15"/>
  <c r="E142" i="15"/>
  <c r="E143" i="15"/>
  <c r="E144" i="15"/>
  <c r="E145" i="15"/>
  <c r="E146" i="15"/>
  <c r="E147" i="15"/>
  <c r="E148" i="15"/>
  <c r="E149" i="15"/>
  <c r="E150" i="15"/>
  <c r="E151" i="15"/>
  <c r="E152" i="15"/>
  <c r="E153" i="15"/>
  <c r="E154" i="15"/>
  <c r="E155" i="15"/>
  <c r="E156" i="15"/>
  <c r="E157" i="15"/>
  <c r="E158" i="15"/>
  <c r="E159" i="15"/>
  <c r="E160" i="15"/>
  <c r="E161" i="15"/>
  <c r="E162" i="15"/>
  <c r="E163" i="15"/>
  <c r="E164" i="15"/>
  <c r="E165" i="15"/>
  <c r="E166" i="15"/>
  <c r="E167" i="15"/>
  <c r="E168" i="15"/>
  <c r="E169" i="15"/>
  <c r="E170" i="15"/>
  <c r="E171" i="15"/>
  <c r="E172" i="15"/>
  <c r="E173" i="15"/>
  <c r="E174" i="15"/>
  <c r="E175" i="15"/>
  <c r="E176" i="15"/>
  <c r="E177" i="15"/>
  <c r="E178" i="15"/>
  <c r="E179" i="15"/>
  <c r="E180" i="15"/>
  <c r="E181" i="15"/>
  <c r="E182" i="15"/>
  <c r="E183" i="15"/>
  <c r="E184" i="15"/>
  <c r="E185" i="15"/>
  <c r="E186" i="15"/>
  <c r="E187" i="15"/>
  <c r="E188" i="15"/>
  <c r="E189" i="15"/>
  <c r="E190" i="15"/>
  <c r="E191" i="15"/>
  <c r="E192" i="15"/>
  <c r="E193" i="15"/>
  <c r="E194" i="15"/>
  <c r="E195" i="15"/>
  <c r="E196" i="15"/>
  <c r="E197" i="15"/>
  <c r="E198" i="15"/>
  <c r="E199" i="15"/>
  <c r="E200" i="15"/>
  <c r="E201" i="15"/>
  <c r="E202" i="15"/>
  <c r="E203" i="15"/>
  <c r="E204" i="15"/>
  <c r="E205" i="15"/>
  <c r="E206" i="15"/>
  <c r="E207" i="15"/>
  <c r="E208" i="15"/>
  <c r="E209" i="15"/>
  <c r="E210" i="15"/>
  <c r="E211" i="15"/>
  <c r="E212" i="15"/>
  <c r="E213" i="15"/>
  <c r="E214" i="15"/>
  <c r="E215" i="15"/>
  <c r="E216" i="15"/>
  <c r="E217" i="15"/>
  <c r="E218" i="15"/>
  <c r="E219" i="15"/>
  <c r="E220" i="15"/>
  <c r="E221" i="15"/>
  <c r="E222" i="15"/>
  <c r="E223" i="15"/>
  <c r="E224" i="15"/>
  <c r="E225" i="15"/>
  <c r="E226" i="15"/>
  <c r="E227" i="15"/>
  <c r="E228" i="15"/>
  <c r="E229" i="15"/>
  <c r="E230" i="15"/>
  <c r="E231" i="15"/>
  <c r="E232" i="15"/>
  <c r="E233" i="15"/>
  <c r="E234" i="15"/>
  <c r="E235" i="15"/>
  <c r="E236" i="15"/>
  <c r="E237" i="15"/>
  <c r="E238" i="15"/>
  <c r="E239" i="15"/>
  <c r="E240" i="15"/>
  <c r="E241" i="15"/>
  <c r="E242" i="15"/>
  <c r="E243" i="15"/>
  <c r="E244" i="15"/>
  <c r="E245" i="15"/>
  <c r="E246" i="15"/>
  <c r="E247" i="15"/>
  <c r="E248" i="15"/>
  <c r="E249" i="15"/>
  <c r="E250" i="15"/>
  <c r="E251" i="15"/>
  <c r="E252" i="15"/>
  <c r="E253" i="15"/>
  <c r="E254" i="15"/>
  <c r="E255" i="15"/>
  <c r="E256" i="15"/>
  <c r="E257" i="15"/>
  <c r="E258" i="15"/>
  <c r="E259" i="15"/>
  <c r="E260" i="15"/>
  <c r="E261" i="15"/>
  <c r="E262" i="15"/>
  <c r="E263" i="15"/>
  <c r="E264" i="15"/>
  <c r="E265" i="15"/>
  <c r="E266" i="15"/>
  <c r="E267" i="15"/>
  <c r="E268" i="15"/>
  <c r="E269" i="15"/>
  <c r="E270" i="15"/>
  <c r="E271" i="15"/>
  <c r="E272" i="15"/>
  <c r="E273" i="15"/>
  <c r="E274" i="15"/>
  <c r="E275" i="15"/>
  <c r="E276" i="15"/>
  <c r="E277" i="15"/>
  <c r="E278" i="15"/>
  <c r="E279" i="15"/>
  <c r="E280" i="15"/>
  <c r="E281" i="15"/>
  <c r="E282" i="15"/>
  <c r="E283" i="15"/>
  <c r="E284" i="15"/>
  <c r="E285" i="15"/>
  <c r="E286" i="15"/>
  <c r="E287" i="15"/>
  <c r="E288" i="15"/>
  <c r="E289" i="15"/>
  <c r="E290" i="15"/>
  <c r="E291" i="15"/>
  <c r="E292" i="15"/>
  <c r="E293" i="15"/>
  <c r="E294" i="15"/>
  <c r="E295" i="15"/>
  <c r="E296" i="15"/>
  <c r="E297" i="15"/>
  <c r="E298" i="15"/>
  <c r="E299" i="15"/>
  <c r="E300" i="15"/>
  <c r="E301" i="15"/>
  <c r="E302" i="15"/>
  <c r="E303" i="15"/>
  <c r="E304" i="15"/>
  <c r="E305" i="15"/>
  <c r="E306" i="15"/>
  <c r="E307" i="15"/>
  <c r="E308" i="15"/>
  <c r="E309" i="15"/>
  <c r="E310" i="15"/>
  <c r="E311" i="15"/>
  <c r="E312" i="15"/>
  <c r="E313" i="15"/>
  <c r="E314" i="15"/>
  <c r="E315" i="15"/>
  <c r="E316" i="15"/>
  <c r="E317" i="15"/>
  <c r="E318" i="15"/>
  <c r="E319" i="15"/>
  <c r="E320" i="15"/>
  <c r="E321" i="15"/>
  <c r="E322" i="15"/>
  <c r="E323" i="15"/>
  <c r="E324" i="15"/>
  <c r="E325" i="15"/>
  <c r="E326" i="15"/>
  <c r="E327" i="15"/>
  <c r="E328" i="15"/>
  <c r="E329" i="15"/>
  <c r="E330" i="15"/>
  <c r="E331" i="15"/>
  <c r="E332" i="15"/>
  <c r="E333" i="15"/>
  <c r="E334" i="15"/>
  <c r="E335" i="15"/>
  <c r="E336" i="15"/>
  <c r="E337" i="15"/>
  <c r="E338" i="15"/>
  <c r="E339" i="15"/>
  <c r="E340" i="15"/>
  <c r="E341" i="15"/>
  <c r="E342" i="15"/>
  <c r="E343" i="15"/>
  <c r="E344" i="15"/>
  <c r="E345" i="15"/>
  <c r="E346" i="15"/>
  <c r="E347" i="15"/>
  <c r="E348" i="15"/>
  <c r="E349" i="15"/>
  <c r="E350" i="15"/>
  <c r="E351" i="15"/>
  <c r="E352" i="15"/>
  <c r="E353" i="15"/>
  <c r="E354" i="15"/>
  <c r="E355" i="15"/>
  <c r="E356" i="15"/>
  <c r="E357" i="15"/>
  <c r="E358" i="15"/>
  <c r="E359" i="15"/>
  <c r="E360" i="15"/>
  <c r="E361" i="15"/>
  <c r="E362" i="15"/>
  <c r="E363" i="15"/>
  <c r="E364" i="15"/>
  <c r="E365" i="15"/>
  <c r="E366" i="15"/>
  <c r="E367" i="15"/>
  <c r="E368" i="15"/>
  <c r="E369" i="15"/>
  <c r="E370" i="15"/>
  <c r="E371" i="15"/>
  <c r="E372" i="15"/>
  <c r="E373" i="15"/>
  <c r="E374" i="15"/>
  <c r="E375" i="15"/>
  <c r="E376" i="15"/>
  <c r="E377" i="15"/>
  <c r="E378" i="15"/>
  <c r="E379" i="15"/>
  <c r="E380" i="15"/>
  <c r="E381" i="15"/>
  <c r="E382" i="15"/>
  <c r="E383" i="15"/>
  <c r="E384" i="15"/>
  <c r="E385" i="15"/>
  <c r="E386" i="15"/>
  <c r="E387" i="15"/>
  <c r="E388" i="15"/>
  <c r="E389" i="15"/>
  <c r="E390" i="15"/>
  <c r="E391" i="15"/>
  <c r="E392" i="15"/>
  <c r="E393" i="15"/>
  <c r="E394" i="15"/>
  <c r="E395" i="15"/>
  <c r="E396" i="15"/>
  <c r="E397" i="15"/>
  <c r="E398" i="15"/>
  <c r="E399" i="15"/>
  <c r="E400" i="15"/>
  <c r="E401" i="15"/>
  <c r="E402" i="15"/>
  <c r="E403" i="15"/>
  <c r="E404" i="15"/>
  <c r="E405" i="15"/>
  <c r="E406" i="15"/>
  <c r="E407" i="15"/>
  <c r="E408" i="15"/>
  <c r="E409" i="15"/>
  <c r="E410" i="15"/>
  <c r="E411" i="15"/>
  <c r="E412" i="15"/>
  <c r="E413" i="15"/>
  <c r="E414" i="15"/>
  <c r="E415" i="15"/>
  <c r="E416" i="15"/>
  <c r="E417" i="15"/>
  <c r="E418" i="15"/>
  <c r="E419" i="15"/>
  <c r="E420" i="15"/>
  <c r="E421" i="15"/>
  <c r="E422" i="15"/>
  <c r="E423" i="15"/>
  <c r="E424" i="15"/>
  <c r="E425" i="15"/>
  <c r="E426" i="15"/>
  <c r="E427" i="15"/>
  <c r="E428" i="15"/>
  <c r="E429" i="15"/>
  <c r="E430" i="15"/>
  <c r="E431" i="15"/>
  <c r="E432" i="15"/>
  <c r="E433" i="15"/>
  <c r="E434" i="15"/>
  <c r="E435" i="15"/>
  <c r="E436" i="15"/>
  <c r="E437" i="15"/>
  <c r="E438" i="15"/>
  <c r="E439" i="15"/>
  <c r="E440" i="15"/>
  <c r="E441" i="15"/>
  <c r="E442" i="15"/>
  <c r="E443" i="15"/>
  <c r="E444" i="15"/>
  <c r="E445" i="15"/>
  <c r="E446" i="15"/>
  <c r="E447" i="15"/>
  <c r="E448" i="15"/>
  <c r="E449" i="15"/>
  <c r="E450" i="15"/>
  <c r="E451" i="15"/>
  <c r="E452" i="15"/>
  <c r="E453" i="15"/>
  <c r="E454" i="15"/>
  <c r="E455" i="15"/>
  <c r="E456" i="15"/>
  <c r="E457" i="15"/>
  <c r="E458" i="15"/>
  <c r="E459" i="15"/>
  <c r="E460" i="15"/>
  <c r="E461" i="15"/>
  <c r="E462" i="15"/>
  <c r="E463" i="15"/>
  <c r="E464" i="15"/>
  <c r="E465" i="15"/>
  <c r="E466" i="15"/>
  <c r="E467" i="15"/>
  <c r="E468" i="15"/>
  <c r="E469" i="15"/>
  <c r="E470" i="15"/>
  <c r="E471" i="15"/>
  <c r="E472" i="15"/>
  <c r="E473" i="15"/>
  <c r="E474" i="15"/>
  <c r="E475" i="15"/>
  <c r="E476" i="15"/>
  <c r="E477" i="15"/>
  <c r="E478" i="15"/>
  <c r="E479" i="15"/>
  <c r="E480" i="15"/>
  <c r="E481" i="15"/>
  <c r="E482" i="15"/>
  <c r="E483" i="15"/>
  <c r="E484" i="15"/>
  <c r="E485" i="15"/>
  <c r="E486" i="15"/>
  <c r="E487" i="15"/>
  <c r="E488" i="15"/>
  <c r="E489" i="15"/>
  <c r="E490" i="15"/>
  <c r="E491" i="15"/>
  <c r="E492" i="15"/>
  <c r="E493" i="15"/>
  <c r="E494" i="15"/>
  <c r="E495" i="15"/>
  <c r="E496" i="15"/>
  <c r="E497" i="15"/>
  <c r="E498" i="15"/>
  <c r="E499" i="15"/>
  <c r="E500" i="15"/>
  <c r="E501" i="15"/>
  <c r="E502" i="15"/>
  <c r="E503" i="15"/>
  <c r="E504" i="15"/>
  <c r="E505" i="15"/>
  <c r="E506" i="15"/>
  <c r="E507" i="15"/>
  <c r="E508" i="15"/>
  <c r="E509" i="15"/>
  <c r="E510" i="15"/>
  <c r="E511" i="15"/>
  <c r="E512" i="15"/>
  <c r="E513" i="15"/>
  <c r="E514" i="15"/>
  <c r="E515" i="15"/>
  <c r="E516" i="15"/>
  <c r="E517" i="15"/>
  <c r="E518" i="15"/>
  <c r="E519" i="15"/>
  <c r="E520" i="15"/>
  <c r="E521" i="15"/>
  <c r="E522" i="15"/>
  <c r="E523" i="15"/>
  <c r="E524" i="15"/>
  <c r="E525" i="15"/>
  <c r="E526" i="15"/>
  <c r="E527" i="15"/>
  <c r="E528" i="15"/>
  <c r="E529" i="15"/>
  <c r="E530" i="15"/>
  <c r="E531" i="15"/>
  <c r="E532" i="15"/>
  <c r="E533" i="15"/>
  <c r="E534" i="15"/>
  <c r="E535" i="15"/>
  <c r="E536" i="15"/>
  <c r="E537" i="15"/>
  <c r="E538" i="15"/>
  <c r="E539" i="15"/>
  <c r="E540" i="15"/>
  <c r="E541" i="15"/>
  <c r="E542" i="15"/>
  <c r="E543" i="15"/>
  <c r="E544" i="15"/>
  <c r="E545" i="15"/>
  <c r="E546" i="15"/>
  <c r="E547" i="15"/>
  <c r="E548" i="15"/>
  <c r="E549" i="15"/>
  <c r="E550" i="15"/>
  <c r="E551" i="15"/>
  <c r="E552" i="15"/>
  <c r="E553" i="15"/>
  <c r="E554" i="15"/>
  <c r="E555" i="15"/>
  <c r="E556" i="15"/>
  <c r="E557" i="15"/>
  <c r="E558" i="15"/>
  <c r="E559" i="15"/>
  <c r="E560" i="15"/>
  <c r="E561" i="15"/>
  <c r="E562" i="15"/>
  <c r="E563" i="15"/>
  <c r="E564" i="15"/>
  <c r="E565" i="15"/>
  <c r="E566" i="15"/>
  <c r="E567" i="15"/>
  <c r="E568" i="15"/>
  <c r="E569" i="15"/>
  <c r="E570" i="15"/>
  <c r="E571" i="15"/>
  <c r="E572" i="15"/>
  <c r="E573" i="15"/>
  <c r="E574" i="15"/>
  <c r="E575" i="15"/>
  <c r="E576" i="15"/>
  <c r="E577" i="15"/>
  <c r="E578" i="15"/>
  <c r="E579" i="15"/>
  <c r="E580" i="15"/>
  <c r="E581" i="15"/>
  <c r="E582" i="15"/>
  <c r="E583" i="15"/>
  <c r="E584" i="15"/>
  <c r="E585" i="15"/>
  <c r="E586" i="15"/>
  <c r="E587" i="15"/>
  <c r="E588" i="15"/>
  <c r="E589" i="15"/>
  <c r="E590" i="15"/>
  <c r="E591" i="15"/>
  <c r="E592" i="15"/>
  <c r="E593" i="15"/>
  <c r="E594" i="15"/>
  <c r="E595" i="15"/>
  <c r="E596" i="15"/>
  <c r="E597" i="15"/>
  <c r="E598" i="15"/>
  <c r="E599" i="15"/>
  <c r="E600" i="15"/>
  <c r="E601" i="15"/>
  <c r="E602" i="15"/>
  <c r="E603" i="15"/>
  <c r="E604" i="15"/>
  <c r="E605" i="15"/>
  <c r="E606" i="15"/>
  <c r="E607" i="15"/>
  <c r="E608" i="15"/>
  <c r="E609" i="15"/>
  <c r="E610" i="15"/>
  <c r="E611" i="15"/>
  <c r="E612" i="15"/>
  <c r="E613" i="15"/>
  <c r="E614" i="15"/>
  <c r="E615" i="15"/>
  <c r="E616" i="15"/>
  <c r="E617" i="15"/>
  <c r="E618" i="15"/>
  <c r="E619" i="15"/>
  <c r="E620" i="15"/>
  <c r="E621" i="15"/>
  <c r="E622" i="15"/>
  <c r="E623" i="15"/>
  <c r="E624" i="15"/>
  <c r="E625" i="15"/>
  <c r="E626" i="15"/>
  <c r="E627" i="15"/>
  <c r="E628" i="15"/>
  <c r="E629" i="15"/>
  <c r="E630" i="15"/>
  <c r="E631" i="15"/>
  <c r="E632" i="15"/>
  <c r="E633" i="15"/>
  <c r="E634" i="15"/>
  <c r="E635" i="15"/>
  <c r="E636" i="15"/>
  <c r="E637" i="15"/>
  <c r="E638" i="15"/>
  <c r="E639" i="15"/>
  <c r="E640" i="15"/>
  <c r="E641" i="15"/>
  <c r="E642" i="15"/>
  <c r="E643" i="15"/>
  <c r="E644" i="15"/>
  <c r="E645" i="15"/>
  <c r="E646" i="15"/>
  <c r="E647" i="15"/>
  <c r="E648" i="15"/>
  <c r="E649" i="15"/>
  <c r="E650" i="15"/>
  <c r="E651" i="15"/>
  <c r="E652" i="15"/>
  <c r="E653" i="15"/>
  <c r="E654" i="15"/>
  <c r="E655" i="15"/>
  <c r="E656" i="15"/>
  <c r="E657" i="15"/>
  <c r="E658" i="15"/>
  <c r="E659" i="15"/>
  <c r="E660" i="15"/>
  <c r="E661" i="15"/>
  <c r="E662" i="15"/>
  <c r="E663" i="15"/>
  <c r="E664" i="15"/>
  <c r="E665" i="15"/>
  <c r="E666" i="15"/>
  <c r="E667" i="15"/>
  <c r="E668" i="15"/>
  <c r="E669" i="15"/>
  <c r="E670" i="15"/>
  <c r="E671" i="15"/>
  <c r="M3" i="17"/>
  <c r="N3" i="17"/>
  <c r="E5" i="17"/>
  <c r="I14" i="17"/>
  <c r="D15" i="17"/>
  <c r="E15" i="17" s="1"/>
  <c r="C16" i="17" s="1"/>
  <c r="D16" i="17"/>
  <c r="J16" i="17" s="1"/>
  <c r="D17" i="17"/>
  <c r="J17" i="17" s="1"/>
  <c r="D18" i="17"/>
  <c r="J18" i="17" s="1"/>
  <c r="D19" i="17"/>
  <c r="J19" i="17" s="1"/>
  <c r="D20" i="17"/>
  <c r="J20" i="17" s="1"/>
  <c r="D21" i="17"/>
  <c r="J21" i="17" s="1"/>
  <c r="D22" i="17"/>
  <c r="J22" i="17" s="1"/>
  <c r="D23" i="17"/>
  <c r="J23" i="17" s="1"/>
  <c r="D24" i="17"/>
  <c r="J24" i="17" s="1"/>
  <c r="D25" i="17"/>
  <c r="J25" i="17" s="1"/>
  <c r="D26" i="17"/>
  <c r="J26" i="17" s="1"/>
  <c r="D27" i="17"/>
  <c r="J27" i="17" s="1"/>
  <c r="D28" i="17"/>
  <c r="J28" i="17" s="1"/>
  <c r="D29" i="17"/>
  <c r="J29" i="17" s="1"/>
  <c r="D30" i="17"/>
  <c r="J30" i="17" s="1"/>
  <c r="D31" i="17"/>
  <c r="J31" i="17" s="1"/>
  <c r="D32" i="17"/>
  <c r="J32" i="17" s="1"/>
  <c r="D33" i="17"/>
  <c r="J33" i="17" s="1"/>
  <c r="D34" i="17"/>
  <c r="J34" i="17" s="1"/>
  <c r="D35" i="17"/>
  <c r="J35" i="17" s="1"/>
  <c r="D36" i="17"/>
  <c r="J36" i="17" s="1"/>
  <c r="D37" i="17"/>
  <c r="J37" i="17" s="1"/>
  <c r="D38" i="17"/>
  <c r="J38" i="17" s="1"/>
  <c r="D39" i="17"/>
  <c r="J39" i="17" s="1"/>
  <c r="D40" i="17"/>
  <c r="J40" i="17" s="1"/>
  <c r="D41" i="17"/>
  <c r="J41" i="17" s="1"/>
  <c r="D42" i="17"/>
  <c r="J42" i="17" s="1"/>
  <c r="D43" i="17"/>
  <c r="J43" i="17" s="1"/>
  <c r="D44" i="17"/>
  <c r="J44" i="17" s="1"/>
  <c r="D45" i="17"/>
  <c r="J45" i="17" s="1"/>
  <c r="D46" i="17"/>
  <c r="J46" i="17" s="1"/>
  <c r="D47" i="17"/>
  <c r="J47" i="17" s="1"/>
  <c r="D48" i="17"/>
  <c r="J48" i="17" s="1"/>
  <c r="D49" i="17"/>
  <c r="J49" i="17" s="1"/>
  <c r="D50" i="17"/>
  <c r="J50" i="17" s="1"/>
  <c r="D51" i="17"/>
  <c r="J51" i="17" s="1"/>
  <c r="D52" i="17"/>
  <c r="J52" i="17" s="1"/>
  <c r="D53" i="17"/>
  <c r="J53" i="17" s="1"/>
  <c r="D54" i="17"/>
  <c r="J54" i="17" s="1"/>
  <c r="D55" i="17"/>
  <c r="J55" i="17" s="1"/>
  <c r="D56" i="17"/>
  <c r="J56" i="17" s="1"/>
  <c r="D57" i="17"/>
  <c r="J57" i="17" s="1"/>
  <c r="D58" i="17"/>
  <c r="J58" i="17" s="1"/>
  <c r="D59" i="17"/>
  <c r="J59" i="17" s="1"/>
  <c r="D60" i="17"/>
  <c r="J60" i="17" s="1"/>
  <c r="D61" i="17"/>
  <c r="J61" i="17" s="1"/>
  <c r="D62" i="17"/>
  <c r="J62" i="17" s="1"/>
  <c r="D63" i="17"/>
  <c r="J63" i="17" s="1"/>
  <c r="D64" i="17"/>
  <c r="J64" i="17" s="1"/>
  <c r="H4" i="16"/>
  <c r="C11" i="16"/>
  <c r="G13" i="16"/>
  <c r="G16" i="16"/>
  <c r="H16" i="16"/>
  <c r="G18" i="16"/>
  <c r="H18" i="16"/>
  <c r="G17" i="16" l="1"/>
  <c r="D13" i="16" s="1"/>
  <c r="I5" i="15"/>
  <c r="K6" i="15" s="1"/>
  <c r="G9" i="5"/>
  <c r="J3" i="5"/>
  <c r="F15" i="17"/>
  <c r="G15" i="17" s="1"/>
  <c r="J15" i="17"/>
  <c r="H14" i="17"/>
  <c r="I15" i="17"/>
  <c r="C9" i="16"/>
  <c r="H5" i="16"/>
  <c r="H15" i="17" l="1"/>
  <c r="E16" i="17"/>
  <c r="J12" i="17"/>
  <c r="N6" i="17" s="1"/>
  <c r="H6" i="16"/>
  <c r="C17" i="17" l="1"/>
  <c r="F16" i="17"/>
  <c r="G16" i="17" s="1"/>
  <c r="I16" i="17"/>
  <c r="H7" i="16"/>
  <c r="H16" i="17" l="1"/>
  <c r="E17" i="17"/>
  <c r="H8" i="16"/>
  <c r="C18" i="17" l="1"/>
  <c r="F17" i="17"/>
  <c r="I17" i="17"/>
  <c r="H9" i="16"/>
  <c r="H10" i="16" s="1"/>
  <c r="H11" i="16" s="1"/>
  <c r="H12" i="16" s="1"/>
  <c r="H13" i="16" s="1"/>
  <c r="D11" i="16" s="1"/>
  <c r="D12" i="16"/>
  <c r="G17" i="17" l="1"/>
  <c r="H17" i="17"/>
  <c r="E18" i="17"/>
  <c r="F18" i="17" s="1"/>
  <c r="K2" i="16"/>
  <c r="D9" i="16"/>
  <c r="C10" i="16" s="1"/>
  <c r="I18" i="17" l="1"/>
  <c r="C19" i="17"/>
  <c r="G18" i="17"/>
  <c r="H18" i="17"/>
  <c r="E19" i="17" l="1"/>
  <c r="F19" i="17" s="1"/>
  <c r="I19" i="17" l="1"/>
  <c r="C20" i="17"/>
  <c r="H19" i="17"/>
  <c r="G19" i="17"/>
  <c r="B22" i="14"/>
  <c r="B3" i="13"/>
  <c r="B4" i="13" a="1"/>
  <c r="B4" i="13" s="1"/>
  <c r="B5" i="13" a="1"/>
  <c r="B5" i="13" s="1"/>
  <c r="B7" i="13"/>
  <c r="B8" i="13"/>
  <c r="F11" i="13"/>
  <c r="B6" i="13" s="1" a="1"/>
  <c r="B6" i="13" s="1"/>
  <c r="F12" i="13"/>
  <c r="F13" i="13"/>
  <c r="F14" i="13"/>
  <c r="F15" i="13"/>
  <c r="F16" i="13"/>
  <c r="E17" i="13"/>
  <c r="B2" i="13" s="1"/>
  <c r="I22" i="14" l="1"/>
  <c r="J41" i="14"/>
  <c r="E20" i="17"/>
  <c r="F20" i="17" s="1"/>
  <c r="I20" i="17" l="1"/>
  <c r="C21" i="17"/>
  <c r="G20" i="17"/>
  <c r="H20" i="17"/>
  <c r="E13" i="10"/>
  <c r="E21" i="17" l="1"/>
  <c r="F21" i="17" s="1"/>
  <c r="I21" i="17" l="1"/>
  <c r="C22" i="17"/>
  <c r="G21" i="17"/>
  <c r="H21" i="17"/>
  <c r="E22" i="17" l="1"/>
  <c r="F22" i="17" s="1"/>
  <c r="I35" i="10"/>
  <c r="I34" i="10"/>
  <c r="I33" i="10"/>
  <c r="J37" i="10" s="1"/>
  <c r="I32" i="10"/>
  <c r="J36" i="10" s="1"/>
  <c r="K36" i="10" s="1"/>
  <c r="L36" i="10" s="1"/>
  <c r="I31" i="10"/>
  <c r="J35" i="10" s="1"/>
  <c r="K35" i="10" s="1"/>
  <c r="L35" i="10" s="1"/>
  <c r="I30" i="10"/>
  <c r="J34" i="10" s="1"/>
  <c r="K34" i="10" s="1"/>
  <c r="L34" i="10" s="1"/>
  <c r="I29" i="10"/>
  <c r="J33" i="10" s="1"/>
  <c r="K33" i="10" s="1"/>
  <c r="L33" i="10" s="1"/>
  <c r="I28" i="10"/>
  <c r="I27" i="10"/>
  <c r="I26" i="10"/>
  <c r="I25" i="10"/>
  <c r="J29" i="10" s="1"/>
  <c r="K29" i="10" s="1"/>
  <c r="L29" i="10" s="1"/>
  <c r="I24" i="10"/>
  <c r="J28" i="10" s="1"/>
  <c r="K28" i="10" s="1"/>
  <c r="L28" i="10" s="1"/>
  <c r="I23" i="10"/>
  <c r="J27" i="10" s="1"/>
  <c r="K27" i="10" s="1"/>
  <c r="L27" i="10" s="1"/>
  <c r="I22" i="10"/>
  <c r="J26" i="10" s="1"/>
  <c r="K26" i="10" s="1"/>
  <c r="L26" i="10" s="1"/>
  <c r="I21" i="10"/>
  <c r="J25" i="10" s="1"/>
  <c r="K25" i="10" s="1"/>
  <c r="L25" i="10" s="1"/>
  <c r="I20" i="10"/>
  <c r="I19" i="10"/>
  <c r="I18" i="10"/>
  <c r="I17" i="10"/>
  <c r="J21" i="10" s="1"/>
  <c r="K21" i="10" s="1"/>
  <c r="L21" i="10" s="1"/>
  <c r="I16" i="10"/>
  <c r="J20" i="10" s="1"/>
  <c r="K20" i="10" s="1"/>
  <c r="L20" i="10" s="1"/>
  <c r="I15" i="10"/>
  <c r="J19" i="10" s="1"/>
  <c r="K19" i="10" s="1"/>
  <c r="L19" i="10" s="1"/>
  <c r="I14" i="10"/>
  <c r="J18" i="10" s="1"/>
  <c r="K18" i="10" s="1"/>
  <c r="L18" i="10" s="1"/>
  <c r="I13" i="10"/>
  <c r="J17" i="10" s="1"/>
  <c r="K17" i="10" s="1"/>
  <c r="L17" i="10" s="1"/>
  <c r="I12" i="10"/>
  <c r="I11" i="10"/>
  <c r="I10" i="10"/>
  <c r="I9" i="10"/>
  <c r="J13" i="10" s="1"/>
  <c r="I8" i="10"/>
  <c r="J12" i="10" s="1"/>
  <c r="K12" i="10" s="1"/>
  <c r="L12" i="10" s="1"/>
  <c r="I7" i="10"/>
  <c r="J11" i="10" s="1"/>
  <c r="K11" i="10" s="1"/>
  <c r="L11" i="10" s="1"/>
  <c r="I6" i="10"/>
  <c r="J10" i="10" s="1"/>
  <c r="K10" i="10" s="1"/>
  <c r="L10" i="10" s="1"/>
  <c r="I5" i="10"/>
  <c r="J9" i="10" s="1"/>
  <c r="K9" i="10" s="1"/>
  <c r="L9" i="10" s="1"/>
  <c r="I4" i="10"/>
  <c r="I3" i="10"/>
  <c r="I2" i="10"/>
  <c r="I2" i="5"/>
  <c r="H2" i="5"/>
  <c r="K13" i="10" l="1"/>
  <c r="L13" i="10" s="1"/>
  <c r="J6" i="10"/>
  <c r="K6" i="10" s="1"/>
  <c r="L6" i="10" s="1"/>
  <c r="J14" i="10"/>
  <c r="K14" i="10" s="1"/>
  <c r="L14" i="10" s="1"/>
  <c r="J22" i="10"/>
  <c r="K22" i="10" s="1"/>
  <c r="L22" i="10" s="1"/>
  <c r="J30" i="10"/>
  <c r="K30" i="10" s="1"/>
  <c r="L30" i="10" s="1"/>
  <c r="J7" i="10"/>
  <c r="K7" i="10" s="1"/>
  <c r="L7" i="10" s="1"/>
  <c r="J15" i="10"/>
  <c r="K15" i="10" s="1"/>
  <c r="L15" i="10" s="1"/>
  <c r="J23" i="10"/>
  <c r="K23" i="10" s="1"/>
  <c r="L23" i="10" s="1"/>
  <c r="J31" i="10"/>
  <c r="K31" i="10" s="1"/>
  <c r="L31" i="10" s="1"/>
  <c r="J8" i="10"/>
  <c r="K8" i="10" s="1"/>
  <c r="L8" i="10" s="1"/>
  <c r="J16" i="10"/>
  <c r="K16" i="10" s="1"/>
  <c r="L16" i="10" s="1"/>
  <c r="J24" i="10"/>
  <c r="K24" i="10" s="1"/>
  <c r="L24" i="10" s="1"/>
  <c r="J32" i="10"/>
  <c r="K32" i="10" s="1"/>
  <c r="L32" i="10" s="1"/>
  <c r="I22" i="17"/>
  <c r="C23" i="17"/>
  <c r="G22" i="17"/>
  <c r="H22" i="17"/>
  <c r="G11" i="5"/>
  <c r="E14" i="10"/>
  <c r="N2" i="10" l="1"/>
  <c r="N7" i="10" s="1"/>
  <c r="E23" i="17"/>
  <c r="F23" i="17" s="1"/>
  <c r="I23" i="17" l="1"/>
  <c r="C24" i="17"/>
  <c r="G23" i="17"/>
  <c r="H23" i="17"/>
  <c r="E24" i="17" l="1"/>
  <c r="F24" i="17" s="1"/>
  <c r="I24" i="17" l="1"/>
  <c r="C25" i="17"/>
  <c r="G24" i="17"/>
  <c r="H24" i="17"/>
  <c r="E25" i="17" l="1"/>
  <c r="F25" i="17" s="1"/>
  <c r="I25" i="17" l="1"/>
  <c r="C26" i="17"/>
  <c r="G25" i="17"/>
  <c r="H25" i="17"/>
  <c r="E26" i="17" l="1"/>
  <c r="F26" i="17" s="1"/>
  <c r="I26" i="17" l="1"/>
  <c r="C27" i="17"/>
  <c r="G26" i="17"/>
  <c r="H26" i="17"/>
  <c r="E27" i="17" l="1"/>
  <c r="F27" i="17" s="1"/>
  <c r="I27" i="17" l="1"/>
  <c r="C28" i="17"/>
  <c r="H27" i="17"/>
  <c r="G27" i="17"/>
  <c r="E28" i="17" l="1"/>
  <c r="F28" i="17" s="1"/>
  <c r="I28" i="17" l="1"/>
  <c r="C29" i="17"/>
  <c r="G28" i="17"/>
  <c r="H28" i="17"/>
  <c r="E29" i="17" l="1"/>
  <c r="F29" i="17" s="1"/>
  <c r="I29" i="17" l="1"/>
  <c r="C30" i="17"/>
  <c r="G29" i="17"/>
  <c r="H29" i="17"/>
  <c r="E30" i="17" l="1"/>
  <c r="F30" i="17" s="1"/>
  <c r="G30" i="17" s="1"/>
  <c r="H30" i="17" l="1"/>
  <c r="I30" i="17"/>
  <c r="C31" i="17"/>
  <c r="E31" i="17" l="1"/>
  <c r="F31" i="17" s="1"/>
  <c r="H31" i="17" s="1"/>
  <c r="G31" i="17" l="1"/>
  <c r="C32" i="17"/>
  <c r="E32" i="17" s="1"/>
  <c r="F32" i="17" s="1"/>
  <c r="I31" i="17"/>
  <c r="C33" i="17" l="1"/>
  <c r="E33" i="17" s="1"/>
  <c r="I32" i="17"/>
  <c r="H32" i="17"/>
  <c r="C34" i="17" l="1"/>
  <c r="E34" i="17" s="1"/>
  <c r="F33" i="17"/>
  <c r="H33" i="17" s="1"/>
  <c r="G32" i="17"/>
  <c r="I33" i="17"/>
  <c r="G33" i="17" l="1"/>
  <c r="C35" i="17"/>
  <c r="E35" i="17" s="1"/>
  <c r="F34" i="17"/>
  <c r="C36" i="17" l="1"/>
  <c r="F35" i="17"/>
  <c r="I34" i="17"/>
  <c r="G34" i="17"/>
  <c r="H34" i="17"/>
  <c r="E36" i="17" l="1"/>
  <c r="C37" i="17" l="1"/>
  <c r="F36" i="17"/>
  <c r="I35" i="17"/>
  <c r="G35" i="17"/>
  <c r="H35" i="17"/>
  <c r="E37" i="17" l="1"/>
  <c r="C38" i="17" l="1"/>
  <c r="F37" i="17"/>
  <c r="I36" i="17"/>
  <c r="G36" i="17"/>
  <c r="H36" i="17"/>
  <c r="E38" i="17" l="1"/>
  <c r="C39" i="17" l="1"/>
  <c r="F38" i="17"/>
  <c r="I37" i="17"/>
  <c r="G37" i="17"/>
  <c r="H37" i="17"/>
  <c r="E39" i="17" l="1"/>
  <c r="C40" i="17" l="1"/>
  <c r="F39" i="17"/>
  <c r="G38" i="17"/>
  <c r="H38" i="17"/>
  <c r="I38" i="17"/>
  <c r="E40" i="17" l="1"/>
  <c r="C41" i="17" l="1"/>
  <c r="F40" i="17"/>
  <c r="I39" i="17"/>
  <c r="H39" i="17"/>
  <c r="G39" i="17"/>
  <c r="E41" i="17" l="1"/>
  <c r="C42" i="17" l="1"/>
  <c r="F41" i="17"/>
  <c r="I40" i="17"/>
  <c r="G40" i="17"/>
  <c r="H40" i="17"/>
  <c r="E42" i="17" l="1"/>
  <c r="C43" i="17" l="1"/>
  <c r="F42" i="17"/>
  <c r="I41" i="17"/>
  <c r="G41" i="17"/>
  <c r="H41" i="17"/>
  <c r="E43" i="17" l="1"/>
  <c r="C44" i="17" l="1"/>
  <c r="F43" i="17"/>
  <c r="I42" i="17"/>
  <c r="G42" i="17"/>
  <c r="H42" i="17"/>
  <c r="E44" i="17" l="1"/>
  <c r="C45" i="17" l="1"/>
  <c r="F44" i="17"/>
  <c r="I43" i="17"/>
  <c r="H43" i="17"/>
  <c r="G43" i="17"/>
  <c r="E45" i="17" l="1"/>
  <c r="C46" i="17" l="1"/>
  <c r="F45" i="17"/>
  <c r="I44" i="17"/>
  <c r="G44" i="17"/>
  <c r="H44" i="17"/>
  <c r="E46" i="17" l="1"/>
  <c r="C47" i="17" l="1"/>
  <c r="F46" i="17"/>
  <c r="I45" i="17"/>
  <c r="H45" i="17"/>
  <c r="G45" i="17"/>
  <c r="E47" i="17" l="1"/>
  <c r="C48" i="17" l="1"/>
  <c r="F47" i="17"/>
  <c r="G46" i="17"/>
  <c r="H46" i="17"/>
  <c r="I46" i="17"/>
  <c r="E48" i="17" l="1"/>
  <c r="C49" i="17" l="1"/>
  <c r="F48" i="17"/>
  <c r="I47" i="17"/>
  <c r="H47" i="17"/>
  <c r="G47" i="17"/>
  <c r="E49" i="17" l="1"/>
  <c r="C50" i="17" l="1"/>
  <c r="F49" i="17"/>
  <c r="I48" i="17"/>
  <c r="H48" i="17"/>
  <c r="G48" i="17"/>
  <c r="E50" i="17" l="1"/>
  <c r="C51" i="17" l="1"/>
  <c r="F50" i="17"/>
  <c r="I49" i="17"/>
  <c r="H49" i="17"/>
  <c r="G49" i="17"/>
  <c r="E51" i="17" l="1"/>
  <c r="C52" i="17" l="1"/>
  <c r="F51" i="17"/>
  <c r="I50" i="17"/>
  <c r="G50" i="17"/>
  <c r="H50" i="17"/>
  <c r="E52" i="17" l="1"/>
  <c r="C53" i="17" l="1"/>
  <c r="F52" i="17"/>
  <c r="I51" i="17"/>
  <c r="H51" i="17"/>
  <c r="G51" i="17"/>
  <c r="E53" i="17" l="1"/>
  <c r="C54" i="17" l="1"/>
  <c r="F53" i="17"/>
  <c r="I52" i="17"/>
  <c r="G52" i="17"/>
  <c r="H52" i="17"/>
  <c r="E54" i="17" l="1"/>
  <c r="C55" i="17" l="1"/>
  <c r="F54" i="17"/>
  <c r="I53" i="17"/>
  <c r="H53" i="17"/>
  <c r="G53" i="17"/>
  <c r="E55" i="17" l="1"/>
  <c r="C56" i="17" l="1"/>
  <c r="F55" i="17"/>
  <c r="I54" i="17"/>
  <c r="H54" i="17"/>
  <c r="G54" i="17"/>
  <c r="E56" i="17" l="1"/>
  <c r="C57" i="17" l="1"/>
  <c r="F56" i="17"/>
  <c r="I55" i="17"/>
  <c r="H55" i="17"/>
  <c r="G55" i="17"/>
  <c r="E57" i="17" l="1"/>
  <c r="C58" i="17" l="1"/>
  <c r="F57" i="17"/>
  <c r="G56" i="17"/>
  <c r="H56" i="17"/>
  <c r="I56" i="17"/>
  <c r="E58" i="17" l="1"/>
  <c r="C59" i="17" l="1"/>
  <c r="F58" i="17"/>
  <c r="H57" i="17"/>
  <c r="G57" i="17"/>
  <c r="I57" i="17"/>
  <c r="E59" i="17" l="1"/>
  <c r="C60" i="17" l="1"/>
  <c r="F59" i="17"/>
  <c r="H58" i="17"/>
  <c r="G58" i="17"/>
  <c r="I58" i="17"/>
  <c r="E60" i="17" l="1"/>
  <c r="C61" i="17" l="1"/>
  <c r="F60" i="17"/>
  <c r="I59" i="17"/>
  <c r="G59" i="17"/>
  <c r="H59" i="17"/>
  <c r="E61" i="17" l="1"/>
  <c r="C62" i="17" l="1"/>
  <c r="F61" i="17"/>
  <c r="I60" i="17"/>
  <c r="H60" i="17"/>
  <c r="G60" i="17"/>
  <c r="E62" i="17" l="1"/>
  <c r="C63" i="17" l="1"/>
  <c r="F62" i="17"/>
  <c r="G61" i="17"/>
  <c r="H61" i="17"/>
  <c r="I61" i="17"/>
  <c r="E63" i="17" l="1"/>
  <c r="C64" i="17" l="1"/>
  <c r="F63" i="17"/>
  <c r="G62" i="17"/>
  <c r="H62" i="17"/>
  <c r="I62" i="17"/>
  <c r="E64" i="17" l="1"/>
  <c r="F64" i="17" s="1"/>
  <c r="I63" i="17" l="1"/>
  <c r="G63" i="17"/>
  <c r="H63" i="17"/>
  <c r="I64" i="17" l="1"/>
  <c r="I12" i="17" s="1"/>
  <c r="H64" i="17" l="1"/>
  <c r="H12" i="17" s="1"/>
  <c r="G64" i="17"/>
  <c r="G12" i="17" s="1"/>
  <c r="I11" i="17" l="1"/>
  <c r="M6" i="1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查询来自 NW 订单明细情况" type="1" refreshedVersion="4">
    <dbPr connection="DBQ=E:\0 计算机应用 2013年版本-----------------\0 计算机应用 幻灯片 例题-2013\第2章 数据库与查询\数据源\Northwind.mdb;DefaultDir=E:\0 计算机应用 2013年版本-----------------\0 计算机应用 幻灯片 例题-2013\第2章 数据库与查询\数据源;Driver={Microsoft Access Driver (*.mdb, *.accdb)};DriverId=25;FIL=MS Access;MaxBufferSize=2048;MaxScanRows=8;PageTimeout=5;SafeTransactions=0;Threads=3;UserCommitSync=Yes;" command="SELECT 订单.订购日期, 运货商.公司名称 AS '运货商公司名称', 订单.订单ID, 订单.货主地区, 订单.运货费_x000d__x000a_FROM 订单 订单, 客户 客户, 运货商 运货商_x000d__x000a_WHERE 订单.客户ID = 客户.客户ID AND 订单.运货商 = 运货商.运货商ID"/>
  </connection>
  <connection id="2" xr16:uid="{00000000-0015-0000-FFFF-FFFF01000000}" name="连接" type="1" refreshedVersion="2">
    <dbPr connection="DBQ=C:\Program Files\Microsoft Office\OFFICE11\SAMPLES\Northwind.mdb;DefaultDir=C:\Program Files\Microsoft Office\OFFICE11\SAMPLES;Driver={Microsoft Access Driver (*.mdb)};DriverId=25;FIL=MS Access;MaxBufferSize=2048;MaxScanRows=8;PageTimeout=5;SafeTransactions=0;Threads=3;UID=admin;UserCommitSync=Yes;" command="SELECT 运货商.公司名称, 订单.货主地区, 订单.订单ID, 订单.订购日期, 订单.运货费_x000d__x000a_FROM `C:\Program Files\Microsoft Office\OFFICE11\SAMPLES\Northwind`.订单 订单, `C:\Program Files\Microsoft Office\OFFICE11\SAMPLES\Northwind`.运货商 运货商_x000d__x000a_WHERE 运货商.运货商ID = 订单.运货商"/>
  </connection>
</connections>
</file>

<file path=xl/sharedStrings.xml><?xml version="1.0" encoding="utf-8"?>
<sst xmlns="http://schemas.openxmlformats.org/spreadsheetml/2006/main" count="1507" uniqueCount="160">
  <si>
    <t>订购日期</t>
  </si>
  <si>
    <t>差值</t>
    <phoneticPr fontId="4" type="noConversion"/>
  </si>
  <si>
    <t>需求量</t>
    <phoneticPr fontId="4" type="noConversion"/>
  </si>
  <si>
    <t>方案</t>
    <phoneticPr fontId="4" type="noConversion"/>
  </si>
  <si>
    <t>自制</t>
    <phoneticPr fontId="4" type="noConversion"/>
  </si>
  <si>
    <t>外购</t>
    <phoneticPr fontId="4" type="noConversion"/>
  </si>
  <si>
    <t>固定成本</t>
    <phoneticPr fontId="4" type="noConversion"/>
  </si>
  <si>
    <t>单位变动成本</t>
    <phoneticPr fontId="4" type="noConversion"/>
  </si>
  <si>
    <t>减少固定成本</t>
    <phoneticPr fontId="4" type="noConversion"/>
  </si>
  <si>
    <t>实际单件买价</t>
    <phoneticPr fontId="4" type="noConversion"/>
  </si>
  <si>
    <t>采购折扣阈限值</t>
    <phoneticPr fontId="4" type="noConversion"/>
  </si>
  <si>
    <t>达到折扣阈限值的单件买价</t>
    <phoneticPr fontId="4" type="noConversion"/>
  </si>
  <si>
    <t>总成本</t>
    <phoneticPr fontId="4" type="noConversion"/>
  </si>
  <si>
    <t>相对盈亏平衡量时的总成本</t>
    <phoneticPr fontId="4" type="noConversion"/>
  </si>
  <si>
    <t>结论</t>
    <phoneticPr fontId="4" type="noConversion"/>
  </si>
  <si>
    <t>货主国家</t>
  </si>
  <si>
    <t>类别名称</t>
  </si>
  <si>
    <t>销售额</t>
    <phoneticPr fontId="4" type="noConversion"/>
  </si>
  <si>
    <t>年份</t>
    <phoneticPr fontId="4" type="noConversion"/>
  </si>
  <si>
    <t>季度</t>
    <phoneticPr fontId="4" type="noConversion"/>
  </si>
  <si>
    <t>英国</t>
  </si>
  <si>
    <t>农产品</t>
  </si>
  <si>
    <t>海洋食品</t>
  </si>
  <si>
    <t>法国</t>
  </si>
  <si>
    <t>面食/谷类</t>
  </si>
  <si>
    <t>糖果</t>
  </si>
  <si>
    <t>饮料</t>
  </si>
  <si>
    <t>香料</t>
  </si>
  <si>
    <t>肉/家禽</t>
  </si>
  <si>
    <t>乳制品</t>
  </si>
  <si>
    <t>护士的最少人数</t>
  </si>
  <si>
    <t>护士最少人数</t>
    <phoneticPr fontId="4" type="noConversion"/>
  </si>
  <si>
    <t>护士总人数</t>
    <phoneticPr fontId="4" type="noConversion"/>
  </si>
  <si>
    <r>
      <t>项目</t>
    </r>
    <r>
      <rPr>
        <sz val="11"/>
        <rFont val="Times New Roman"/>
        <family val="1"/>
      </rPr>
      <t>A</t>
    </r>
    <phoneticPr fontId="4" type="noConversion"/>
  </si>
  <si>
    <r>
      <t>项目</t>
    </r>
    <r>
      <rPr>
        <sz val="11"/>
        <rFont val="Times New Roman"/>
        <family val="1"/>
      </rPr>
      <t>B</t>
    </r>
    <phoneticPr fontId="4" type="noConversion"/>
  </si>
  <si>
    <t>项目A</t>
  </si>
  <si>
    <t>项目B</t>
  </si>
  <si>
    <t>贴现率</t>
  </si>
  <si>
    <t>年限</t>
    <phoneticPr fontId="4" type="noConversion"/>
  </si>
  <si>
    <t>初始投入</t>
    <phoneticPr fontId="4" type="noConversion"/>
  </si>
  <si>
    <t>每年收益</t>
    <phoneticPr fontId="4" type="noConversion"/>
  </si>
  <si>
    <t>第一年收益</t>
    <phoneticPr fontId="4" type="noConversion"/>
  </si>
  <si>
    <t>以后各年收益增长率</t>
    <phoneticPr fontId="4" type="noConversion"/>
  </si>
  <si>
    <t>收回本金</t>
  </si>
  <si>
    <t>净现值</t>
  </si>
  <si>
    <t>比较结论</t>
  </si>
  <si>
    <t>内部报酬率</t>
    <phoneticPr fontId="4" type="noConversion"/>
  </si>
  <si>
    <t>查表加内插值方法的贴现率</t>
    <phoneticPr fontId="4" type="noConversion"/>
  </si>
  <si>
    <t>月序号</t>
    <phoneticPr fontId="4" type="noConversion"/>
  </si>
  <si>
    <t>年月</t>
    <phoneticPr fontId="4" type="noConversion"/>
  </si>
  <si>
    <t>月产量</t>
    <phoneticPr fontId="4" type="noConversion"/>
  </si>
  <si>
    <t>预测值</t>
    <phoneticPr fontId="4" type="noConversion"/>
  </si>
  <si>
    <t>移动平均跨度</t>
    <phoneticPr fontId="4" type="noConversion"/>
  </si>
  <si>
    <t>MSE</t>
    <phoneticPr fontId="4" type="noConversion"/>
  </si>
  <si>
    <t>最优的移动平均跨度</t>
    <phoneticPr fontId="4" type="noConversion"/>
  </si>
  <si>
    <t>最小的MSE</t>
    <phoneticPr fontId="4" type="noConversion"/>
  </si>
  <si>
    <t>日需求均值</t>
  </si>
  <si>
    <t>标准差</t>
  </si>
  <si>
    <t>单价(元)</t>
    <phoneticPr fontId="4" type="noConversion"/>
  </si>
  <si>
    <t>订货数量</t>
  </si>
  <si>
    <t>订购成本</t>
  </si>
  <si>
    <t>概率</t>
    <phoneticPr fontId="4" type="noConversion"/>
  </si>
  <si>
    <t>再订购点</t>
  </si>
  <si>
    <t>日持货成本</t>
  </si>
  <si>
    <t>初始库存</t>
  </si>
  <si>
    <t>初始库存单价</t>
    <phoneticPr fontId="4" type="noConversion"/>
  </si>
  <si>
    <t>价格</t>
  </si>
  <si>
    <t>先验</t>
  </si>
  <si>
    <t>累计</t>
  </si>
  <si>
    <t>年总成本</t>
    <phoneticPr fontId="4" type="noConversion"/>
  </si>
  <si>
    <t>年总计</t>
    <phoneticPr fontId="4" type="noConversion"/>
  </si>
  <si>
    <t>天</t>
    <phoneticPr fontId="4" type="noConversion"/>
  </si>
  <si>
    <t>期初库存</t>
    <phoneticPr fontId="4" type="noConversion"/>
  </si>
  <si>
    <t>日需求量</t>
    <phoneticPr fontId="4" type="noConversion"/>
  </si>
  <si>
    <t>期末库存</t>
    <phoneticPr fontId="4" type="noConversion"/>
  </si>
  <si>
    <t>订货标志</t>
    <phoneticPr fontId="4" type="noConversion"/>
  </si>
  <si>
    <t>采购成本</t>
  </si>
  <si>
    <t>储存成本</t>
  </si>
  <si>
    <t>收入</t>
    <phoneticPr fontId="4" type="noConversion"/>
  </si>
  <si>
    <t>平均值</t>
    <phoneticPr fontId="4" type="noConversion"/>
  </si>
  <si>
    <r>
      <t>4月</t>
    </r>
    <r>
      <rPr>
        <b/>
        <i/>
        <sz val="11"/>
        <rFont val="宋体"/>
        <family val="3"/>
        <charset val="134"/>
      </rPr>
      <t/>
    </r>
  </si>
  <si>
    <r>
      <t>5月</t>
    </r>
    <r>
      <rPr>
        <b/>
        <i/>
        <sz val="11"/>
        <rFont val="宋体"/>
        <family val="3"/>
        <charset val="134"/>
      </rPr>
      <t/>
    </r>
  </si>
  <si>
    <r>
      <t>6月</t>
    </r>
    <r>
      <rPr>
        <b/>
        <i/>
        <sz val="11"/>
        <rFont val="宋体"/>
        <family val="3"/>
        <charset val="134"/>
      </rPr>
      <t/>
    </r>
  </si>
  <si>
    <r>
      <t>7月</t>
    </r>
    <r>
      <rPr>
        <b/>
        <i/>
        <sz val="11"/>
        <rFont val="宋体"/>
        <family val="3"/>
        <charset val="134"/>
      </rPr>
      <t/>
    </r>
  </si>
  <si>
    <r>
      <t>8月</t>
    </r>
    <r>
      <rPr>
        <b/>
        <i/>
        <sz val="11"/>
        <rFont val="宋体"/>
        <family val="3"/>
        <charset val="134"/>
      </rPr>
      <t/>
    </r>
  </si>
  <si>
    <r>
      <t>9月</t>
    </r>
    <r>
      <rPr>
        <b/>
        <i/>
        <sz val="11"/>
        <rFont val="宋体"/>
        <family val="3"/>
        <charset val="134"/>
      </rPr>
      <t/>
    </r>
  </si>
  <si>
    <r>
      <t>10月</t>
    </r>
    <r>
      <rPr>
        <b/>
        <i/>
        <sz val="11"/>
        <rFont val="宋体"/>
        <family val="3"/>
        <charset val="134"/>
      </rPr>
      <t/>
    </r>
  </si>
  <si>
    <r>
      <t>11月</t>
    </r>
    <r>
      <rPr>
        <b/>
        <i/>
        <sz val="11"/>
        <rFont val="宋体"/>
        <family val="3"/>
        <charset val="134"/>
      </rPr>
      <t/>
    </r>
  </si>
  <si>
    <r>
      <t>12月</t>
    </r>
    <r>
      <rPr>
        <b/>
        <i/>
        <sz val="11"/>
        <rFont val="宋体"/>
        <family val="3"/>
        <charset val="134"/>
      </rPr>
      <t/>
    </r>
  </si>
  <si>
    <t>石膏厂每月产量</t>
    <phoneticPr fontId="2" type="noConversion"/>
  </si>
  <si>
    <t>无采购折扣时
单件买价</t>
    <phoneticPr fontId="4" type="noConversion"/>
  </si>
  <si>
    <t>模拟运算表</t>
    <phoneticPr fontId="2" type="noConversion"/>
  </si>
  <si>
    <t>内插法</t>
    <phoneticPr fontId="2" type="noConversion"/>
  </si>
  <si>
    <t>模拟运算表计算MSE</t>
    <phoneticPr fontId="2" type="noConversion"/>
  </si>
  <si>
    <t>序号</t>
    <phoneticPr fontId="2" type="noConversion"/>
  </si>
  <si>
    <t>护士人数</t>
    <phoneticPr fontId="4" type="noConversion"/>
  </si>
  <si>
    <t>月份季度对照</t>
    <phoneticPr fontId="2" type="noConversion"/>
  </si>
  <si>
    <t>月份</t>
    <phoneticPr fontId="2" type="noConversion"/>
  </si>
  <si>
    <t>季度</t>
    <phoneticPr fontId="2" type="noConversion"/>
  </si>
  <si>
    <t>D函数条件</t>
    <phoneticPr fontId="2" type="noConversion"/>
  </si>
  <si>
    <t>年控制</t>
    <phoneticPr fontId="2" type="noConversion"/>
  </si>
  <si>
    <t>季度控制</t>
    <phoneticPr fontId="2" type="noConversion"/>
  </si>
  <si>
    <t>模拟运算表计算两个项目净现值差值</t>
    <phoneticPr fontId="2" type="noConversion"/>
  </si>
  <si>
    <t>各年净现金流表</t>
    <phoneticPr fontId="2" type="noConversion"/>
  </si>
  <si>
    <t>查表内插法</t>
    <phoneticPr fontId="2" type="noConversion"/>
  </si>
  <si>
    <t>使两方案净现值相等的贴现率</t>
    <phoneticPr fontId="4" type="noConversion"/>
  </si>
  <si>
    <t>50次模拟计算年总成本与收入</t>
    <phoneticPr fontId="2" type="noConversion"/>
  </si>
  <si>
    <t>年总成本</t>
    <phoneticPr fontId="2" type="noConversion"/>
  </si>
  <si>
    <t>年收入</t>
    <phoneticPr fontId="2" type="noConversion"/>
  </si>
  <si>
    <t>1月</t>
    <phoneticPr fontId="2" type="noConversion"/>
  </si>
  <si>
    <t>2月</t>
    <phoneticPr fontId="2" type="noConversion"/>
  </si>
  <si>
    <t>3月</t>
    <phoneticPr fontId="7" type="noConversion"/>
  </si>
  <si>
    <t>相对盈亏平衡量(交点）</t>
    <phoneticPr fontId="4" type="noConversion"/>
  </si>
  <si>
    <t>时段</t>
    <phoneticPr fontId="2" type="noConversion"/>
  </si>
  <si>
    <t>6:00～10:00</t>
  </si>
  <si>
    <t>10:00～14:00</t>
  </si>
  <si>
    <t>14:00～18:00</t>
  </si>
  <si>
    <t>18:00～22:00</t>
  </si>
  <si>
    <t>22:00～2:00</t>
  </si>
  <si>
    <t>2:00～6:00</t>
  </si>
  <si>
    <t xml:space="preserve">护士上班人数 </t>
    <phoneticPr fontId="4" type="noConversion"/>
  </si>
  <si>
    <t>预测误差</t>
    <phoneticPr fontId="2" type="noConversion"/>
  </si>
  <si>
    <t>误差平方</t>
    <phoneticPr fontId="2" type="noConversion"/>
  </si>
  <si>
    <t>EOQ下的年总成本</t>
  </si>
  <si>
    <t>EOQ下的储存成本</t>
  </si>
  <si>
    <t>垂直参考线</t>
  </si>
  <si>
    <t>EOQ下的订货成本</t>
  </si>
  <si>
    <t>经济订货量(EOQ)</t>
  </si>
  <si>
    <t xml:space="preserve">总成本 </t>
  </si>
  <si>
    <t>年储存成本</t>
  </si>
  <si>
    <t>年订货成本</t>
  </si>
  <si>
    <t>订货量</t>
  </si>
  <si>
    <t>一次订货的订货成本</t>
  </si>
  <si>
    <t>对应的单位年储存成本</t>
  </si>
  <si>
    <t>年需求量</t>
  </si>
  <si>
    <t>模拟运算表</t>
  </si>
  <si>
    <t>单位年储存成本(h)</t>
  </si>
  <si>
    <t>年需求量(D)</t>
  </si>
  <si>
    <t>第4季度</t>
    <phoneticPr fontId="2" type="noConversion"/>
  </si>
  <si>
    <t>饮料</t>
    <phoneticPr fontId="2" type="noConversion"/>
  </si>
  <si>
    <t>香料</t>
    <phoneticPr fontId="2" type="noConversion"/>
  </si>
  <si>
    <t>第2季度</t>
    <phoneticPr fontId="2" type="noConversion"/>
  </si>
  <si>
    <t>糖果</t>
    <phoneticPr fontId="2" type="noConversion"/>
  </si>
  <si>
    <t>第3季度</t>
    <phoneticPr fontId="2" type="noConversion"/>
  </si>
  <si>
    <t>乳制品</t>
    <phoneticPr fontId="2" type="noConversion"/>
  </si>
  <si>
    <t>肉/家禽</t>
    <phoneticPr fontId="2" type="noConversion"/>
  </si>
  <si>
    <t>农产品</t>
    <phoneticPr fontId="2" type="noConversion"/>
  </si>
  <si>
    <t>第1季度</t>
    <phoneticPr fontId="2" type="noConversion"/>
  </si>
  <si>
    <t>面食/谷类</t>
    <phoneticPr fontId="2" type="noConversion"/>
  </si>
  <si>
    <t>全部</t>
    <phoneticPr fontId="2" type="noConversion"/>
  </si>
  <si>
    <t>英国</t>
    <phoneticPr fontId="2" type="noConversion"/>
  </si>
  <si>
    <t>销售额</t>
    <phoneticPr fontId="2" type="noConversion"/>
  </si>
  <si>
    <t>年份</t>
    <phoneticPr fontId="2" type="noConversion"/>
  </si>
  <si>
    <t>货主国家</t>
    <phoneticPr fontId="2" type="noConversion"/>
  </si>
  <si>
    <t>类别名称</t>
    <phoneticPr fontId="2" type="noConversion"/>
  </si>
  <si>
    <t>模拟运算表计算销售额</t>
  </si>
  <si>
    <t>英国</t>
    <phoneticPr fontId="2" type="noConversion"/>
  </si>
  <si>
    <t>法国</t>
    <phoneticPr fontId="2" type="noConversion"/>
  </si>
  <si>
    <t>海洋食品</t>
    <phoneticPr fontId="2" type="noConversion"/>
  </si>
  <si>
    <t>季度</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</si>
</sst>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76" formatCode="0.0"/>
    <numFmt numFmtId="177" formatCode="0.00_ "/>
    <numFmt numFmtId="178" formatCode="#,##0.00_ ;[Red]\-#,##0.00\ "/>
    <numFmt numFmtId="179" formatCode="0_ "/>
    <numFmt numFmtId="180" formatCode="0.0%"/>
    <numFmt numFmtId="181" formatCode="0.00;__xdc00_"/>
    <numFmt numFmtId="182" formatCode="0_);[Red]\(0\)"/>
    <numFmt numFmtId="183" formatCode="#,##0.00_ "/>
    <numFmt numFmtId="184" formatCode="#,##0_ "/>
    <numFmt numFmtId="185" formatCode="#,##0_);[Red]\(#,##0\)"/>
  </numFmts>
  <fonts count="21" x14ac:knownFonts="1">
    <font>
      <sz val="11"/>
      <color theme="1"/>
      <name val="宋体"/>
      <family val="2"/>
      <scheme val="minor"/>
    </font>
    <font>
      <sz val="12"/>
      <name val="宋体"/>
      <family val="3"/>
      <charset val="134"/>
    </font>
    <font>
      <sz val="9"/>
      <name val="宋体"/>
      <family val="3"/>
      <charset val="134"/>
      <scheme val="minor"/>
    </font>
    <font>
      <sz val="11"/>
      <name val="宋体"/>
      <family val="3"/>
      <charset val="134"/>
    </font>
    <font>
      <sz val="9"/>
      <name val="宋体"/>
      <family val="3"/>
      <charset val="134"/>
    </font>
    <font>
      <sz val="11"/>
      <name val="Times New Roman"/>
      <family val="1"/>
    </font>
    <font>
      <b/>
      <sz val="11"/>
      <name val="宋体"/>
      <family val="3"/>
      <charset val="134"/>
    </font>
    <font>
      <sz val="10"/>
      <name val="Arial"/>
      <family val="2"/>
    </font>
    <font>
      <sz val="8"/>
      <name val="Arial"/>
      <family val="2"/>
    </font>
    <font>
      <sz val="11"/>
      <color indexed="8"/>
      <name val="宋体"/>
      <family val="3"/>
      <charset val="134"/>
    </font>
    <font>
      <b/>
      <i/>
      <sz val="11"/>
      <name val="宋体"/>
      <family val="3"/>
      <charset val="134"/>
    </font>
    <font>
      <i/>
      <sz val="10"/>
      <name val="宋体"/>
      <family val="3"/>
      <charset val="134"/>
    </font>
    <font>
      <sz val="10"/>
      <color theme="1"/>
      <name val="宋体"/>
      <family val="3"/>
      <charset val="134"/>
    </font>
    <font>
      <sz val="11"/>
      <color theme="1"/>
      <name val="宋体"/>
      <family val="3"/>
      <charset val="134"/>
    </font>
    <font>
      <sz val="11"/>
      <name val="宋体"/>
      <family val="3"/>
      <charset val="134"/>
      <scheme val="major"/>
    </font>
    <font>
      <sz val="10"/>
      <name val="宋体"/>
      <family val="3"/>
      <charset val="134"/>
      <scheme val="major"/>
    </font>
    <font>
      <b/>
      <sz val="11"/>
      <name val="宋体"/>
      <family val="3"/>
      <charset val="134"/>
      <scheme val="major"/>
    </font>
    <font>
      <i/>
      <sz val="10"/>
      <name val="宋体"/>
      <family val="3"/>
      <charset val="134"/>
      <scheme val="major"/>
    </font>
    <font>
      <sz val="11"/>
      <color indexed="50"/>
      <name val="宋体"/>
      <family val="3"/>
      <charset val="134"/>
      <scheme val="major"/>
    </font>
    <font>
      <sz val="11"/>
      <color theme="1"/>
      <name val="宋体"/>
      <family val="3"/>
      <charset val="134"/>
      <scheme val="major"/>
    </font>
    <font>
      <sz val="11"/>
      <color theme="1"/>
      <name val="宋体"/>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rgb="FFFFFFCC"/>
        <bgColor indexed="64"/>
      </patternFill>
    </fill>
    <fill>
      <patternFill patternType="solid">
        <fgColor theme="8" tint="0.59999389629810485"/>
        <bgColor indexed="64"/>
      </patternFill>
    </fill>
    <fill>
      <patternFill patternType="solid">
        <fgColor theme="0" tint="-4.9989318521683403E-2"/>
        <bgColor indexed="64"/>
      </patternFill>
    </fill>
    <fill>
      <patternFill patternType="solid">
        <fgColor theme="3" tint="0.59999389629810485"/>
        <bgColor indexed="64"/>
      </patternFill>
    </fill>
    <fill>
      <patternFill patternType="solid">
        <fgColor rgb="FFFFFF99"/>
        <bgColor indexed="64"/>
      </patternFill>
    </fill>
    <fill>
      <patternFill patternType="solid">
        <fgColor theme="6" tint="0.79998168889431442"/>
        <bgColor indexed="64"/>
      </patternFill>
    </fill>
    <fill>
      <patternFill patternType="solid">
        <fgColor theme="0"/>
        <bgColor indexed="64"/>
      </patternFill>
    </fill>
    <fill>
      <patternFill patternType="solid">
        <fgColor theme="0" tint="-0.149967955565050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8">
    <xf numFmtId="0" fontId="0" fillId="0" borderId="0"/>
    <xf numFmtId="0" fontId="1" fillId="0" borderId="0"/>
    <xf numFmtId="0" fontId="8" fillId="0" borderId="0"/>
    <xf numFmtId="9" fontId="1" fillId="0" borderId="0" applyFont="0" applyFill="0" applyBorder="0" applyAlignment="0" applyProtection="0"/>
    <xf numFmtId="0" fontId="1" fillId="0" borderId="0">
      <alignment vertical="center"/>
    </xf>
    <xf numFmtId="0" fontId="1" fillId="0" borderId="0">
      <alignment vertical="center"/>
    </xf>
    <xf numFmtId="0" fontId="1" fillId="0" borderId="0">
      <alignment vertical="center"/>
    </xf>
    <xf numFmtId="0" fontId="20" fillId="0" borderId="0"/>
  </cellStyleXfs>
  <cellXfs count="219">
    <xf numFmtId="0" fontId="0" fillId="0" borderId="0" xfId="0"/>
    <xf numFmtId="10" fontId="3" fillId="0" borderId="7" xfId="3" applyNumberFormat="1" applyFont="1" applyFill="1" applyBorder="1"/>
    <xf numFmtId="10" fontId="3" fillId="0" borderId="4" xfId="3" applyNumberFormat="1" applyFont="1" applyFill="1" applyBorder="1"/>
    <xf numFmtId="10" fontId="3" fillId="0" borderId="13" xfId="3" applyNumberFormat="1" applyFont="1" applyFill="1" applyBorder="1"/>
    <xf numFmtId="0" fontId="3" fillId="0" borderId="0" xfId="6" applyFont="1">
      <alignment vertical="center"/>
    </xf>
    <xf numFmtId="0" fontId="3" fillId="2" borderId="1" xfId="1" applyFont="1" applyFill="1" applyBorder="1"/>
    <xf numFmtId="0" fontId="3" fillId="6" borderId="1" xfId="1" applyFont="1" applyFill="1" applyBorder="1" applyAlignment="1">
      <alignment horizontal="center"/>
    </xf>
    <xf numFmtId="0" fontId="3" fillId="2" borderId="1" xfId="1" applyFont="1" applyFill="1" applyBorder="1" applyAlignment="1">
      <alignment horizontal="center"/>
    </xf>
    <xf numFmtId="0" fontId="3" fillId="4" borderId="8" xfId="1" applyFont="1" applyFill="1" applyBorder="1" applyAlignment="1">
      <alignment horizontal="center"/>
    </xf>
    <xf numFmtId="0" fontId="3" fillId="6" borderId="1" xfId="1" applyFont="1" applyFill="1" applyBorder="1"/>
    <xf numFmtId="0" fontId="3" fillId="3" borderId="1" xfId="1" applyFont="1" applyFill="1" applyBorder="1" applyAlignment="1">
      <alignment horizontal="center"/>
    </xf>
    <xf numFmtId="0" fontId="3" fillId="6" borderId="7" xfId="1" applyFont="1" applyFill="1" applyBorder="1"/>
    <xf numFmtId="0" fontId="3" fillId="6" borderId="10" xfId="1" applyFont="1" applyFill="1" applyBorder="1"/>
    <xf numFmtId="0" fontId="3" fillId="6" borderId="13" xfId="1" applyFont="1" applyFill="1" applyBorder="1"/>
    <xf numFmtId="0" fontId="3" fillId="6" borderId="8" xfId="1" applyFont="1" applyFill="1" applyBorder="1" applyAlignment="1">
      <alignment horizontal="center"/>
    </xf>
    <xf numFmtId="1" fontId="3" fillId="3" borderId="8" xfId="1" applyNumberFormat="1" applyFont="1" applyFill="1" applyBorder="1"/>
    <xf numFmtId="1" fontId="3" fillId="3" borderId="9" xfId="1" applyNumberFormat="1" applyFont="1" applyFill="1" applyBorder="1"/>
    <xf numFmtId="1" fontId="3" fillId="3" borderId="11" xfId="1" applyNumberFormat="1" applyFont="1" applyFill="1" applyBorder="1"/>
    <xf numFmtId="1" fontId="3" fillId="3" borderId="12" xfId="1" applyNumberFormat="1" applyFont="1" applyFill="1" applyBorder="1"/>
    <xf numFmtId="1" fontId="3" fillId="3" borderId="3" xfId="1" applyNumberFormat="1" applyFont="1" applyFill="1" applyBorder="1"/>
    <xf numFmtId="1" fontId="3" fillId="3" borderId="14" xfId="1" applyNumberFormat="1" applyFont="1" applyFill="1" applyBorder="1"/>
    <xf numFmtId="0" fontId="5" fillId="4" borderId="7" xfId="1" applyFont="1" applyFill="1" applyBorder="1" applyAlignment="1">
      <alignment horizontal="center"/>
    </xf>
    <xf numFmtId="0" fontId="3" fillId="4" borderId="11" xfId="1" applyFont="1" applyFill="1" applyBorder="1" applyAlignment="1">
      <alignment horizontal="center"/>
    </xf>
    <xf numFmtId="176" fontId="3" fillId="5" borderId="1" xfId="1" applyNumberFormat="1" applyFont="1" applyFill="1" applyBorder="1"/>
    <xf numFmtId="0" fontId="3" fillId="4" borderId="1" xfId="1" applyFont="1" applyFill="1" applyBorder="1" applyAlignment="1">
      <alignment horizontal="center"/>
    </xf>
    <xf numFmtId="0" fontId="3" fillId="2" borderId="8" xfId="1" applyFont="1" applyFill="1" applyBorder="1" applyAlignment="1">
      <alignment horizontal="center"/>
    </xf>
    <xf numFmtId="179" fontId="3" fillId="2" borderId="8" xfId="1" applyNumberFormat="1" applyFont="1" applyFill="1" applyBorder="1" applyAlignment="1">
      <alignment horizontal="center"/>
    </xf>
    <xf numFmtId="179" fontId="3" fillId="2" borderId="11" xfId="1" applyNumberFormat="1" applyFont="1" applyFill="1" applyBorder="1" applyAlignment="1">
      <alignment horizontal="center"/>
    </xf>
    <xf numFmtId="179" fontId="3" fillId="2" borderId="3" xfId="1" applyNumberFormat="1" applyFont="1" applyFill="1" applyBorder="1" applyAlignment="1">
      <alignment horizontal="center"/>
    </xf>
    <xf numFmtId="9" fontId="3" fillId="8" borderId="1" xfId="3" applyFont="1" applyFill="1" applyBorder="1"/>
    <xf numFmtId="9" fontId="3" fillId="8" borderId="1" xfId="1" applyNumberFormat="1" applyFont="1" applyFill="1" applyBorder="1"/>
    <xf numFmtId="0" fontId="3" fillId="8" borderId="1" xfId="1" applyFont="1" applyFill="1" applyBorder="1"/>
    <xf numFmtId="178" fontId="3" fillId="5" borderId="1" xfId="1" applyNumberFormat="1" applyFont="1" applyFill="1" applyBorder="1"/>
    <xf numFmtId="10" fontId="3" fillId="5" borderId="1" xfId="1" applyNumberFormat="1" applyFont="1" applyFill="1" applyBorder="1"/>
    <xf numFmtId="10" fontId="3" fillId="5" borderId="1" xfId="3" applyNumberFormat="1" applyFont="1" applyFill="1" applyBorder="1"/>
    <xf numFmtId="180" fontId="3" fillId="2" borderId="7" xfId="3" applyNumberFormat="1" applyFont="1" applyFill="1" applyBorder="1"/>
    <xf numFmtId="180" fontId="3" fillId="2" borderId="10" xfId="3" applyNumberFormat="1" applyFont="1" applyFill="1" applyBorder="1"/>
    <xf numFmtId="180" fontId="3" fillId="2" borderId="13" xfId="3" applyNumberFormat="1" applyFont="1" applyFill="1" applyBorder="1"/>
    <xf numFmtId="0" fontId="3" fillId="9" borderId="9" xfId="1" applyFont="1" applyFill="1" applyBorder="1"/>
    <xf numFmtId="181" fontId="3" fillId="9" borderId="12" xfId="1" applyNumberFormat="1" applyFont="1" applyFill="1" applyBorder="1"/>
    <xf numFmtId="178" fontId="3" fillId="9" borderId="1" xfId="1" applyNumberFormat="1" applyFont="1" applyFill="1" applyBorder="1"/>
    <xf numFmtId="177" fontId="3" fillId="9" borderId="11" xfId="1" applyNumberFormat="1" applyFont="1" applyFill="1" applyBorder="1"/>
    <xf numFmtId="177" fontId="3" fillId="9" borderId="3" xfId="1" applyNumberFormat="1" applyFont="1" applyFill="1" applyBorder="1"/>
    <xf numFmtId="0" fontId="3" fillId="2" borderId="1" xfId="6" applyFont="1" applyFill="1" applyBorder="1" applyAlignment="1">
      <alignment horizontal="left" wrapText="1"/>
    </xf>
    <xf numFmtId="0" fontId="3" fillId="8" borderId="1" xfId="6" applyFont="1" applyFill="1" applyBorder="1">
      <alignment vertical="center"/>
    </xf>
    <xf numFmtId="0" fontId="9" fillId="8" borderId="1" xfId="6" applyFont="1" applyFill="1" applyBorder="1">
      <alignment vertical="center"/>
    </xf>
    <xf numFmtId="2" fontId="3" fillId="8" borderId="1" xfId="6" applyNumberFormat="1" applyFont="1" applyFill="1" applyBorder="1">
      <alignment vertical="center"/>
    </xf>
    <xf numFmtId="0" fontId="3" fillId="8" borderId="7" xfId="6" applyFont="1" applyFill="1" applyBorder="1">
      <alignment vertical="center"/>
    </xf>
    <xf numFmtId="0" fontId="3" fillId="8" borderId="8" xfId="6" applyFont="1" applyFill="1" applyBorder="1">
      <alignment vertical="center"/>
    </xf>
    <xf numFmtId="0" fontId="3" fillId="8" borderId="10" xfId="6" applyFont="1" applyFill="1" applyBorder="1">
      <alignment vertical="center"/>
    </xf>
    <xf numFmtId="0" fontId="3" fillId="8" borderId="11" xfId="6" applyFont="1" applyFill="1" applyBorder="1">
      <alignment vertical="center"/>
    </xf>
    <xf numFmtId="0" fontId="3" fillId="8" borderId="13" xfId="6" applyFont="1" applyFill="1" applyBorder="1">
      <alignment vertical="center"/>
    </xf>
    <xf numFmtId="0" fontId="3" fillId="8" borderId="3" xfId="6" applyFont="1" applyFill="1" applyBorder="1">
      <alignment vertical="center"/>
    </xf>
    <xf numFmtId="0" fontId="3" fillId="3" borderId="8" xfId="6" applyFont="1" applyFill="1" applyBorder="1">
      <alignment vertical="center"/>
    </xf>
    <xf numFmtId="0" fontId="3" fillId="3" borderId="11" xfId="6" applyFont="1" applyFill="1" applyBorder="1">
      <alignment vertical="center"/>
    </xf>
    <xf numFmtId="0" fontId="3" fillId="3" borderId="3" xfId="6" applyFont="1" applyFill="1" applyBorder="1">
      <alignment vertical="center"/>
    </xf>
    <xf numFmtId="2" fontId="3" fillId="3" borderId="1" xfId="6" applyNumberFormat="1" applyFont="1" applyFill="1" applyBorder="1">
      <alignment vertical="center"/>
    </xf>
    <xf numFmtId="2" fontId="3" fillId="5" borderId="1" xfId="6" applyNumberFormat="1" applyFont="1" applyFill="1" applyBorder="1">
      <alignment vertical="center"/>
    </xf>
    <xf numFmtId="0" fontId="3" fillId="2" borderId="8" xfId="6" applyFont="1" applyFill="1" applyBorder="1" applyAlignment="1">
      <alignment horizontal="center" vertical="center"/>
    </xf>
    <xf numFmtId="0" fontId="3" fillId="2" borderId="11" xfId="6" applyFont="1" applyFill="1" applyBorder="1" applyAlignment="1">
      <alignment horizontal="center" vertical="center"/>
    </xf>
    <xf numFmtId="0" fontId="3" fillId="2" borderId="3" xfId="6" applyFont="1" applyFill="1" applyBorder="1" applyAlignment="1">
      <alignment horizontal="center" vertical="center"/>
    </xf>
    <xf numFmtId="2" fontId="3" fillId="3" borderId="11" xfId="6" applyNumberFormat="1" applyFont="1" applyFill="1" applyBorder="1">
      <alignment vertical="center"/>
    </xf>
    <xf numFmtId="2" fontId="3" fillId="3" borderId="3" xfId="6" applyNumberFormat="1" applyFont="1" applyFill="1" applyBorder="1">
      <alignment vertical="center"/>
    </xf>
    <xf numFmtId="176" fontId="3" fillId="3" borderId="8" xfId="6" applyNumberFormat="1" applyFont="1" applyFill="1" applyBorder="1">
      <alignment vertical="center"/>
    </xf>
    <xf numFmtId="0" fontId="3" fillId="3" borderId="1" xfId="6" applyFont="1" applyFill="1" applyBorder="1">
      <alignment vertical="center"/>
    </xf>
    <xf numFmtId="0" fontId="13" fillId="2" borderId="8" xfId="6" applyFont="1" applyFill="1" applyBorder="1" applyAlignment="1">
      <alignment horizontal="center" vertical="center"/>
    </xf>
    <xf numFmtId="0" fontId="13" fillId="2" borderId="11" xfId="6" applyFont="1" applyFill="1" applyBorder="1" applyAlignment="1">
      <alignment horizontal="center" vertical="center"/>
    </xf>
    <xf numFmtId="0" fontId="13" fillId="2" borderId="3" xfId="6" applyFont="1" applyFill="1" applyBorder="1" applyAlignment="1">
      <alignment horizontal="center" vertical="center"/>
    </xf>
    <xf numFmtId="0" fontId="14" fillId="0" borderId="0" xfId="4" applyFont="1">
      <alignment vertical="center"/>
    </xf>
    <xf numFmtId="0" fontId="14" fillId="0" borderId="1" xfId="4" applyFont="1" applyFill="1" applyBorder="1" applyAlignment="1">
      <alignment horizontal="center" vertical="center"/>
    </xf>
    <xf numFmtId="0" fontId="14" fillId="0" borderId="6" xfId="4" applyFont="1" applyFill="1" applyBorder="1" applyAlignment="1">
      <alignment horizontal="center" vertical="center"/>
    </xf>
    <xf numFmtId="0" fontId="14" fillId="0" borderId="0" xfId="4" applyFont="1" applyFill="1">
      <alignment vertical="center"/>
    </xf>
    <xf numFmtId="0" fontId="14" fillId="2" borderId="1" xfId="4" applyFont="1" applyFill="1" applyBorder="1" applyAlignment="1">
      <alignment horizontal="left" vertical="center"/>
    </xf>
    <xf numFmtId="182" fontId="14" fillId="0" borderId="1" xfId="4" applyNumberFormat="1" applyFont="1" applyFill="1" applyBorder="1">
      <alignment vertical="center"/>
    </xf>
    <xf numFmtId="0" fontId="14" fillId="0" borderId="11" xfId="4" applyFont="1" applyFill="1" applyBorder="1" applyAlignment="1">
      <alignment horizontal="center"/>
    </xf>
    <xf numFmtId="57" fontId="14" fillId="0" borderId="11" xfId="4" applyNumberFormat="1" applyFont="1" applyFill="1" applyBorder="1" applyAlignment="1">
      <alignment horizontal="center"/>
    </xf>
    <xf numFmtId="3" fontId="14" fillId="0" borderId="0" xfId="4" applyNumberFormat="1" applyFont="1" applyFill="1">
      <alignment vertical="center"/>
    </xf>
    <xf numFmtId="182" fontId="14" fillId="5" borderId="1" xfId="4" applyNumberFormat="1" applyFont="1" applyFill="1" applyBorder="1">
      <alignment vertical="center"/>
    </xf>
    <xf numFmtId="3" fontId="14" fillId="0" borderId="11" xfId="4" applyNumberFormat="1" applyFont="1" applyFill="1" applyBorder="1" applyAlignment="1">
      <alignment horizontal="center"/>
    </xf>
    <xf numFmtId="0" fontId="15" fillId="2" borderId="1" xfId="4" applyFont="1" applyFill="1" applyBorder="1" applyAlignment="1">
      <alignment horizontal="left" vertical="center"/>
    </xf>
    <xf numFmtId="0" fontId="16" fillId="0" borderId="0" xfId="4" applyFont="1" applyFill="1" applyAlignment="1">
      <alignment horizontal="center" vertical="center"/>
    </xf>
    <xf numFmtId="182" fontId="14" fillId="0" borderId="0" xfId="4" applyNumberFormat="1" applyFont="1" applyFill="1">
      <alignment vertical="center"/>
    </xf>
    <xf numFmtId="0" fontId="17" fillId="0" borderId="0" xfId="4" applyFont="1" applyFill="1" applyAlignment="1">
      <alignment horizontal="center" vertical="center"/>
    </xf>
    <xf numFmtId="182" fontId="17" fillId="0" borderId="0" xfId="4" applyNumberFormat="1" applyFont="1" applyFill="1">
      <alignment vertical="center"/>
    </xf>
    <xf numFmtId="182" fontId="14" fillId="3" borderId="1" xfId="4" applyNumberFormat="1" applyFont="1" applyFill="1" applyBorder="1">
      <alignment vertical="center"/>
    </xf>
    <xf numFmtId="0" fontId="14" fillId="2" borderId="8" xfId="4" applyFont="1" applyFill="1" applyBorder="1" applyAlignment="1">
      <alignment horizontal="center" vertical="center"/>
    </xf>
    <xf numFmtId="182" fontId="14" fillId="3" borderId="8" xfId="4" applyNumberFormat="1" applyFont="1" applyFill="1" applyBorder="1">
      <alignment vertical="center"/>
    </xf>
    <xf numFmtId="0" fontId="14" fillId="2" borderId="11" xfId="4" applyFont="1" applyFill="1" applyBorder="1" applyAlignment="1">
      <alignment horizontal="center" vertical="center"/>
    </xf>
    <xf numFmtId="182" fontId="14" fillId="3" borderId="11" xfId="4" applyNumberFormat="1" applyFont="1" applyFill="1" applyBorder="1">
      <alignment vertical="center"/>
    </xf>
    <xf numFmtId="0" fontId="14" fillId="2" borderId="3" xfId="4" applyFont="1" applyFill="1" applyBorder="1" applyAlignment="1">
      <alignment horizontal="center" vertical="center"/>
    </xf>
    <xf numFmtId="182" fontId="14" fillId="3" borderId="3" xfId="4" applyNumberFormat="1" applyFont="1" applyFill="1" applyBorder="1">
      <alignment vertical="center"/>
    </xf>
    <xf numFmtId="0" fontId="14" fillId="0" borderId="3" xfId="4" applyFont="1" applyFill="1" applyBorder="1" applyAlignment="1">
      <alignment horizontal="center"/>
    </xf>
    <xf numFmtId="3" fontId="14" fillId="0" borderId="3" xfId="4" applyNumberFormat="1" applyFont="1" applyFill="1" applyBorder="1">
      <alignment vertical="center"/>
    </xf>
    <xf numFmtId="3" fontId="14" fillId="0" borderId="1" xfId="4" applyNumberFormat="1" applyFont="1" applyFill="1" applyBorder="1" applyAlignment="1">
      <alignment horizontal="center"/>
    </xf>
    <xf numFmtId="57" fontId="14" fillId="0" borderId="1" xfId="4" applyNumberFormat="1" applyFont="1" applyFill="1" applyBorder="1" applyAlignment="1">
      <alignment horizontal="center"/>
    </xf>
    <xf numFmtId="0" fontId="14" fillId="0" borderId="1" xfId="4" applyFont="1" applyFill="1" applyBorder="1" applyAlignment="1">
      <alignment horizontal="right"/>
    </xf>
    <xf numFmtId="0" fontId="16" fillId="0" borderId="1" xfId="4" applyFont="1" applyFill="1" applyBorder="1" applyAlignment="1">
      <alignment horizontal="center"/>
    </xf>
    <xf numFmtId="3" fontId="14" fillId="0" borderId="1" xfId="4" applyNumberFormat="1" applyFont="1" applyFill="1" applyBorder="1" applyAlignment="1"/>
    <xf numFmtId="0" fontId="14" fillId="0" borderId="0" xfId="1" applyFont="1" applyFill="1"/>
    <xf numFmtId="0" fontId="17" fillId="0" borderId="0" xfId="1" applyFont="1" applyFill="1"/>
    <xf numFmtId="0" fontId="14" fillId="2" borderId="1" xfId="1" applyFont="1" applyFill="1" applyBorder="1"/>
    <xf numFmtId="0" fontId="14" fillId="0" borderId="1" xfId="1" applyFont="1" applyFill="1" applyBorder="1"/>
    <xf numFmtId="0" fontId="18" fillId="0" borderId="0" xfId="1" applyFont="1" applyFill="1"/>
    <xf numFmtId="0" fontId="14" fillId="0" borderId="0" xfId="1" applyFont="1" applyFill="1" applyBorder="1" applyAlignment="1">
      <alignment horizontal="center"/>
    </xf>
    <xf numFmtId="0" fontId="14" fillId="3" borderId="2" xfId="1" applyFont="1" applyFill="1" applyBorder="1"/>
    <xf numFmtId="0" fontId="14" fillId="3" borderId="3" xfId="1" applyFont="1" applyFill="1" applyBorder="1"/>
    <xf numFmtId="0" fontId="14" fillId="4" borderId="1" xfId="1" applyFont="1" applyFill="1" applyBorder="1"/>
    <xf numFmtId="1" fontId="14" fillId="2" borderId="1" xfId="1" applyNumberFormat="1" applyFont="1" applyFill="1" applyBorder="1"/>
    <xf numFmtId="0" fontId="14" fillId="3" borderId="1" xfId="1" applyFont="1" applyFill="1" applyBorder="1"/>
    <xf numFmtId="0" fontId="14" fillId="2" borderId="1" xfId="1" applyFont="1" applyFill="1" applyBorder="1" applyAlignment="1">
      <alignment wrapText="1"/>
    </xf>
    <xf numFmtId="1" fontId="14" fillId="3" borderId="1" xfId="1" applyNumberFormat="1" applyFont="1" applyFill="1" applyBorder="1"/>
    <xf numFmtId="1" fontId="14" fillId="0" borderId="0" xfId="1" applyNumberFormat="1" applyFont="1" applyFill="1" applyBorder="1"/>
    <xf numFmtId="0" fontId="14" fillId="3" borderId="1" xfId="1" applyFont="1" applyFill="1" applyBorder="1" applyAlignment="1">
      <alignment horizontal="center"/>
    </xf>
    <xf numFmtId="0" fontId="14" fillId="6" borderId="1" xfId="2" applyFont="1" applyFill="1" applyBorder="1" applyAlignment="1">
      <alignment horizontal="center"/>
    </xf>
    <xf numFmtId="0" fontId="14" fillId="4" borderId="1" xfId="2" applyFont="1" applyFill="1" applyBorder="1"/>
    <xf numFmtId="0" fontId="14" fillId="6" borderId="1" xfId="1" applyFont="1" applyFill="1" applyBorder="1" applyAlignment="1">
      <alignment horizontal="center"/>
    </xf>
    <xf numFmtId="0" fontId="14" fillId="6" borderId="1" xfId="1" applyFont="1" applyFill="1" applyBorder="1"/>
    <xf numFmtId="0" fontId="14" fillId="5" borderId="1" xfId="1" applyFont="1" applyFill="1" applyBorder="1"/>
    <xf numFmtId="0" fontId="14" fillId="10" borderId="8" xfId="5" applyFont="1" applyFill="1" applyBorder="1" applyAlignment="1">
      <alignment horizontal="center" vertical="center" wrapText="1"/>
    </xf>
    <xf numFmtId="0" fontId="17" fillId="0" borderId="0" xfId="5" applyFont="1">
      <alignment vertical="center"/>
    </xf>
    <xf numFmtId="0" fontId="14" fillId="0" borderId="0" xfId="5" applyFont="1">
      <alignment vertical="center"/>
    </xf>
    <xf numFmtId="0" fontId="14" fillId="10" borderId="1" xfId="5" applyFont="1" applyFill="1" applyBorder="1" applyAlignment="1">
      <alignment horizontal="right" vertical="center"/>
    </xf>
    <xf numFmtId="0" fontId="15" fillId="3" borderId="0" xfId="5" applyFont="1" applyFill="1">
      <alignment vertical="center"/>
    </xf>
    <xf numFmtId="1" fontId="15" fillId="3" borderId="8" xfId="5" applyNumberFormat="1" applyFont="1" applyFill="1" applyBorder="1">
      <alignment vertical="center"/>
    </xf>
    <xf numFmtId="1" fontId="15" fillId="3" borderId="11" xfId="5" applyNumberFormat="1" applyFont="1" applyFill="1" applyBorder="1">
      <alignment vertical="center"/>
    </xf>
    <xf numFmtId="0" fontId="14" fillId="3" borderId="1" xfId="5" applyFont="1" applyFill="1" applyBorder="1" applyAlignment="1">
      <alignment horizontal="right" vertical="center"/>
    </xf>
    <xf numFmtId="176" fontId="14" fillId="5" borderId="1" xfId="5" applyNumberFormat="1" applyFont="1" applyFill="1" applyBorder="1" applyAlignment="1">
      <alignment horizontal="right" vertical="center"/>
    </xf>
    <xf numFmtId="1" fontId="15" fillId="3" borderId="3" xfId="5" applyNumberFormat="1" applyFont="1" applyFill="1" applyBorder="1">
      <alignment vertical="center"/>
    </xf>
    <xf numFmtId="176" fontId="15" fillId="3" borderId="8" xfId="5" applyNumberFormat="1" applyFont="1" applyFill="1" applyBorder="1">
      <alignment vertical="center"/>
    </xf>
    <xf numFmtId="176" fontId="15" fillId="3" borderId="11" xfId="5" applyNumberFormat="1" applyFont="1" applyFill="1" applyBorder="1">
      <alignment vertical="center"/>
    </xf>
    <xf numFmtId="176" fontId="15" fillId="3" borderId="3" xfId="5" applyNumberFormat="1" applyFont="1" applyFill="1" applyBorder="1">
      <alignment vertical="center"/>
    </xf>
    <xf numFmtId="0" fontId="14" fillId="0" borderId="0" xfId="5" applyFont="1" applyAlignment="1">
      <alignment horizontal="center" vertical="center"/>
    </xf>
    <xf numFmtId="183" fontId="14" fillId="0" borderId="0" xfId="4" applyNumberFormat="1" applyFont="1">
      <alignment vertical="center"/>
    </xf>
    <xf numFmtId="184" fontId="14" fillId="0" borderId="11" xfId="4" applyNumberFormat="1" applyFont="1" applyFill="1" applyBorder="1">
      <alignment vertical="center"/>
    </xf>
    <xf numFmtId="184" fontId="14" fillId="0" borderId="0" xfId="4" applyNumberFormat="1" applyFont="1" applyFill="1">
      <alignment vertical="center"/>
    </xf>
    <xf numFmtId="184" fontId="14" fillId="0" borderId="1" xfId="4" applyNumberFormat="1" applyFont="1" applyFill="1" applyBorder="1" applyAlignment="1">
      <alignment horizontal="center" vertical="center"/>
    </xf>
    <xf numFmtId="3" fontId="14" fillId="0" borderId="0" xfId="4" applyNumberFormat="1" applyFont="1">
      <alignment vertical="center"/>
    </xf>
    <xf numFmtId="185" fontId="14" fillId="0" borderId="6" xfId="4" applyNumberFormat="1" applyFont="1" applyFill="1" applyBorder="1" applyAlignment="1">
      <alignment horizontal="center" vertical="center"/>
    </xf>
    <xf numFmtId="185" fontId="14" fillId="0" borderId="11" xfId="4" applyNumberFormat="1" applyFont="1" applyFill="1" applyBorder="1" applyAlignment="1">
      <alignment vertical="center"/>
    </xf>
    <xf numFmtId="185" fontId="14" fillId="0" borderId="0" xfId="4" applyNumberFormat="1" applyFont="1" applyFill="1">
      <alignment vertical="center"/>
    </xf>
    <xf numFmtId="184" fontId="14" fillId="0" borderId="11" xfId="4" applyNumberFormat="1" applyFont="1" applyFill="1" applyBorder="1" applyAlignment="1">
      <alignment horizontal="center" vertical="center"/>
    </xf>
    <xf numFmtId="184" fontId="14" fillId="0" borderId="0" xfId="4" applyNumberFormat="1" applyFont="1" applyFill="1" applyAlignment="1">
      <alignment horizontal="center" vertical="center"/>
    </xf>
    <xf numFmtId="0" fontId="19" fillId="0" borderId="0" xfId="1" applyFont="1" applyFill="1"/>
    <xf numFmtId="0" fontId="14" fillId="0" borderId="0" xfId="1" applyFont="1"/>
    <xf numFmtId="0" fontId="20" fillId="0" borderId="0" xfId="7"/>
    <xf numFmtId="0" fontId="16" fillId="0" borderId="1" xfId="1" applyFont="1" applyBorder="1"/>
    <xf numFmtId="0" fontId="20" fillId="0" borderId="0" xfId="7" applyAlignment="1">
      <alignment horizontal="right"/>
    </xf>
    <xf numFmtId="0" fontId="14" fillId="0" borderId="1" xfId="5" applyFont="1" applyBorder="1">
      <alignment vertical="center"/>
    </xf>
    <xf numFmtId="0" fontId="14" fillId="11" borderId="1" xfId="5" applyFont="1" applyFill="1" applyBorder="1" applyAlignment="1">
      <alignment horizontal="left" vertical="center"/>
    </xf>
    <xf numFmtId="0" fontId="14" fillId="0" borderId="0" xfId="5" applyFont="1" applyAlignment="1">
      <alignment horizontal="right" vertical="center"/>
    </xf>
    <xf numFmtId="0" fontId="14" fillId="0" borderId="0" xfId="5" applyFont="1" applyAlignment="1">
      <alignment horizontal="left" vertical="center"/>
    </xf>
    <xf numFmtId="0" fontId="14" fillId="0" borderId="1" xfId="5" applyFont="1" applyBorder="1" applyAlignment="1">
      <alignment horizontal="right" vertical="center"/>
    </xf>
    <xf numFmtId="0" fontId="14" fillId="11" borderId="1" xfId="5" applyFont="1" applyFill="1" applyBorder="1" applyAlignment="1">
      <alignment horizontal="left" vertical="center" wrapText="1"/>
    </xf>
    <xf numFmtId="0" fontId="15" fillId="11" borderId="1" xfId="5" applyFont="1" applyFill="1" applyBorder="1">
      <alignment vertical="center"/>
    </xf>
    <xf numFmtId="0" fontId="15" fillId="11" borderId="8" xfId="5" applyFont="1" applyFill="1" applyBorder="1">
      <alignment vertical="center"/>
    </xf>
    <xf numFmtId="0" fontId="3" fillId="0" borderId="0" xfId="1" applyFont="1"/>
    <xf numFmtId="0" fontId="3" fillId="0" borderId="0" xfId="1" applyFont="1" applyAlignment="1">
      <alignment horizontal="center"/>
    </xf>
    <xf numFmtId="14" fontId="3" fillId="0" borderId="0" xfId="1" applyNumberFormat="1" applyFont="1"/>
    <xf numFmtId="0" fontId="3" fillId="0" borderId="3" xfId="1" applyFont="1" applyBorder="1" applyAlignment="1">
      <alignment horizontal="center"/>
    </xf>
    <xf numFmtId="0" fontId="3" fillId="0" borderId="14" xfId="1" applyFont="1" applyBorder="1"/>
    <xf numFmtId="0" fontId="3" fillId="0" borderId="3" xfId="1" applyFont="1" applyBorder="1"/>
    <xf numFmtId="14" fontId="3" fillId="0" borderId="3" xfId="1" applyNumberFormat="1" applyFont="1" applyBorder="1"/>
    <xf numFmtId="0" fontId="3" fillId="0" borderId="11" xfId="1" applyFont="1" applyBorder="1" applyAlignment="1">
      <alignment horizontal="center"/>
    </xf>
    <xf numFmtId="0" fontId="3" fillId="0" borderId="12" xfId="1" applyFont="1" applyBorder="1"/>
    <xf numFmtId="0" fontId="3" fillId="0" borderId="11" xfId="1" applyFont="1" applyBorder="1"/>
    <xf numFmtId="14" fontId="3" fillId="0" borderId="11" xfId="1" applyNumberFormat="1" applyFont="1" applyBorder="1"/>
    <xf numFmtId="0" fontId="3" fillId="0" borderId="7" xfId="1" applyFont="1" applyBorder="1" applyAlignment="1">
      <alignment horizontal="center"/>
    </xf>
    <xf numFmtId="0" fontId="3" fillId="0" borderId="13" xfId="1" applyFont="1" applyBorder="1"/>
    <xf numFmtId="0" fontId="12" fillId="0" borderId="0" xfId="1" applyFont="1"/>
    <xf numFmtId="176" fontId="3" fillId="3" borderId="0" xfId="1" applyNumberFormat="1" applyFont="1" applyFill="1"/>
    <xf numFmtId="176" fontId="3" fillId="0" borderId="0" xfId="1" applyNumberFormat="1" applyFont="1"/>
    <xf numFmtId="0" fontId="11" fillId="0" borderId="0" xfId="1" applyFont="1"/>
    <xf numFmtId="0" fontId="3" fillId="0" borderId="8" xfId="1" applyFont="1" applyBorder="1" applyAlignment="1">
      <alignment horizontal="center"/>
    </xf>
    <xf numFmtId="0" fontId="3" fillId="0" borderId="9" xfId="1" applyFont="1" applyBorder="1"/>
    <xf numFmtId="0" fontId="3" fillId="0" borderId="8" xfId="1" applyFont="1" applyBorder="1"/>
    <xf numFmtId="14" fontId="3" fillId="0" borderId="8" xfId="1" applyNumberFormat="1" applyFont="1" applyBorder="1"/>
    <xf numFmtId="0" fontId="6" fillId="0" borderId="0" xfId="1" applyFont="1"/>
    <xf numFmtId="0" fontId="3" fillId="0" borderId="1" xfId="1" applyFont="1" applyBorder="1" applyAlignment="1">
      <alignment horizontal="center" wrapText="1"/>
    </xf>
    <xf numFmtId="0" fontId="3" fillId="0" borderId="1" xfId="1" applyFont="1" applyBorder="1"/>
    <xf numFmtId="0" fontId="3" fillId="0" borderId="0" xfId="6" applyFont="1" applyAlignment="1">
      <alignment horizontal="center" vertical="center"/>
    </xf>
    <xf numFmtId="0" fontId="3" fillId="0" borderId="0" xfId="6" applyFont="1" applyAlignment="1">
      <alignment horizontal="right" vertical="center"/>
    </xf>
    <xf numFmtId="9" fontId="3" fillId="3" borderId="8" xfId="6" applyNumberFormat="1" applyFont="1" applyFill="1" applyBorder="1">
      <alignment vertical="center"/>
    </xf>
    <xf numFmtId="2" fontId="3" fillId="0" borderId="0" xfId="6" applyNumberFormat="1" applyFont="1">
      <alignment vertical="center"/>
    </xf>
    <xf numFmtId="0" fontId="11" fillId="0" borderId="0" xfId="6" applyFont="1" applyAlignment="1">
      <alignment horizontal="left" vertical="center"/>
    </xf>
    <xf numFmtId="0" fontId="14" fillId="0" borderId="2" xfId="4" applyFont="1" applyFill="1" applyBorder="1" applyAlignment="1">
      <alignment horizontal="center"/>
    </xf>
    <xf numFmtId="0" fontId="14" fillId="3" borderId="4" xfId="1" applyFont="1" applyFill="1" applyBorder="1" applyAlignment="1">
      <alignment horizontal="center"/>
    </xf>
    <xf numFmtId="0" fontId="14" fillId="3" borderId="5" xfId="1" applyFont="1" applyFill="1" applyBorder="1" applyAlignment="1">
      <alignment horizontal="center"/>
    </xf>
    <xf numFmtId="0" fontId="14" fillId="3" borderId="6" xfId="1" applyFont="1" applyFill="1" applyBorder="1" applyAlignment="1">
      <alignment horizontal="center"/>
    </xf>
    <xf numFmtId="0" fontId="14" fillId="0" borderId="0" xfId="5" applyFont="1" applyAlignment="1">
      <alignment horizontal="center" vertical="center"/>
    </xf>
    <xf numFmtId="0" fontId="3" fillId="7" borderId="4" xfId="1" applyFont="1" applyFill="1" applyBorder="1" applyAlignment="1">
      <alignment horizontal="center"/>
    </xf>
    <xf numFmtId="0" fontId="3" fillId="7" borderId="6" xfId="1" applyFont="1" applyFill="1" applyBorder="1" applyAlignment="1">
      <alignment horizontal="center"/>
    </xf>
    <xf numFmtId="0" fontId="11" fillId="0" borderId="0" xfId="1" applyFont="1" applyAlignment="1">
      <alignment horizontal="center" wrapText="1"/>
    </xf>
    <xf numFmtId="0" fontId="3" fillId="0" borderId="4" xfId="1" applyFont="1" applyBorder="1" applyAlignment="1">
      <alignment horizontal="center"/>
    </xf>
    <xf numFmtId="0" fontId="3" fillId="0" borderId="5" xfId="1" applyFont="1" applyBorder="1" applyAlignment="1">
      <alignment horizontal="center"/>
    </xf>
    <xf numFmtId="0" fontId="3" fillId="0" borderId="6" xfId="1" applyFont="1" applyBorder="1" applyAlignment="1">
      <alignment horizontal="center"/>
    </xf>
    <xf numFmtId="10" fontId="3" fillId="0" borderId="0" xfId="3" applyNumberFormat="1" applyFont="1" applyFill="1" applyBorder="1"/>
    <xf numFmtId="0" fontId="3" fillId="0" borderId="0" xfId="1" applyFont="1" applyFill="1" applyBorder="1"/>
    <xf numFmtId="0" fontId="3" fillId="0" borderId="0" xfId="1" applyFont="1" applyFill="1" applyBorder="1" applyAlignment="1">
      <alignment horizontal="center"/>
    </xf>
    <xf numFmtId="0" fontId="3" fillId="0" borderId="0" xfId="1" applyFont="1" applyFill="1" applyBorder="1" applyAlignment="1">
      <alignment horizontal="center"/>
    </xf>
    <xf numFmtId="0" fontId="11" fillId="0" borderId="0" xfId="1" applyFont="1" applyFill="1" applyBorder="1" applyAlignment="1">
      <alignment horizontal="center" wrapText="1"/>
    </xf>
    <xf numFmtId="9" fontId="3" fillId="0" borderId="0" xfId="3" applyFont="1" applyFill="1" applyBorder="1"/>
    <xf numFmtId="9" fontId="3" fillId="0" borderId="0" xfId="1" applyNumberFormat="1" applyFont="1" applyFill="1" applyBorder="1"/>
    <xf numFmtId="178" fontId="3" fillId="0" borderId="0" xfId="1" applyNumberFormat="1" applyFont="1" applyFill="1" applyBorder="1"/>
    <xf numFmtId="179" fontId="3" fillId="0" borderId="0" xfId="1" applyNumberFormat="1" applyFont="1" applyFill="1" applyBorder="1" applyAlignment="1">
      <alignment horizontal="center"/>
    </xf>
    <xf numFmtId="180" fontId="3" fillId="0" borderId="0" xfId="3" applyNumberFormat="1" applyFont="1" applyFill="1" applyBorder="1"/>
    <xf numFmtId="177" fontId="3" fillId="0" borderId="0" xfId="1" applyNumberFormat="1" applyFont="1" applyFill="1" applyBorder="1"/>
    <xf numFmtId="181" fontId="3" fillId="0" borderId="0" xfId="1" applyNumberFormat="1" applyFont="1" applyFill="1" applyBorder="1"/>
    <xf numFmtId="10" fontId="3" fillId="0" borderId="0" xfId="1" applyNumberFormat="1" applyFont="1" applyFill="1" applyBorder="1"/>
    <xf numFmtId="0" fontId="11" fillId="0" borderId="0" xfId="1" applyFont="1" applyFill="1" applyBorder="1"/>
    <xf numFmtId="0" fontId="3" fillId="0" borderId="0" xfId="6" applyFont="1" applyFill="1" applyBorder="1">
      <alignment vertical="center"/>
    </xf>
    <xf numFmtId="0" fontId="3" fillId="0" borderId="0" xfId="6" applyFont="1" applyFill="1" applyBorder="1" applyAlignment="1">
      <alignment horizontal="left" wrapText="1"/>
    </xf>
    <xf numFmtId="0" fontId="9" fillId="0" borderId="0" xfId="6" applyFont="1" applyFill="1" applyBorder="1">
      <alignment vertical="center"/>
    </xf>
    <xf numFmtId="2" fontId="3" fillId="0" borderId="0" xfId="6" applyNumberFormat="1" applyFont="1" applyFill="1" applyBorder="1">
      <alignment vertical="center"/>
    </xf>
    <xf numFmtId="0" fontId="3" fillId="0" borderId="0" xfId="6" applyFont="1" applyFill="1" applyBorder="1" applyAlignment="1">
      <alignment horizontal="center" vertical="center"/>
    </xf>
    <xf numFmtId="0" fontId="11" fillId="0" borderId="0" xfId="6" applyFont="1" applyFill="1" applyBorder="1" applyAlignment="1">
      <alignment horizontal="left" vertical="center"/>
    </xf>
    <xf numFmtId="9" fontId="3" fillId="0" borderId="0" xfId="6" applyNumberFormat="1" applyFont="1" applyFill="1" applyBorder="1">
      <alignment vertical="center"/>
    </xf>
    <xf numFmtId="0" fontId="3" fillId="0" borderId="0" xfId="6" applyFont="1" applyFill="1" applyBorder="1" applyAlignment="1">
      <alignment horizontal="right" vertical="center"/>
    </xf>
    <xf numFmtId="0" fontId="13" fillId="0" borderId="0" xfId="6" applyFont="1" applyFill="1" applyBorder="1" applyAlignment="1">
      <alignment horizontal="center" vertical="center"/>
    </xf>
    <xf numFmtId="176" fontId="3" fillId="0" borderId="0" xfId="6" applyNumberFormat="1" applyFont="1" applyFill="1" applyBorder="1">
      <alignment vertical="center"/>
    </xf>
  </cellXfs>
  <cellStyles count="8">
    <cellStyle name="Normal_Calculation (3)" xfId="2" xr:uid="{00000000-0005-0000-0000-000000000000}"/>
    <cellStyle name="百分比 2" xfId="3" xr:uid="{00000000-0005-0000-0000-000001000000}"/>
    <cellStyle name="常规" xfId="0" builtinId="0"/>
    <cellStyle name="常规 2" xfId="1" xr:uid="{00000000-0005-0000-0000-000003000000}"/>
    <cellStyle name="常规 3" xfId="7" xr:uid="{E2784650-1C3F-4EE0-822D-A36432EBCFBF}"/>
    <cellStyle name="常规_第4章刘兰娟 第四章考题" xfId="4" xr:uid="{00000000-0005-0000-0000-000004000000}"/>
    <cellStyle name="常规_第6章-经济订货量-答案2" xfId="5" xr:uid="{00000000-0005-0000-0000-000005000000}"/>
    <cellStyle name="常规_第9章B卷题目答案陈" xfId="6" xr:uid="{00000000-0005-0000-0000-000006000000}"/>
  </cellStyles>
  <dxfs count="0"/>
  <tableStyles count="0" defaultTableStyle="TableStyleMedium2" defaultPivotStyle="PivotStyleMedium9"/>
  <colors>
    <mruColors>
      <color rgb="FFFF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1~20</a:t>
            </a:r>
            <a:r>
              <a:rPr lang="zh-CN" altLang="en-US"/>
              <a:t>每月销量观测值</a:t>
            </a:r>
          </a:p>
        </c:rich>
      </c:tx>
      <c:layout>
        <c:manualLayout>
          <c:xMode val="edge"/>
          <c:yMode val="edge"/>
          <c:x val="0.41111111111111104"/>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manualLayout>
          <c:layoutTarget val="inner"/>
          <c:xMode val="edge"/>
          <c:yMode val="edge"/>
          <c:x val="0.12850908402071134"/>
          <c:y val="0.1982608808776036"/>
          <c:w val="0.82704257306907281"/>
          <c:h val="0.7182204944018693"/>
        </c:manualLayout>
      </c:layout>
      <c:lineChart>
        <c:grouping val="standard"/>
        <c:varyColors val="0"/>
        <c:ser>
          <c:idx val="1"/>
          <c:order val="0"/>
          <c:spPr>
            <a:ln w="22225" cap="rnd">
              <a:solidFill>
                <a:schemeClr val="tx1"/>
              </a:solidFill>
              <a:round/>
            </a:ln>
            <a:effectLst/>
          </c:spPr>
          <c:marker>
            <c:symbol val="circle"/>
            <c:size val="5"/>
            <c:spPr>
              <a:solidFill>
                <a:schemeClr val="accent2"/>
              </a:solidFill>
              <a:ln w="9525">
                <a:solidFill>
                  <a:schemeClr val="accent2"/>
                </a:solidFill>
              </a:ln>
              <a:effectLst/>
            </c:spPr>
          </c:marker>
          <c:trendline>
            <c:spPr>
              <a:ln w="19050" cap="rnd">
                <a:solidFill>
                  <a:schemeClr val="tx1"/>
                </a:solidFill>
                <a:prstDash val="sysDot"/>
              </a:ln>
              <a:effectLst/>
            </c:spPr>
            <c:trendlineType val="linear"/>
            <c:dispRSqr val="0"/>
            <c:dispEq val="0"/>
          </c:trendline>
          <c:val>
            <c:numRef>
              <c:f>第1题!$I$2:$I$21</c:f>
              <c:numCache>
                <c:formatCode>#,##0</c:formatCode>
                <c:ptCount val="20"/>
                <c:pt idx="0">
                  <c:v>1749800.75</c:v>
                </c:pt>
                <c:pt idx="1">
                  <c:v>2011171.1580000001</c:v>
                </c:pt>
                <c:pt idx="2">
                  <c:v>2496940.61</c:v>
                </c:pt>
                <c:pt idx="3">
                  <c:v>2369626</c:v>
                </c:pt>
                <c:pt idx="4">
                  <c:v>2616199</c:v>
                </c:pt>
                <c:pt idx="5">
                  <c:v>2160158</c:v>
                </c:pt>
                <c:pt idx="6">
                  <c:v>2256396</c:v>
                </c:pt>
                <c:pt idx="7">
                  <c:v>2654613</c:v>
                </c:pt>
                <c:pt idx="8">
                  <c:v>2671002</c:v>
                </c:pt>
                <c:pt idx="9">
                  <c:v>2724288</c:v>
                </c:pt>
                <c:pt idx="10">
                  <c:v>2536994</c:v>
                </c:pt>
                <c:pt idx="11">
                  <c:v>2671002</c:v>
                </c:pt>
                <c:pt idx="12">
                  <c:v>2569754</c:v>
                </c:pt>
                <c:pt idx="13">
                  <c:v>1613237</c:v>
                </c:pt>
                <c:pt idx="14">
                  <c:v>2381609</c:v>
                </c:pt>
                <c:pt idx="15">
                  <c:v>2633620</c:v>
                </c:pt>
                <c:pt idx="16">
                  <c:v>2164786</c:v>
                </c:pt>
                <c:pt idx="17">
                  <c:v>1844772</c:v>
                </c:pt>
                <c:pt idx="18">
                  <c:v>2268940</c:v>
                </c:pt>
                <c:pt idx="19">
                  <c:v>2222766</c:v>
                </c:pt>
              </c:numCache>
            </c:numRef>
          </c:val>
          <c:smooth val="0"/>
          <c:extLst>
            <c:ext xmlns:c16="http://schemas.microsoft.com/office/drawing/2014/chart" uri="{C3380CC4-5D6E-409C-BE32-E72D297353CC}">
              <c16:uniqueId val="{00000002-D15A-496E-8F11-5770C7B5D048}"/>
            </c:ext>
          </c:extLst>
        </c:ser>
        <c:dLbls>
          <c:showLegendKey val="0"/>
          <c:showVal val="0"/>
          <c:showCatName val="0"/>
          <c:showSerName val="0"/>
          <c:showPercent val="0"/>
          <c:showBubbleSize val="0"/>
        </c:dLbls>
        <c:marker val="1"/>
        <c:smooth val="0"/>
        <c:axId val="595591512"/>
        <c:axId val="595603648"/>
      </c:lineChart>
      <c:catAx>
        <c:axId val="59559151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95603648"/>
        <c:crosses val="autoZero"/>
        <c:auto val="1"/>
        <c:lblAlgn val="ctr"/>
        <c:lblOffset val="100"/>
        <c:noMultiLvlLbl val="0"/>
      </c:catAx>
      <c:valAx>
        <c:axId val="595603648"/>
        <c:scaling>
          <c:orientation val="minMax"/>
        </c:scaling>
        <c:delete val="0"/>
        <c:axPos val="l"/>
        <c:majorGridlines>
          <c:spPr>
            <a:ln w="9525" cap="flat" cmpd="sng" algn="ctr">
              <a:solidFill>
                <a:schemeClr val="tx1"/>
              </a:solidFill>
              <a:round/>
            </a:ln>
            <a:effectLst/>
          </c:spPr>
        </c:majorGridlines>
        <c:numFmt formatCode="#,##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95591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zh-CN" altLang="en-US"/>
              <a:t>自制与外购成本比较</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lineMarker"/>
        <c:varyColors val="0"/>
        <c:ser>
          <c:idx val="0"/>
          <c:order val="0"/>
          <c:tx>
            <c:v>自制</c:v>
          </c:tx>
          <c:spPr>
            <a:ln w="19050" cap="flat">
              <a:solidFill>
                <a:schemeClr val="tx1"/>
              </a:solidFill>
              <a:prstDash val="sysDash"/>
              <a:bevel/>
            </a:ln>
            <a:effectLst/>
          </c:spPr>
          <c:marker>
            <c:symbol val="none"/>
          </c:marker>
          <c:xVal>
            <c:numRef>
              <c:f>第2题!$G$4:$G$7</c:f>
              <c:numCache>
                <c:formatCode>0</c:formatCode>
                <c:ptCount val="4"/>
                <c:pt idx="0" formatCode="General">
                  <c:v>2000</c:v>
                </c:pt>
                <c:pt idx="1">
                  <c:v>17999.999</c:v>
                </c:pt>
                <c:pt idx="2">
                  <c:v>18000.001</c:v>
                </c:pt>
                <c:pt idx="3" formatCode="General">
                  <c:v>35000</c:v>
                </c:pt>
              </c:numCache>
            </c:numRef>
          </c:xVal>
          <c:yVal>
            <c:numRef>
              <c:f>第2题!$H$4:$H$7</c:f>
              <c:numCache>
                <c:formatCode>General</c:formatCode>
                <c:ptCount val="4"/>
                <c:pt idx="0">
                  <c:v>39600</c:v>
                </c:pt>
                <c:pt idx="1">
                  <c:v>116399.99519999999</c:v>
                </c:pt>
                <c:pt idx="2">
                  <c:v>116400.0048</c:v>
                </c:pt>
                <c:pt idx="3">
                  <c:v>198000</c:v>
                </c:pt>
              </c:numCache>
            </c:numRef>
          </c:yVal>
          <c:smooth val="0"/>
          <c:extLst>
            <c:ext xmlns:c16="http://schemas.microsoft.com/office/drawing/2014/chart" uri="{C3380CC4-5D6E-409C-BE32-E72D297353CC}">
              <c16:uniqueId val="{00000000-C6F4-4163-AA0D-C4669DBFF4AF}"/>
            </c:ext>
          </c:extLst>
        </c:ser>
        <c:ser>
          <c:idx val="1"/>
          <c:order val="1"/>
          <c:tx>
            <c:v>外购</c:v>
          </c:tx>
          <c:spPr>
            <a:ln w="19050" cap="rnd">
              <a:solidFill>
                <a:schemeClr val="tx1"/>
              </a:solidFill>
              <a:round/>
            </a:ln>
            <a:effectLst/>
          </c:spPr>
          <c:marker>
            <c:symbol val="none"/>
          </c:marker>
          <c:xVal>
            <c:numRef>
              <c:f>第2题!$G$4:$G$7</c:f>
              <c:numCache>
                <c:formatCode>0</c:formatCode>
                <c:ptCount val="4"/>
                <c:pt idx="0" formatCode="General">
                  <c:v>2000</c:v>
                </c:pt>
                <c:pt idx="1">
                  <c:v>17999.999</c:v>
                </c:pt>
                <c:pt idx="2">
                  <c:v>18000.001</c:v>
                </c:pt>
                <c:pt idx="3" formatCode="General">
                  <c:v>35000</c:v>
                </c:pt>
              </c:numCache>
            </c:numRef>
          </c:xVal>
          <c:yVal>
            <c:numRef>
              <c:f>第2题!$I$4:$I$7</c:f>
              <c:numCache>
                <c:formatCode>General</c:formatCode>
                <c:ptCount val="4"/>
                <c:pt idx="0">
                  <c:v>24000</c:v>
                </c:pt>
                <c:pt idx="1">
                  <c:v>135999.99300000002</c:v>
                </c:pt>
                <c:pt idx="2">
                  <c:v>82000.004000000001</c:v>
                </c:pt>
                <c:pt idx="3">
                  <c:v>150000</c:v>
                </c:pt>
              </c:numCache>
            </c:numRef>
          </c:yVal>
          <c:smooth val="0"/>
          <c:extLst>
            <c:ext xmlns:c16="http://schemas.microsoft.com/office/drawing/2014/chart" uri="{C3380CC4-5D6E-409C-BE32-E72D297353CC}">
              <c16:uniqueId val="{00000001-C6F4-4163-AA0D-C4669DBFF4AF}"/>
            </c:ext>
          </c:extLst>
        </c:ser>
        <c:dLbls>
          <c:showLegendKey val="0"/>
          <c:showVal val="0"/>
          <c:showCatName val="0"/>
          <c:showSerName val="0"/>
          <c:showPercent val="0"/>
          <c:showBubbleSize val="0"/>
        </c:dLbls>
        <c:axId val="588448704"/>
        <c:axId val="588454608"/>
      </c:scatterChart>
      <c:valAx>
        <c:axId val="5884487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88454608"/>
        <c:crosses val="autoZero"/>
        <c:crossBetween val="midCat"/>
      </c:valAx>
      <c:valAx>
        <c:axId val="588454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8844870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smoothMarker"/>
        <c:varyColors val="0"/>
        <c:ser>
          <c:idx val="0"/>
          <c:order val="0"/>
          <c:spPr>
            <a:ln w="19050" cap="rnd">
              <a:solidFill>
                <a:schemeClr val="bg1">
                  <a:lumMod val="75000"/>
                </a:schemeClr>
              </a:solidFill>
              <a:round/>
            </a:ln>
            <a:effectLst/>
          </c:spPr>
          <c:marker>
            <c:symbol val="none"/>
          </c:marker>
          <c:xVal>
            <c:numRef>
              <c:f>第4题!$E$3:$E$16</c:f>
              <c:numCache>
                <c:formatCode>0</c:formatCode>
                <c:ptCount val="14"/>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numCache>
            </c:numRef>
          </c:xVal>
          <c:yVal>
            <c:numRef>
              <c:f>第4题!$F$3:$F$16</c:f>
              <c:numCache>
                <c:formatCode>0</c:formatCode>
                <c:ptCount val="14"/>
                <c:pt idx="0">
                  <c:v>31500</c:v>
                </c:pt>
                <c:pt idx="1">
                  <c:v>18000</c:v>
                </c:pt>
                <c:pt idx="2">
                  <c:v>14500</c:v>
                </c:pt>
                <c:pt idx="3">
                  <c:v>13500</c:v>
                </c:pt>
                <c:pt idx="4">
                  <c:v>13500</c:v>
                </c:pt>
                <c:pt idx="5">
                  <c:v>14000</c:v>
                </c:pt>
                <c:pt idx="6">
                  <c:v>14785.714285714286</c:v>
                </c:pt>
                <c:pt idx="7">
                  <c:v>15750</c:v>
                </c:pt>
                <c:pt idx="8">
                  <c:v>16833.333333333332</c:v>
                </c:pt>
                <c:pt idx="9">
                  <c:v>18000</c:v>
                </c:pt>
                <c:pt idx="10">
                  <c:v>19227.272727272728</c:v>
                </c:pt>
                <c:pt idx="11">
                  <c:v>20500</c:v>
                </c:pt>
                <c:pt idx="12">
                  <c:v>21807.692307692309</c:v>
                </c:pt>
                <c:pt idx="13">
                  <c:v>23142.857142857141</c:v>
                </c:pt>
              </c:numCache>
            </c:numRef>
          </c:yVal>
          <c:smooth val="1"/>
          <c:extLst>
            <c:ext xmlns:c16="http://schemas.microsoft.com/office/drawing/2014/chart" uri="{C3380CC4-5D6E-409C-BE32-E72D297353CC}">
              <c16:uniqueId val="{00000000-EB4A-46B4-8128-D84AD198E60E}"/>
            </c:ext>
          </c:extLst>
        </c:ser>
        <c:ser>
          <c:idx val="1"/>
          <c:order val="1"/>
          <c:spPr>
            <a:ln w="19050" cap="rnd">
              <a:solidFill>
                <a:schemeClr val="bg1">
                  <a:lumMod val="75000"/>
                </a:schemeClr>
              </a:solidFill>
              <a:round/>
            </a:ln>
            <a:effectLst/>
          </c:spPr>
          <c:marker>
            <c:symbol val="none"/>
          </c:marker>
          <c:xVal>
            <c:numRef>
              <c:f>第4题!$E$3:$E$16</c:f>
              <c:numCache>
                <c:formatCode>0</c:formatCode>
                <c:ptCount val="14"/>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numCache>
            </c:numRef>
          </c:xVal>
          <c:yVal>
            <c:numRef>
              <c:f>第4题!$G$3:$G$16</c:f>
              <c:numCache>
                <c:formatCode>0</c:formatCode>
                <c:ptCount val="14"/>
                <c:pt idx="0">
                  <c:v>46250</c:v>
                </c:pt>
                <c:pt idx="1">
                  <c:v>25000</c:v>
                </c:pt>
                <c:pt idx="2">
                  <c:v>18750</c:v>
                </c:pt>
                <c:pt idx="3">
                  <c:v>16250</c:v>
                </c:pt>
                <c:pt idx="4">
                  <c:v>15250</c:v>
                </c:pt>
                <c:pt idx="5">
                  <c:v>15000</c:v>
                </c:pt>
                <c:pt idx="6">
                  <c:v>15178.571428571428</c:v>
                </c:pt>
                <c:pt idx="7">
                  <c:v>15625</c:v>
                </c:pt>
                <c:pt idx="8">
                  <c:v>16250</c:v>
                </c:pt>
                <c:pt idx="9">
                  <c:v>17000</c:v>
                </c:pt>
                <c:pt idx="10">
                  <c:v>17840.909090909092</c:v>
                </c:pt>
                <c:pt idx="11">
                  <c:v>18750</c:v>
                </c:pt>
                <c:pt idx="12">
                  <c:v>19711.538461538461</c:v>
                </c:pt>
                <c:pt idx="13">
                  <c:v>20714.285714285714</c:v>
                </c:pt>
              </c:numCache>
            </c:numRef>
          </c:yVal>
          <c:smooth val="1"/>
          <c:extLst>
            <c:ext xmlns:c16="http://schemas.microsoft.com/office/drawing/2014/chart" uri="{C3380CC4-5D6E-409C-BE32-E72D297353CC}">
              <c16:uniqueId val="{00000001-EB4A-46B4-8128-D84AD198E60E}"/>
            </c:ext>
          </c:extLst>
        </c:ser>
        <c:ser>
          <c:idx val="2"/>
          <c:order val="2"/>
          <c:spPr>
            <a:ln w="19050" cap="rnd">
              <a:solidFill>
                <a:schemeClr val="bg1">
                  <a:lumMod val="75000"/>
                </a:schemeClr>
              </a:solidFill>
              <a:round/>
            </a:ln>
            <a:effectLst/>
          </c:spPr>
          <c:marker>
            <c:symbol val="none"/>
          </c:marker>
          <c:xVal>
            <c:numRef>
              <c:f>第4题!$E$3:$E$16</c:f>
              <c:numCache>
                <c:formatCode>0</c:formatCode>
                <c:ptCount val="14"/>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numCache>
            </c:numRef>
          </c:xVal>
          <c:yVal>
            <c:numRef>
              <c:f>第4题!$H$3:$H$16</c:f>
              <c:numCache>
                <c:formatCode>0</c:formatCode>
                <c:ptCount val="14"/>
                <c:pt idx="0">
                  <c:v>61000</c:v>
                </c:pt>
                <c:pt idx="1">
                  <c:v>32000</c:v>
                </c:pt>
                <c:pt idx="2">
                  <c:v>23000</c:v>
                </c:pt>
                <c:pt idx="3">
                  <c:v>19000</c:v>
                </c:pt>
                <c:pt idx="4">
                  <c:v>17000</c:v>
                </c:pt>
                <c:pt idx="5">
                  <c:v>16000</c:v>
                </c:pt>
                <c:pt idx="6">
                  <c:v>15571.428571428571</c:v>
                </c:pt>
                <c:pt idx="7">
                  <c:v>15500</c:v>
                </c:pt>
                <c:pt idx="8">
                  <c:v>15666.666666666668</c:v>
                </c:pt>
                <c:pt idx="9">
                  <c:v>16000</c:v>
                </c:pt>
                <c:pt idx="10">
                  <c:v>16454.545454545456</c:v>
                </c:pt>
                <c:pt idx="11">
                  <c:v>17000</c:v>
                </c:pt>
                <c:pt idx="12">
                  <c:v>17615.384615384617</c:v>
                </c:pt>
                <c:pt idx="13">
                  <c:v>18285.714285714286</c:v>
                </c:pt>
              </c:numCache>
            </c:numRef>
          </c:yVal>
          <c:smooth val="1"/>
          <c:extLst>
            <c:ext xmlns:c16="http://schemas.microsoft.com/office/drawing/2014/chart" uri="{C3380CC4-5D6E-409C-BE32-E72D297353CC}">
              <c16:uniqueId val="{00000002-EB4A-46B4-8128-D84AD198E60E}"/>
            </c:ext>
          </c:extLst>
        </c:ser>
        <c:ser>
          <c:idx val="3"/>
          <c:order val="3"/>
          <c:spPr>
            <a:ln w="19050" cap="rnd">
              <a:solidFill>
                <a:schemeClr val="bg1">
                  <a:lumMod val="75000"/>
                </a:schemeClr>
              </a:solidFill>
              <a:round/>
            </a:ln>
            <a:effectLst/>
          </c:spPr>
          <c:marker>
            <c:symbol val="none"/>
          </c:marker>
          <c:xVal>
            <c:numRef>
              <c:f>第4题!$E$3:$E$16</c:f>
              <c:numCache>
                <c:formatCode>0</c:formatCode>
                <c:ptCount val="14"/>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numCache>
            </c:numRef>
          </c:xVal>
          <c:yVal>
            <c:numRef>
              <c:f>第4题!$I$3:$I$16</c:f>
              <c:numCache>
                <c:formatCode>0</c:formatCode>
                <c:ptCount val="14"/>
                <c:pt idx="0">
                  <c:v>75750</c:v>
                </c:pt>
                <c:pt idx="1">
                  <c:v>39000</c:v>
                </c:pt>
                <c:pt idx="2">
                  <c:v>27250</c:v>
                </c:pt>
                <c:pt idx="3">
                  <c:v>21750</c:v>
                </c:pt>
                <c:pt idx="4">
                  <c:v>18750</c:v>
                </c:pt>
                <c:pt idx="5">
                  <c:v>17000</c:v>
                </c:pt>
                <c:pt idx="6">
                  <c:v>15964.285714285714</c:v>
                </c:pt>
                <c:pt idx="7">
                  <c:v>15375</c:v>
                </c:pt>
                <c:pt idx="8">
                  <c:v>15083.333333333334</c:v>
                </c:pt>
                <c:pt idx="9">
                  <c:v>15000</c:v>
                </c:pt>
                <c:pt idx="10">
                  <c:v>15068.181818181818</c:v>
                </c:pt>
                <c:pt idx="11">
                  <c:v>15250</c:v>
                </c:pt>
                <c:pt idx="12">
                  <c:v>15519.23076923077</c:v>
                </c:pt>
                <c:pt idx="13">
                  <c:v>15857.142857142857</c:v>
                </c:pt>
              </c:numCache>
            </c:numRef>
          </c:yVal>
          <c:smooth val="1"/>
          <c:extLst>
            <c:ext xmlns:c16="http://schemas.microsoft.com/office/drawing/2014/chart" uri="{C3380CC4-5D6E-409C-BE32-E72D297353CC}">
              <c16:uniqueId val="{00000003-EB4A-46B4-8128-D84AD198E60E}"/>
            </c:ext>
          </c:extLst>
        </c:ser>
        <c:ser>
          <c:idx val="4"/>
          <c:order val="4"/>
          <c:spPr>
            <a:ln w="19050" cap="rnd">
              <a:solidFill>
                <a:schemeClr val="bg1">
                  <a:lumMod val="75000"/>
                </a:schemeClr>
              </a:solidFill>
              <a:round/>
            </a:ln>
            <a:effectLst/>
          </c:spPr>
          <c:marker>
            <c:symbol val="none"/>
          </c:marker>
          <c:xVal>
            <c:numRef>
              <c:f>第4题!$E$3:$E$16</c:f>
              <c:numCache>
                <c:formatCode>0</c:formatCode>
                <c:ptCount val="14"/>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numCache>
            </c:numRef>
          </c:xVal>
          <c:yVal>
            <c:numRef>
              <c:f>第4题!$J$3:$J$16</c:f>
              <c:numCache>
                <c:formatCode>0</c:formatCode>
                <c:ptCount val="14"/>
                <c:pt idx="0">
                  <c:v>90500</c:v>
                </c:pt>
                <c:pt idx="1">
                  <c:v>46000</c:v>
                </c:pt>
                <c:pt idx="2">
                  <c:v>31500</c:v>
                </c:pt>
                <c:pt idx="3">
                  <c:v>24500</c:v>
                </c:pt>
                <c:pt idx="4">
                  <c:v>20500</c:v>
                </c:pt>
                <c:pt idx="5">
                  <c:v>18000</c:v>
                </c:pt>
                <c:pt idx="6">
                  <c:v>16357.142857142857</c:v>
                </c:pt>
                <c:pt idx="7">
                  <c:v>15250</c:v>
                </c:pt>
                <c:pt idx="8">
                  <c:v>14500</c:v>
                </c:pt>
                <c:pt idx="9">
                  <c:v>14000</c:v>
                </c:pt>
                <c:pt idx="10">
                  <c:v>13681.818181818182</c:v>
                </c:pt>
                <c:pt idx="11">
                  <c:v>13500</c:v>
                </c:pt>
                <c:pt idx="12">
                  <c:v>13423.076923076922</c:v>
                </c:pt>
                <c:pt idx="13">
                  <c:v>13428.571428571428</c:v>
                </c:pt>
              </c:numCache>
            </c:numRef>
          </c:yVal>
          <c:smooth val="1"/>
          <c:extLst>
            <c:ext xmlns:c16="http://schemas.microsoft.com/office/drawing/2014/chart" uri="{C3380CC4-5D6E-409C-BE32-E72D297353CC}">
              <c16:uniqueId val="{00000004-EB4A-46B4-8128-D84AD198E60E}"/>
            </c:ext>
          </c:extLst>
        </c:ser>
        <c:ser>
          <c:idx val="5"/>
          <c:order val="5"/>
          <c:tx>
            <c:v>6</c:v>
          </c:tx>
          <c:spPr>
            <a:ln w="31750" cap="rnd">
              <a:solidFill>
                <a:schemeClr val="tx1"/>
              </a:solidFill>
              <a:round/>
            </a:ln>
            <a:effectLst/>
          </c:spPr>
          <c:marker>
            <c:symbol val="none"/>
          </c:marker>
          <c:xVal>
            <c:numRef>
              <c:f>第4题!$E$3:$E$17</c:f>
              <c:numCache>
                <c:formatCode>0</c:formatCode>
                <c:ptCount val="15"/>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numCache>
            </c:numRef>
          </c:xVal>
          <c:yVal>
            <c:numRef>
              <c:f>第4题!$K$3:$K$17</c:f>
              <c:numCache>
                <c:formatCode>0</c:formatCode>
                <c:ptCount val="15"/>
                <c:pt idx="0">
                  <c:v>31500</c:v>
                </c:pt>
                <c:pt idx="1">
                  <c:v>18000</c:v>
                </c:pt>
                <c:pt idx="2">
                  <c:v>14500</c:v>
                </c:pt>
                <c:pt idx="3">
                  <c:v>13500</c:v>
                </c:pt>
                <c:pt idx="4">
                  <c:v>13500</c:v>
                </c:pt>
                <c:pt idx="5">
                  <c:v>14000</c:v>
                </c:pt>
                <c:pt idx="6">
                  <c:v>14785.714285714286</c:v>
                </c:pt>
                <c:pt idx="7">
                  <c:v>15750</c:v>
                </c:pt>
                <c:pt idx="8">
                  <c:v>16833.333333333332</c:v>
                </c:pt>
                <c:pt idx="9">
                  <c:v>18000</c:v>
                </c:pt>
                <c:pt idx="10">
                  <c:v>19227.272727272728</c:v>
                </c:pt>
                <c:pt idx="11">
                  <c:v>20500</c:v>
                </c:pt>
                <c:pt idx="12">
                  <c:v>21807.692307692309</c:v>
                </c:pt>
                <c:pt idx="13">
                  <c:v>23142.857142857141</c:v>
                </c:pt>
                <c:pt idx="14">
                  <c:v>24500</c:v>
                </c:pt>
              </c:numCache>
            </c:numRef>
          </c:yVal>
          <c:smooth val="1"/>
          <c:extLst>
            <c:ext xmlns:c16="http://schemas.microsoft.com/office/drawing/2014/chart" uri="{C3380CC4-5D6E-409C-BE32-E72D297353CC}">
              <c16:uniqueId val="{00000005-EB4A-46B4-8128-D84AD198E60E}"/>
            </c:ext>
          </c:extLst>
        </c:ser>
        <c:ser>
          <c:idx val="6"/>
          <c:order val="6"/>
          <c:spPr>
            <a:ln w="19050" cap="rnd">
              <a:solidFill>
                <a:srgbClr val="FF0000"/>
              </a:solidFill>
              <a:round/>
            </a:ln>
            <a:effectLst/>
          </c:spPr>
          <c:marker>
            <c:symbol val="none"/>
          </c:marker>
          <c:dPt>
            <c:idx val="1"/>
            <c:marker>
              <c:symbol val="x"/>
              <c:size val="5"/>
              <c:spPr>
                <a:solidFill>
                  <a:srgbClr val="FF0000"/>
                </a:solidFill>
                <a:ln w="9525">
                  <a:solidFill>
                    <a:srgbClr val="FF0000"/>
                  </a:solidFill>
                </a:ln>
                <a:effectLst/>
              </c:spPr>
            </c:marker>
            <c:bubble3D val="0"/>
            <c:extLst>
              <c:ext xmlns:c16="http://schemas.microsoft.com/office/drawing/2014/chart" uri="{C3380CC4-5D6E-409C-BE32-E72D297353CC}">
                <c16:uniqueId val="{00000006-EB4A-46B4-8128-D84AD198E60E}"/>
              </c:ext>
            </c:extLst>
          </c:dPt>
          <c:dLbls>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B4A-46B4-8128-D84AD198E60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第4题!$E$19:$E$21</c:f>
              <c:numCache>
                <c:formatCode>0.0</c:formatCode>
                <c:ptCount val="3"/>
                <c:pt idx="0">
                  <c:v>447.21359549995793</c:v>
                </c:pt>
                <c:pt idx="1">
                  <c:v>447.21359549995793</c:v>
                </c:pt>
                <c:pt idx="2">
                  <c:v>447.21359549995793</c:v>
                </c:pt>
              </c:numCache>
            </c:numRef>
          </c:xVal>
          <c:yVal>
            <c:numRef>
              <c:f>第4题!$F$19:$F$21</c:f>
              <c:numCache>
                <c:formatCode>0</c:formatCode>
                <c:ptCount val="3"/>
                <c:pt idx="0">
                  <c:v>10000</c:v>
                </c:pt>
                <c:pt idx="1">
                  <c:v>13416.407864998739</c:v>
                </c:pt>
                <c:pt idx="2">
                  <c:v>50000</c:v>
                </c:pt>
              </c:numCache>
            </c:numRef>
          </c:yVal>
          <c:smooth val="1"/>
          <c:extLst>
            <c:ext xmlns:c16="http://schemas.microsoft.com/office/drawing/2014/chart" uri="{C3380CC4-5D6E-409C-BE32-E72D297353CC}">
              <c16:uniqueId val="{00000007-EB4A-46B4-8128-D84AD198E60E}"/>
            </c:ext>
          </c:extLst>
        </c:ser>
        <c:dLbls>
          <c:showLegendKey val="0"/>
          <c:showVal val="0"/>
          <c:showCatName val="0"/>
          <c:showSerName val="0"/>
          <c:showPercent val="0"/>
          <c:showBubbleSize val="0"/>
        </c:dLbls>
        <c:axId val="1972884112"/>
        <c:axId val="1972883280"/>
      </c:scatterChart>
      <c:valAx>
        <c:axId val="1972884112"/>
        <c:scaling>
          <c:orientation val="minMax"/>
          <c:min val="100"/>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72883280"/>
        <c:crosses val="autoZero"/>
        <c:crossBetween val="midCat"/>
      </c:valAx>
      <c:valAx>
        <c:axId val="1972883280"/>
        <c:scaling>
          <c:orientation val="minMax"/>
          <c:max val="50000"/>
          <c:min val="10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72884112"/>
        <c:crosses val="autoZero"/>
        <c:crossBetween val="midCat"/>
      </c:valAx>
      <c:spPr>
        <a:solidFill>
          <a:schemeClr val="bg1"/>
        </a:solidFill>
        <a:ln>
          <a:noFill/>
        </a:ln>
        <a:effectLst/>
      </c:spPr>
    </c:plotArea>
    <c:legend>
      <c:legendPos val="b"/>
      <c:legendEntry>
        <c:idx val="6"/>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smoothMarker"/>
        <c:varyColors val="0"/>
        <c:ser>
          <c:idx val="0"/>
          <c:order val="0"/>
          <c:spPr>
            <a:ln w="38100" cap="rnd">
              <a:solidFill>
                <a:schemeClr val="tx1"/>
              </a:solidFill>
              <a:round/>
            </a:ln>
            <a:effectLst/>
          </c:spPr>
          <c:marker>
            <c:symbol val="circle"/>
            <c:size val="5"/>
            <c:spPr>
              <a:solidFill>
                <a:schemeClr val="tx1"/>
              </a:solidFill>
              <a:ln w="9525">
                <a:solidFill>
                  <a:schemeClr val="accent1"/>
                </a:solidFill>
              </a:ln>
              <a:effectLst/>
            </c:spPr>
          </c:marker>
          <c:xVal>
            <c:numRef>
              <c:f>第4题!$E$3:$E$17</c:f>
              <c:numCache>
                <c:formatCode>0</c:formatCode>
                <c:ptCount val="15"/>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numCache>
            </c:numRef>
          </c:xVal>
          <c:yVal>
            <c:numRef>
              <c:f>第4题!$K$3:$K$17</c:f>
              <c:numCache>
                <c:formatCode>0</c:formatCode>
                <c:ptCount val="15"/>
                <c:pt idx="0">
                  <c:v>31500</c:v>
                </c:pt>
                <c:pt idx="1">
                  <c:v>18000</c:v>
                </c:pt>
                <c:pt idx="2">
                  <c:v>14500</c:v>
                </c:pt>
                <c:pt idx="3">
                  <c:v>13500</c:v>
                </c:pt>
                <c:pt idx="4">
                  <c:v>13500</c:v>
                </c:pt>
                <c:pt idx="5">
                  <c:v>14000</c:v>
                </c:pt>
                <c:pt idx="6">
                  <c:v>14785.714285714286</c:v>
                </c:pt>
                <c:pt idx="7">
                  <c:v>15750</c:v>
                </c:pt>
                <c:pt idx="8">
                  <c:v>16833.333333333332</c:v>
                </c:pt>
                <c:pt idx="9">
                  <c:v>18000</c:v>
                </c:pt>
                <c:pt idx="10">
                  <c:v>19227.272727272728</c:v>
                </c:pt>
                <c:pt idx="11">
                  <c:v>20500</c:v>
                </c:pt>
                <c:pt idx="12">
                  <c:v>21807.692307692309</c:v>
                </c:pt>
                <c:pt idx="13">
                  <c:v>23142.857142857141</c:v>
                </c:pt>
                <c:pt idx="14">
                  <c:v>24500</c:v>
                </c:pt>
              </c:numCache>
            </c:numRef>
          </c:yVal>
          <c:smooth val="1"/>
          <c:extLst>
            <c:ext xmlns:c16="http://schemas.microsoft.com/office/drawing/2014/chart" uri="{C3380CC4-5D6E-409C-BE32-E72D297353CC}">
              <c16:uniqueId val="{00000000-BD34-4CD8-887D-87BC8D65B31E}"/>
            </c:ext>
          </c:extLst>
        </c:ser>
        <c:ser>
          <c:idx val="1"/>
          <c:order val="1"/>
          <c:spPr>
            <a:ln w="28575" cap="rnd">
              <a:solidFill>
                <a:srgbClr val="FFFF00"/>
              </a:solidFill>
              <a:round/>
            </a:ln>
            <a:effectLst/>
          </c:spPr>
          <c:marker>
            <c:symbol val="circle"/>
            <c:size val="5"/>
            <c:spPr>
              <a:solidFill>
                <a:srgbClr val="FFFF00"/>
              </a:solidFill>
              <a:ln w="9525">
                <a:solidFill>
                  <a:srgbClr val="FFFF00"/>
                </a:solidFill>
              </a:ln>
              <a:effectLst/>
            </c:spPr>
          </c:marker>
          <c:xVal>
            <c:numRef>
              <c:f>第4题!$E$3:$E$17</c:f>
              <c:numCache>
                <c:formatCode>0</c:formatCode>
                <c:ptCount val="15"/>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numCache>
            </c:numRef>
          </c:xVal>
          <c:yVal>
            <c:numRef>
              <c:f>第4题!$G$3:$G$17</c:f>
              <c:numCache>
                <c:formatCode>0</c:formatCode>
                <c:ptCount val="15"/>
                <c:pt idx="0">
                  <c:v>46250</c:v>
                </c:pt>
                <c:pt idx="1">
                  <c:v>25000</c:v>
                </c:pt>
                <c:pt idx="2">
                  <c:v>18750</c:v>
                </c:pt>
                <c:pt idx="3">
                  <c:v>16250</c:v>
                </c:pt>
                <c:pt idx="4">
                  <c:v>15250</c:v>
                </c:pt>
                <c:pt idx="5">
                  <c:v>15000</c:v>
                </c:pt>
                <c:pt idx="6">
                  <c:v>15178.571428571428</c:v>
                </c:pt>
                <c:pt idx="7">
                  <c:v>15625</c:v>
                </c:pt>
                <c:pt idx="8">
                  <c:v>16250</c:v>
                </c:pt>
                <c:pt idx="9">
                  <c:v>17000</c:v>
                </c:pt>
                <c:pt idx="10">
                  <c:v>17840.909090909092</c:v>
                </c:pt>
                <c:pt idx="11">
                  <c:v>18750</c:v>
                </c:pt>
                <c:pt idx="12">
                  <c:v>19711.538461538461</c:v>
                </c:pt>
                <c:pt idx="13">
                  <c:v>20714.285714285714</c:v>
                </c:pt>
                <c:pt idx="14">
                  <c:v>21750</c:v>
                </c:pt>
              </c:numCache>
            </c:numRef>
          </c:yVal>
          <c:smooth val="1"/>
          <c:extLst>
            <c:ext xmlns:c16="http://schemas.microsoft.com/office/drawing/2014/chart" uri="{C3380CC4-5D6E-409C-BE32-E72D297353CC}">
              <c16:uniqueId val="{00000001-BD34-4CD8-887D-87BC8D65B31E}"/>
            </c:ext>
          </c:extLst>
        </c:ser>
        <c:ser>
          <c:idx val="2"/>
          <c:order val="2"/>
          <c:spPr>
            <a:ln w="28575" cap="rnd">
              <a:solidFill>
                <a:schemeClr val="accent3"/>
              </a:solidFill>
              <a:round/>
            </a:ln>
            <a:effectLst/>
          </c:spPr>
          <c:marker>
            <c:symbol val="circle"/>
            <c:size val="5"/>
            <c:spPr>
              <a:solidFill>
                <a:schemeClr val="accent3"/>
              </a:solidFill>
              <a:ln w="9525">
                <a:solidFill>
                  <a:schemeClr val="accent3"/>
                </a:solidFill>
              </a:ln>
              <a:effectLst/>
            </c:spPr>
          </c:marker>
          <c:xVal>
            <c:numRef>
              <c:f>第4题!$E$3:$E$17</c:f>
              <c:numCache>
                <c:formatCode>0</c:formatCode>
                <c:ptCount val="15"/>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numCache>
            </c:numRef>
          </c:xVal>
          <c:yVal>
            <c:numRef>
              <c:f>第4题!$H$3:$H$17</c:f>
              <c:numCache>
                <c:formatCode>0</c:formatCode>
                <c:ptCount val="15"/>
                <c:pt idx="0">
                  <c:v>61000</c:v>
                </c:pt>
                <c:pt idx="1">
                  <c:v>32000</c:v>
                </c:pt>
                <c:pt idx="2">
                  <c:v>23000</c:v>
                </c:pt>
                <c:pt idx="3">
                  <c:v>19000</c:v>
                </c:pt>
                <c:pt idx="4">
                  <c:v>17000</c:v>
                </c:pt>
                <c:pt idx="5">
                  <c:v>16000</c:v>
                </c:pt>
                <c:pt idx="6">
                  <c:v>15571.428571428571</c:v>
                </c:pt>
                <c:pt idx="7">
                  <c:v>15500</c:v>
                </c:pt>
                <c:pt idx="8">
                  <c:v>15666.666666666668</c:v>
                </c:pt>
                <c:pt idx="9">
                  <c:v>16000</c:v>
                </c:pt>
                <c:pt idx="10">
                  <c:v>16454.545454545456</c:v>
                </c:pt>
                <c:pt idx="11">
                  <c:v>17000</c:v>
                </c:pt>
                <c:pt idx="12">
                  <c:v>17615.384615384617</c:v>
                </c:pt>
                <c:pt idx="13">
                  <c:v>18285.714285714286</c:v>
                </c:pt>
                <c:pt idx="14">
                  <c:v>19000</c:v>
                </c:pt>
              </c:numCache>
            </c:numRef>
          </c:yVal>
          <c:smooth val="1"/>
          <c:extLst>
            <c:ext xmlns:c16="http://schemas.microsoft.com/office/drawing/2014/chart" uri="{C3380CC4-5D6E-409C-BE32-E72D297353CC}">
              <c16:uniqueId val="{00000002-BD34-4CD8-887D-87BC8D65B31E}"/>
            </c:ext>
          </c:extLst>
        </c:ser>
        <c:ser>
          <c:idx val="3"/>
          <c:order val="3"/>
          <c:spPr>
            <a:ln w="28575" cap="rnd">
              <a:solidFill>
                <a:schemeClr val="accent4"/>
              </a:solidFill>
              <a:round/>
            </a:ln>
            <a:effectLst/>
          </c:spPr>
          <c:marker>
            <c:symbol val="circle"/>
            <c:size val="5"/>
            <c:spPr>
              <a:solidFill>
                <a:schemeClr val="accent4"/>
              </a:solidFill>
              <a:ln w="9525">
                <a:solidFill>
                  <a:schemeClr val="accent4"/>
                </a:solidFill>
              </a:ln>
              <a:effectLst/>
            </c:spPr>
          </c:marker>
          <c:xVal>
            <c:numRef>
              <c:f>第4题!$E$3:$E$17</c:f>
              <c:numCache>
                <c:formatCode>0</c:formatCode>
                <c:ptCount val="15"/>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numCache>
            </c:numRef>
          </c:xVal>
          <c:yVal>
            <c:numRef>
              <c:f>第4题!$I$3:$I$17</c:f>
              <c:numCache>
                <c:formatCode>0</c:formatCode>
                <c:ptCount val="15"/>
                <c:pt idx="0">
                  <c:v>75750</c:v>
                </c:pt>
                <c:pt idx="1">
                  <c:v>39000</c:v>
                </c:pt>
                <c:pt idx="2">
                  <c:v>27250</c:v>
                </c:pt>
                <c:pt idx="3">
                  <c:v>21750</c:v>
                </c:pt>
                <c:pt idx="4">
                  <c:v>18750</c:v>
                </c:pt>
                <c:pt idx="5">
                  <c:v>17000</c:v>
                </c:pt>
                <c:pt idx="6">
                  <c:v>15964.285714285714</c:v>
                </c:pt>
                <c:pt idx="7">
                  <c:v>15375</c:v>
                </c:pt>
                <c:pt idx="8">
                  <c:v>15083.333333333334</c:v>
                </c:pt>
                <c:pt idx="9">
                  <c:v>15000</c:v>
                </c:pt>
                <c:pt idx="10">
                  <c:v>15068.181818181818</c:v>
                </c:pt>
                <c:pt idx="11">
                  <c:v>15250</c:v>
                </c:pt>
                <c:pt idx="12">
                  <c:v>15519.23076923077</c:v>
                </c:pt>
                <c:pt idx="13">
                  <c:v>15857.142857142857</c:v>
                </c:pt>
                <c:pt idx="14">
                  <c:v>16250</c:v>
                </c:pt>
              </c:numCache>
            </c:numRef>
          </c:yVal>
          <c:smooth val="1"/>
          <c:extLst>
            <c:ext xmlns:c16="http://schemas.microsoft.com/office/drawing/2014/chart" uri="{C3380CC4-5D6E-409C-BE32-E72D297353CC}">
              <c16:uniqueId val="{00000003-BD34-4CD8-887D-87BC8D65B31E}"/>
            </c:ext>
          </c:extLst>
        </c:ser>
        <c:ser>
          <c:idx val="4"/>
          <c:order val="4"/>
          <c:spPr>
            <a:ln w="28575" cap="rnd">
              <a:solidFill>
                <a:schemeClr val="accent5"/>
              </a:solidFill>
              <a:round/>
            </a:ln>
            <a:effectLst/>
          </c:spPr>
          <c:marker>
            <c:symbol val="circle"/>
            <c:size val="5"/>
            <c:spPr>
              <a:solidFill>
                <a:schemeClr val="accent5"/>
              </a:solidFill>
              <a:ln w="9525">
                <a:solidFill>
                  <a:schemeClr val="accent5"/>
                </a:solidFill>
              </a:ln>
              <a:effectLst/>
            </c:spPr>
          </c:marker>
          <c:xVal>
            <c:numRef>
              <c:f>第4题!$E$3:$E$17</c:f>
              <c:numCache>
                <c:formatCode>0</c:formatCode>
                <c:ptCount val="15"/>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numCache>
            </c:numRef>
          </c:xVal>
          <c:yVal>
            <c:numRef>
              <c:f>第4题!$J$3:$J$17</c:f>
              <c:numCache>
                <c:formatCode>0</c:formatCode>
                <c:ptCount val="15"/>
                <c:pt idx="0">
                  <c:v>90500</c:v>
                </c:pt>
                <c:pt idx="1">
                  <c:v>46000</c:v>
                </c:pt>
                <c:pt idx="2">
                  <c:v>31500</c:v>
                </c:pt>
                <c:pt idx="3">
                  <c:v>24500</c:v>
                </c:pt>
                <c:pt idx="4">
                  <c:v>20500</c:v>
                </c:pt>
                <c:pt idx="5">
                  <c:v>18000</c:v>
                </c:pt>
                <c:pt idx="6">
                  <c:v>16357.142857142857</c:v>
                </c:pt>
                <c:pt idx="7">
                  <c:v>15250</c:v>
                </c:pt>
                <c:pt idx="8">
                  <c:v>14500</c:v>
                </c:pt>
                <c:pt idx="9">
                  <c:v>14000</c:v>
                </c:pt>
                <c:pt idx="10">
                  <c:v>13681.818181818182</c:v>
                </c:pt>
                <c:pt idx="11">
                  <c:v>13500</c:v>
                </c:pt>
                <c:pt idx="12">
                  <c:v>13423.076923076922</c:v>
                </c:pt>
                <c:pt idx="13">
                  <c:v>13428.571428571428</c:v>
                </c:pt>
                <c:pt idx="14">
                  <c:v>13500</c:v>
                </c:pt>
              </c:numCache>
            </c:numRef>
          </c:yVal>
          <c:smooth val="1"/>
          <c:extLst>
            <c:ext xmlns:c16="http://schemas.microsoft.com/office/drawing/2014/chart" uri="{C3380CC4-5D6E-409C-BE32-E72D297353CC}">
              <c16:uniqueId val="{00000004-BD34-4CD8-887D-87BC8D65B31E}"/>
            </c:ext>
          </c:extLst>
        </c:ser>
        <c:ser>
          <c:idx val="5"/>
          <c:order val="5"/>
          <c:spPr>
            <a:ln w="28575"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第4题!$E$19:$E$21</c:f>
              <c:numCache>
                <c:formatCode>0.0</c:formatCode>
                <c:ptCount val="3"/>
                <c:pt idx="0">
                  <c:v>447.21359549995793</c:v>
                </c:pt>
                <c:pt idx="1">
                  <c:v>447.21359549995793</c:v>
                </c:pt>
                <c:pt idx="2">
                  <c:v>447.21359549995793</c:v>
                </c:pt>
              </c:numCache>
            </c:numRef>
          </c:xVal>
          <c:yVal>
            <c:numRef>
              <c:f>第4题!$F$19:$F$21</c:f>
              <c:numCache>
                <c:formatCode>0</c:formatCode>
                <c:ptCount val="3"/>
                <c:pt idx="0">
                  <c:v>10000</c:v>
                </c:pt>
                <c:pt idx="1">
                  <c:v>13416.407864998739</c:v>
                </c:pt>
                <c:pt idx="2">
                  <c:v>50000</c:v>
                </c:pt>
              </c:numCache>
            </c:numRef>
          </c:yVal>
          <c:smooth val="1"/>
          <c:extLst>
            <c:ext xmlns:c16="http://schemas.microsoft.com/office/drawing/2014/chart" uri="{C3380CC4-5D6E-409C-BE32-E72D297353CC}">
              <c16:uniqueId val="{0000002C-BD34-4CD8-887D-87BC8D65B31E}"/>
            </c:ext>
          </c:extLst>
        </c:ser>
        <c:dLbls>
          <c:showLegendKey val="0"/>
          <c:showVal val="0"/>
          <c:showCatName val="0"/>
          <c:showSerName val="0"/>
          <c:showPercent val="0"/>
          <c:showBubbleSize val="0"/>
        </c:dLbls>
        <c:axId val="632804488"/>
        <c:axId val="632806784"/>
      </c:scatterChart>
      <c:valAx>
        <c:axId val="632804488"/>
        <c:scaling>
          <c:orientation val="minMax"/>
          <c:max val="1500"/>
          <c:min val="100"/>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32806784"/>
        <c:crosses val="autoZero"/>
        <c:crossBetween val="midCat"/>
      </c:valAx>
      <c:valAx>
        <c:axId val="632806784"/>
        <c:scaling>
          <c:orientation val="minMax"/>
          <c:max val="50000"/>
          <c:min val="10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32804488"/>
        <c:crosses val="autoZero"/>
        <c:crossBetween val="midCat"/>
        <c:majorUnit val="5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zh-CN" altLang="en-US"/>
              <a:t>销往英国和法国的各类产品销售额的统计</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tx>
            <c:v>英国</c:v>
          </c:tx>
          <c:spPr>
            <a:solidFill>
              <a:schemeClr val="accent1"/>
            </a:solidFill>
            <a:ln>
              <a:noFill/>
            </a:ln>
            <a:effectLst/>
          </c:spPr>
          <c:invertIfNegative val="0"/>
          <c:cat>
            <c:strRef>
              <c:f>第5题!$K$7:$K$14</c:f>
              <c:strCache>
                <c:ptCount val="8"/>
                <c:pt idx="0">
                  <c:v>海洋食品</c:v>
                </c:pt>
                <c:pt idx="1">
                  <c:v>面食/谷类</c:v>
                </c:pt>
                <c:pt idx="2">
                  <c:v>农产品</c:v>
                </c:pt>
                <c:pt idx="3">
                  <c:v>肉/家禽</c:v>
                </c:pt>
                <c:pt idx="4">
                  <c:v>乳制品</c:v>
                </c:pt>
                <c:pt idx="5">
                  <c:v>糖果</c:v>
                </c:pt>
                <c:pt idx="6">
                  <c:v>香料</c:v>
                </c:pt>
                <c:pt idx="7">
                  <c:v>饮料</c:v>
                </c:pt>
              </c:strCache>
            </c:strRef>
          </c:cat>
          <c:val>
            <c:numRef>
              <c:f>第5题!$L$7:$L$14</c:f>
              <c:numCache>
                <c:formatCode>0</c:formatCode>
                <c:ptCount val="8"/>
                <c:pt idx="0">
                  <c:v>11467.347480835579</c:v>
                </c:pt>
                <c:pt idx="1">
                  <c:v>6296.6749927405272</c:v>
                </c:pt>
                <c:pt idx="2">
                  <c:v>6636.2624845767396</c:v>
                </c:pt>
                <c:pt idx="3">
                  <c:v>9522.60998660326</c:v>
                </c:pt>
                <c:pt idx="4">
                  <c:v>25682.624968183783</c:v>
                </c:pt>
                <c:pt idx="5">
                  <c:v>19096.382486158425</c:v>
                </c:pt>
                <c:pt idx="6">
                  <c:v>8376.2849932748832</c:v>
                </c:pt>
                <c:pt idx="7">
                  <c:v>16911.099995322526</c:v>
                </c:pt>
              </c:numCache>
            </c:numRef>
          </c:val>
          <c:extLst>
            <c:ext xmlns:c16="http://schemas.microsoft.com/office/drawing/2014/chart" uri="{C3380CC4-5D6E-409C-BE32-E72D297353CC}">
              <c16:uniqueId val="{00000000-5D7E-4C83-ABD6-AE3E5C3E00C9}"/>
            </c:ext>
          </c:extLst>
        </c:ser>
        <c:ser>
          <c:idx val="1"/>
          <c:order val="1"/>
          <c:tx>
            <c:v>法国</c:v>
          </c:tx>
          <c:spPr>
            <a:solidFill>
              <a:schemeClr val="accent2"/>
            </a:solidFill>
            <a:ln>
              <a:noFill/>
            </a:ln>
            <a:effectLst/>
          </c:spPr>
          <c:invertIfNegative val="0"/>
          <c:cat>
            <c:strRef>
              <c:f>第5题!$K$7:$K$14</c:f>
              <c:strCache>
                <c:ptCount val="8"/>
                <c:pt idx="0">
                  <c:v>海洋食品</c:v>
                </c:pt>
                <c:pt idx="1">
                  <c:v>面食/谷类</c:v>
                </c:pt>
                <c:pt idx="2">
                  <c:v>农产品</c:v>
                </c:pt>
                <c:pt idx="3">
                  <c:v>肉/家禽</c:v>
                </c:pt>
                <c:pt idx="4">
                  <c:v>乳制品</c:v>
                </c:pt>
                <c:pt idx="5">
                  <c:v>糖果</c:v>
                </c:pt>
                <c:pt idx="6">
                  <c:v>香料</c:v>
                </c:pt>
                <c:pt idx="7">
                  <c:v>饮料</c:v>
                </c:pt>
              </c:strCache>
            </c:strRef>
          </c:cat>
          <c:val>
            <c:numRef>
              <c:f>第5题!$M$7:$M$14</c:f>
              <c:numCache>
                <c:formatCode>0</c:formatCode>
                <c:ptCount val="8"/>
                <c:pt idx="0">
                  <c:v>13748.102489353119</c:v>
                </c:pt>
                <c:pt idx="1">
                  <c:v>12869.499993318319</c:v>
                </c:pt>
                <c:pt idx="2">
                  <c:v>6439.2749932635579</c:v>
                </c:pt>
                <c:pt idx="3">
                  <c:v>24698.67997882843</c:v>
                </c:pt>
                <c:pt idx="4">
                  <c:v>18354.124974456801</c:v>
                </c:pt>
                <c:pt idx="5">
                  <c:v>17166.184989081325</c:v>
                </c:pt>
                <c:pt idx="6">
                  <c:v>7901.2699813574545</c:v>
                </c:pt>
                <c:pt idx="7">
                  <c:v>19082.274984898046</c:v>
                </c:pt>
              </c:numCache>
            </c:numRef>
          </c:val>
          <c:extLst>
            <c:ext xmlns:c16="http://schemas.microsoft.com/office/drawing/2014/chart" uri="{C3380CC4-5D6E-409C-BE32-E72D297353CC}">
              <c16:uniqueId val="{00000001-5D7E-4C83-ABD6-AE3E5C3E00C9}"/>
            </c:ext>
          </c:extLst>
        </c:ser>
        <c:dLbls>
          <c:showLegendKey val="0"/>
          <c:showVal val="0"/>
          <c:showCatName val="0"/>
          <c:showSerName val="0"/>
          <c:showPercent val="0"/>
          <c:showBubbleSize val="0"/>
        </c:dLbls>
        <c:gapWidth val="219"/>
        <c:overlap val="-27"/>
        <c:axId val="834784512"/>
        <c:axId val="834780248"/>
      </c:barChart>
      <c:catAx>
        <c:axId val="834784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834780248"/>
        <c:crosses val="autoZero"/>
        <c:auto val="1"/>
        <c:lblAlgn val="ctr"/>
        <c:lblOffset val="100"/>
        <c:noMultiLvlLbl val="0"/>
      </c:catAx>
      <c:valAx>
        <c:axId val="8347802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834784512"/>
        <c:crosses val="autoZero"/>
        <c:crossBetween val="between"/>
      </c:valAx>
      <c:spPr>
        <a:noFill/>
        <a:ln>
          <a:noFill/>
        </a:ln>
        <a:effectLst/>
      </c:spPr>
    </c:plotArea>
    <c:legend>
      <c:legendPos val="t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tx>
            <c:v>英国</c:v>
          </c:tx>
          <c:spPr>
            <a:solidFill>
              <a:schemeClr val="accent1"/>
            </a:solidFill>
            <a:ln>
              <a:noFill/>
            </a:ln>
            <a:effectLst/>
          </c:spPr>
          <c:invertIfNegative val="0"/>
          <c:cat>
            <c:strRef>
              <c:f>第5题!$K$7:$K$14</c:f>
              <c:strCache>
                <c:ptCount val="8"/>
                <c:pt idx="0">
                  <c:v>海洋食品</c:v>
                </c:pt>
                <c:pt idx="1">
                  <c:v>面食/谷类</c:v>
                </c:pt>
                <c:pt idx="2">
                  <c:v>农产品</c:v>
                </c:pt>
                <c:pt idx="3">
                  <c:v>肉/家禽</c:v>
                </c:pt>
                <c:pt idx="4">
                  <c:v>乳制品</c:v>
                </c:pt>
                <c:pt idx="5">
                  <c:v>糖果</c:v>
                </c:pt>
                <c:pt idx="6">
                  <c:v>香料</c:v>
                </c:pt>
                <c:pt idx="7">
                  <c:v>饮料</c:v>
                </c:pt>
              </c:strCache>
            </c:strRef>
          </c:cat>
          <c:val>
            <c:numRef>
              <c:f>第5题!$L$7:$L$14</c:f>
              <c:numCache>
                <c:formatCode>0</c:formatCode>
                <c:ptCount val="8"/>
                <c:pt idx="0">
                  <c:v>11467.347480835579</c:v>
                </c:pt>
                <c:pt idx="1">
                  <c:v>6296.6749927405272</c:v>
                </c:pt>
                <c:pt idx="2">
                  <c:v>6636.2624845767396</c:v>
                </c:pt>
                <c:pt idx="3">
                  <c:v>9522.60998660326</c:v>
                </c:pt>
                <c:pt idx="4">
                  <c:v>25682.624968183783</c:v>
                </c:pt>
                <c:pt idx="5">
                  <c:v>19096.382486158425</c:v>
                </c:pt>
                <c:pt idx="6">
                  <c:v>8376.2849932748832</c:v>
                </c:pt>
                <c:pt idx="7">
                  <c:v>16911.099995322526</c:v>
                </c:pt>
              </c:numCache>
            </c:numRef>
          </c:val>
          <c:extLst>
            <c:ext xmlns:c16="http://schemas.microsoft.com/office/drawing/2014/chart" uri="{C3380CC4-5D6E-409C-BE32-E72D297353CC}">
              <c16:uniqueId val="{00000000-0DBB-41F3-94E6-9B560C9C9009}"/>
            </c:ext>
          </c:extLst>
        </c:ser>
        <c:ser>
          <c:idx val="1"/>
          <c:order val="1"/>
          <c:tx>
            <c:v>法国</c:v>
          </c:tx>
          <c:spPr>
            <a:solidFill>
              <a:schemeClr val="accent2"/>
            </a:solidFill>
            <a:ln>
              <a:noFill/>
            </a:ln>
            <a:effectLst/>
          </c:spPr>
          <c:invertIfNegative val="0"/>
          <c:cat>
            <c:strRef>
              <c:f>第5题!$K$7:$K$14</c:f>
              <c:strCache>
                <c:ptCount val="8"/>
                <c:pt idx="0">
                  <c:v>海洋食品</c:v>
                </c:pt>
                <c:pt idx="1">
                  <c:v>面食/谷类</c:v>
                </c:pt>
                <c:pt idx="2">
                  <c:v>农产品</c:v>
                </c:pt>
                <c:pt idx="3">
                  <c:v>肉/家禽</c:v>
                </c:pt>
                <c:pt idx="4">
                  <c:v>乳制品</c:v>
                </c:pt>
                <c:pt idx="5">
                  <c:v>糖果</c:v>
                </c:pt>
                <c:pt idx="6">
                  <c:v>香料</c:v>
                </c:pt>
                <c:pt idx="7">
                  <c:v>饮料</c:v>
                </c:pt>
              </c:strCache>
            </c:strRef>
          </c:cat>
          <c:val>
            <c:numRef>
              <c:f>第5题!$M$7:$M$14</c:f>
              <c:numCache>
                <c:formatCode>0</c:formatCode>
                <c:ptCount val="8"/>
                <c:pt idx="0">
                  <c:v>13748.102489353119</c:v>
                </c:pt>
                <c:pt idx="1">
                  <c:v>12869.499993318319</c:v>
                </c:pt>
                <c:pt idx="2">
                  <c:v>6439.2749932635579</c:v>
                </c:pt>
                <c:pt idx="3">
                  <c:v>24698.67997882843</c:v>
                </c:pt>
                <c:pt idx="4">
                  <c:v>18354.124974456801</c:v>
                </c:pt>
                <c:pt idx="5">
                  <c:v>17166.184989081325</c:v>
                </c:pt>
                <c:pt idx="6">
                  <c:v>7901.2699813574545</c:v>
                </c:pt>
                <c:pt idx="7">
                  <c:v>19082.274984898046</c:v>
                </c:pt>
              </c:numCache>
            </c:numRef>
          </c:val>
          <c:extLst>
            <c:ext xmlns:c16="http://schemas.microsoft.com/office/drawing/2014/chart" uri="{C3380CC4-5D6E-409C-BE32-E72D297353CC}">
              <c16:uniqueId val="{00000001-0DBB-41F3-94E6-9B560C9C9009}"/>
            </c:ext>
          </c:extLst>
        </c:ser>
        <c:dLbls>
          <c:showLegendKey val="0"/>
          <c:showVal val="0"/>
          <c:showCatName val="0"/>
          <c:showSerName val="0"/>
          <c:showPercent val="0"/>
          <c:showBubbleSize val="0"/>
        </c:dLbls>
        <c:gapWidth val="219"/>
        <c:overlap val="-27"/>
        <c:axId val="609395096"/>
        <c:axId val="609395424"/>
      </c:barChart>
      <c:catAx>
        <c:axId val="609395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09395424"/>
        <c:crosses val="autoZero"/>
        <c:auto val="1"/>
        <c:lblAlgn val="ctr"/>
        <c:lblOffset val="100"/>
        <c:noMultiLvlLbl val="0"/>
      </c:catAx>
      <c:valAx>
        <c:axId val="6093954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093950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pin" dx="26" fmlaLink="$N$1" max="20" min="2" page="10" val="4"/>
</file>

<file path=xl/ctrlProps/ctrlProp2.xml><?xml version="1.0" encoding="utf-8"?>
<formControlPr xmlns="http://schemas.microsoft.com/office/spreadsheetml/2009/9/main" objectType="Spin" dx="22" fmlaLink="$C$3" inc="1000" max="3500" min="2000" page="10" val="3000"/>
</file>

<file path=xl/ctrlProps/ctrlProp3.xml><?xml version="1.0" encoding="utf-8"?>
<formControlPr xmlns="http://schemas.microsoft.com/office/spreadsheetml/2009/9/main" objectType="Spin" dx="26" fmlaLink="$K$2" inc="5000" max="30000" min="10000" page="10" val="10000"/>
</file>

<file path=xl/ctrlProps/ctrlProp4.xml><?xml version="1.0" encoding="utf-8"?>
<formControlPr xmlns="http://schemas.microsoft.com/office/spreadsheetml/2009/9/main" objectType="Spin" dx="22" fmlaLink="$K$2" inc="5000" max="30000" min="10000" page="10" val="10000"/>
</file>

<file path=xl/ctrlProps/ctrlProp5.xml><?xml version="1.0" encoding="utf-8"?>
<formControlPr xmlns="http://schemas.microsoft.com/office/spreadsheetml/2009/9/main" objectType="Drop" dropLines="3" dropStyle="combo" dx="31" fmlaLink="$H$11" fmlaRange="$H$8:$H$10" noThreeD="1" sel="2" val="0"/>
</file>

<file path=xl/ctrlProps/ctrlProp6.xml><?xml version="1.0" encoding="utf-8"?>
<formControlPr xmlns="http://schemas.microsoft.com/office/spreadsheetml/2009/9/main" objectType="Drop" dropLines="5" dropStyle="combo" dx="31" fmlaLink="$I$13" fmlaRange="$I$8:$I$12" noThreeD="1" sel="1" val="0"/>
</file>

<file path=xl/ctrlProps/ctrlProp7.xml><?xml version="1.0" encoding="utf-8"?>
<formControlPr xmlns="http://schemas.microsoft.com/office/spreadsheetml/2009/9/main" objectType="Drop" dropLines="3" dropStyle="combo" dx="22" fmlaLink="$H$11" fmlaRange="$H$8:$H$10" noThreeD="1" sel="2"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image" Target="../media/image3.emf"/><Relationship Id="rId1" Type="http://schemas.openxmlformats.org/officeDocument/2006/relationships/image" Target="../media/image2.emf"/><Relationship Id="rId4"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4.emf"/></Relationships>
</file>

<file path=xl/drawings/_rels/drawing7.x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0</xdr:col>
      <xdr:colOff>97193</xdr:colOff>
      <xdr:row>14</xdr:row>
      <xdr:rowOff>155510</xdr:rowOff>
    </xdr:from>
    <xdr:to>
      <xdr:col>4</xdr:col>
      <xdr:colOff>816428</xdr:colOff>
      <xdr:row>22</xdr:row>
      <xdr:rowOff>74450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97193" y="2614515"/>
          <a:ext cx="3061607" cy="1318532"/>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rtl="0" eaLnBrk="1" fontAlgn="auto" latinLnBrk="0" hangingPunct="1">
            <a:lnSpc>
              <a:spcPct val="100000"/>
            </a:lnSpc>
            <a:spcBef>
              <a:spcPts val="0"/>
            </a:spcBef>
            <a:spcAft>
              <a:spcPts val="0"/>
            </a:spcAft>
            <a:buClrTx/>
            <a:buSzTx/>
            <a:buFontTx/>
            <a:buNone/>
            <a:tabLst/>
            <a:defRPr/>
          </a:pPr>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1</a:t>
          </a:r>
          <a:r>
            <a:rPr lang="zh-CN" altLang="zh-CN" sz="1100" b="1" i="0" baseline="0">
              <a:solidFill>
                <a:schemeClr val="dk1"/>
              </a:solidFill>
              <a:effectLst/>
              <a:latin typeface="+mn-lt"/>
              <a:ea typeface="+mn-ea"/>
              <a:cs typeface="+mn-cs"/>
            </a:rPr>
            <a:t>题</a:t>
          </a:r>
          <a:r>
            <a:rPr lang="zh-CN" altLang="zh-CN" sz="1100" b="0" i="0" baseline="0">
              <a:solidFill>
                <a:schemeClr val="dk1"/>
              </a:solidFill>
              <a:effectLst/>
              <a:latin typeface="+mn-lt"/>
              <a:ea typeface="+mn-ea"/>
              <a:cs typeface="+mn-cs"/>
            </a:rPr>
            <a:t>　</a:t>
          </a:r>
          <a:r>
            <a:rPr lang="zh-CN" altLang="zh-CN" sz="1100">
              <a:solidFill>
                <a:schemeClr val="dk1"/>
              </a:solidFill>
              <a:effectLst/>
              <a:latin typeface="+mn-lt"/>
              <a:ea typeface="+mn-ea"/>
              <a:cs typeface="+mn-cs"/>
            </a:rPr>
            <a:t>根据石膏板工厂</a:t>
          </a:r>
          <a:r>
            <a:rPr lang="en-US" altLang="zh-CN" sz="1100">
              <a:solidFill>
                <a:schemeClr val="dk1"/>
              </a:solidFill>
              <a:effectLst/>
              <a:latin typeface="+mn-lt"/>
              <a:ea typeface="+mn-ea"/>
              <a:cs typeface="+mn-cs"/>
            </a:rPr>
            <a:t>2013</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2015</a:t>
          </a:r>
          <a:r>
            <a:rPr lang="zh-CN" altLang="zh-CN" sz="1100">
              <a:solidFill>
                <a:schemeClr val="dk1"/>
              </a:solidFill>
              <a:effectLst/>
              <a:latin typeface="+mn-lt"/>
              <a:ea typeface="+mn-ea"/>
              <a:cs typeface="+mn-cs"/>
            </a:rPr>
            <a:t>年如下图所示的每月产量统计报表，建立移动平均模型，运用查表法，在</a:t>
          </a:r>
          <a:r>
            <a:rPr lang="en-US" altLang="zh-CN" sz="1100">
              <a:solidFill>
                <a:schemeClr val="dk1"/>
              </a:solidFill>
              <a:effectLst/>
              <a:latin typeface="+mn-lt"/>
              <a:ea typeface="+mn-ea"/>
              <a:cs typeface="+mn-cs"/>
            </a:rPr>
            <a:t>2</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20</a:t>
          </a:r>
          <a:r>
            <a:rPr lang="zh-CN" altLang="zh-CN" sz="1100">
              <a:solidFill>
                <a:schemeClr val="dk1"/>
              </a:solidFill>
              <a:effectLst/>
              <a:latin typeface="+mn-lt"/>
              <a:ea typeface="+mn-ea"/>
              <a:cs typeface="+mn-cs"/>
            </a:rPr>
            <a:t>之间找出最优的移动平均跨度，并在此基础上预测</a:t>
          </a:r>
          <a:r>
            <a:rPr lang="en-US" altLang="zh-CN" sz="1100">
              <a:solidFill>
                <a:schemeClr val="dk1"/>
              </a:solidFill>
              <a:effectLst/>
              <a:latin typeface="+mn-lt"/>
              <a:ea typeface="+mn-ea"/>
              <a:cs typeface="+mn-cs"/>
            </a:rPr>
            <a:t>2015</a:t>
          </a:r>
          <a:r>
            <a:rPr lang="zh-CN" altLang="zh-CN" sz="1100">
              <a:solidFill>
                <a:schemeClr val="dk1"/>
              </a:solidFill>
              <a:effectLst/>
              <a:latin typeface="+mn-lt"/>
              <a:ea typeface="+mn-ea"/>
              <a:cs typeface="+mn-cs"/>
            </a:rPr>
            <a:t>年</a:t>
          </a:r>
          <a:r>
            <a:rPr lang="en-US" altLang="zh-CN" sz="1100">
              <a:solidFill>
                <a:schemeClr val="dk1"/>
              </a:solidFill>
              <a:effectLst/>
              <a:latin typeface="+mn-lt"/>
              <a:ea typeface="+mn-ea"/>
              <a:cs typeface="+mn-cs"/>
            </a:rPr>
            <a:t>12</a:t>
          </a:r>
          <a:r>
            <a:rPr lang="zh-CN" altLang="zh-CN" sz="1100">
              <a:solidFill>
                <a:schemeClr val="dk1"/>
              </a:solidFill>
              <a:effectLst/>
              <a:latin typeface="+mn-lt"/>
              <a:ea typeface="+mn-ea"/>
              <a:cs typeface="+mn-cs"/>
            </a:rPr>
            <a:t>月份的石膏板产量。</a:t>
          </a:r>
          <a:endParaRPr lang="zh-CN" altLang="en-US" sz="1100"/>
        </a:p>
      </xdr:txBody>
    </xdr:sp>
    <xdr:clientData/>
  </xdr:twoCellAnchor>
  <xdr:twoCellAnchor>
    <xdr:from>
      <xdr:col>13</xdr:col>
      <xdr:colOff>443438</xdr:colOff>
      <xdr:row>8</xdr:row>
      <xdr:rowOff>74879</xdr:rowOff>
    </xdr:from>
    <xdr:to>
      <xdr:col>21</xdr:col>
      <xdr:colOff>185524</xdr:colOff>
      <xdr:row>23</xdr:row>
      <xdr:rowOff>74879</xdr:rowOff>
    </xdr:to>
    <xdr:graphicFrame macro="">
      <xdr:nvGraphicFramePr>
        <xdr:cNvPr id="4" name="图表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xdr:from>
          <xdr:col>13</xdr:col>
          <xdr:colOff>222250</xdr:colOff>
          <xdr:row>4</xdr:row>
          <xdr:rowOff>12700</xdr:rowOff>
        </xdr:from>
        <xdr:to>
          <xdr:col>13</xdr:col>
          <xdr:colOff>704850</xdr:colOff>
          <xdr:row>6</xdr:row>
          <xdr:rowOff>12700</xdr:rowOff>
        </xdr:to>
        <xdr:sp macro="" textlink="">
          <xdr:nvSpPr>
            <xdr:cNvPr id="1027" name="Spinner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11</xdr:col>
      <xdr:colOff>209550</xdr:colOff>
      <xdr:row>0</xdr:row>
      <xdr:rowOff>28575</xdr:rowOff>
    </xdr:from>
    <xdr:to>
      <xdr:col>17</xdr:col>
      <xdr:colOff>304800</xdr:colOff>
      <xdr:row>13</xdr:row>
      <xdr:rowOff>171450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4964430" y="28575"/>
          <a:ext cx="3798570" cy="2878455"/>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2</a:t>
          </a:r>
          <a:r>
            <a:rPr lang="zh-CN" altLang="zh-CN" sz="1100" b="1" i="0" baseline="0">
              <a:solidFill>
                <a:schemeClr val="dk1"/>
              </a:solidFill>
              <a:effectLst/>
              <a:latin typeface="+mn-lt"/>
              <a:ea typeface="+mn-ea"/>
              <a:cs typeface="+mn-cs"/>
            </a:rPr>
            <a:t>题 </a:t>
          </a:r>
          <a:r>
            <a:rPr lang="zh-CN" altLang="zh-CN" sz="1100" b="0" i="0" baseline="0">
              <a:solidFill>
                <a:schemeClr val="dk1"/>
              </a:solidFill>
              <a:effectLst/>
              <a:latin typeface="+mn-lt"/>
              <a:ea typeface="+mn-ea"/>
              <a:cs typeface="+mn-cs"/>
            </a:rPr>
            <a:t> </a:t>
          </a:r>
          <a:r>
            <a:rPr lang="zh-CN" altLang="zh-CN" sz="1100">
              <a:solidFill>
                <a:schemeClr val="dk1"/>
              </a:solidFill>
              <a:effectLst/>
              <a:latin typeface="+mn-lt"/>
              <a:ea typeface="+mn-ea"/>
              <a:cs typeface="+mn-cs"/>
            </a:rPr>
            <a:t>某公司制造产品时需要某种零件。此零件如果自制，单位变动成本为</a:t>
          </a:r>
          <a:r>
            <a:rPr lang="en-US" altLang="zh-CN" sz="1100">
              <a:solidFill>
                <a:schemeClr val="dk1"/>
              </a:solidFill>
              <a:effectLst/>
              <a:latin typeface="+mn-lt"/>
              <a:ea typeface="+mn-ea"/>
              <a:cs typeface="+mn-cs"/>
            </a:rPr>
            <a:t>4.8</a:t>
          </a:r>
          <a:r>
            <a:rPr lang="zh-CN" altLang="zh-CN" sz="1100">
              <a:solidFill>
                <a:schemeClr val="dk1"/>
              </a:solidFill>
              <a:effectLst/>
              <a:latin typeface="+mn-lt"/>
              <a:ea typeface="+mn-ea"/>
              <a:cs typeface="+mn-cs"/>
            </a:rPr>
            <a:t>元，固定成本共计</a:t>
          </a:r>
          <a:r>
            <a:rPr lang="en-US" altLang="zh-CN" sz="1100">
              <a:solidFill>
                <a:schemeClr val="dk1"/>
              </a:solidFill>
              <a:effectLst/>
              <a:latin typeface="+mn-lt"/>
              <a:ea typeface="+mn-ea"/>
              <a:cs typeface="+mn-cs"/>
            </a:rPr>
            <a:t>30000</a:t>
          </a:r>
          <a:r>
            <a:rPr lang="zh-CN" altLang="zh-CN" sz="1100">
              <a:solidFill>
                <a:schemeClr val="dk1"/>
              </a:solidFill>
              <a:effectLst/>
              <a:latin typeface="+mn-lt"/>
              <a:ea typeface="+mn-ea"/>
              <a:cs typeface="+mn-cs"/>
            </a:rPr>
            <a:t>元；如果向外采购，单件买价为</a:t>
          </a:r>
          <a:r>
            <a:rPr lang="en-US" altLang="zh-CN" sz="1100">
              <a:solidFill>
                <a:schemeClr val="dk1"/>
              </a:solidFill>
              <a:effectLst/>
              <a:latin typeface="+mn-lt"/>
              <a:ea typeface="+mn-ea"/>
              <a:cs typeface="+mn-cs"/>
            </a:rPr>
            <a:t>7</a:t>
          </a:r>
          <a:r>
            <a:rPr lang="zh-CN" altLang="zh-CN" sz="1100">
              <a:solidFill>
                <a:schemeClr val="dk1"/>
              </a:solidFill>
              <a:effectLst/>
              <a:latin typeface="+mn-lt"/>
              <a:ea typeface="+mn-ea"/>
              <a:cs typeface="+mn-cs"/>
            </a:rPr>
            <a:t>元，但可以避免固定成本</a:t>
          </a:r>
          <a:r>
            <a:rPr lang="en-US" altLang="zh-CN" sz="1100">
              <a:solidFill>
                <a:schemeClr val="dk1"/>
              </a:solidFill>
              <a:effectLst/>
              <a:latin typeface="+mn-lt"/>
              <a:ea typeface="+mn-ea"/>
              <a:cs typeface="+mn-cs"/>
            </a:rPr>
            <a:t>20000</a:t>
          </a:r>
          <a:r>
            <a:rPr lang="zh-CN" altLang="zh-CN" sz="1100">
              <a:solidFill>
                <a:schemeClr val="dk1"/>
              </a:solidFill>
              <a:effectLst/>
              <a:latin typeface="+mn-lt"/>
              <a:ea typeface="+mn-ea"/>
              <a:cs typeface="+mn-cs"/>
            </a:rPr>
            <a:t>元，而且当采购批量达到</a:t>
          </a:r>
          <a:r>
            <a:rPr lang="en-US" altLang="zh-CN" sz="1100">
              <a:solidFill>
                <a:schemeClr val="dk1"/>
              </a:solidFill>
              <a:effectLst/>
              <a:latin typeface="+mn-lt"/>
              <a:ea typeface="+mn-ea"/>
              <a:cs typeface="+mn-cs"/>
            </a:rPr>
            <a:t>18000</a:t>
          </a:r>
          <a:r>
            <a:rPr lang="zh-CN" altLang="zh-CN" sz="1100">
              <a:solidFill>
                <a:schemeClr val="dk1"/>
              </a:solidFill>
              <a:effectLst/>
              <a:latin typeface="+mn-lt"/>
              <a:ea typeface="+mn-ea"/>
              <a:cs typeface="+mn-cs"/>
            </a:rPr>
            <a:t>件时单件买价可以降低到</a:t>
          </a:r>
          <a:r>
            <a:rPr lang="en-US" altLang="zh-CN" sz="1100">
              <a:solidFill>
                <a:schemeClr val="dk1"/>
              </a:solidFill>
              <a:effectLst/>
              <a:latin typeface="+mn-lt"/>
              <a:ea typeface="+mn-ea"/>
              <a:cs typeface="+mn-cs"/>
            </a:rPr>
            <a:t>4</a:t>
          </a:r>
          <a:r>
            <a:rPr lang="zh-CN" altLang="zh-CN" sz="1100">
              <a:solidFill>
                <a:schemeClr val="dk1"/>
              </a:solidFill>
              <a:effectLst/>
              <a:latin typeface="+mn-lt"/>
              <a:ea typeface="+mn-ea"/>
              <a:cs typeface="+mn-cs"/>
            </a:rPr>
            <a:t>元。本工作表中现已建立了一个针对自制与外购的总成本比较模型。</a:t>
          </a:r>
        </a:p>
        <a:p>
          <a:r>
            <a:rPr lang="zh-CN" altLang="zh-CN" sz="1100">
              <a:solidFill>
                <a:schemeClr val="dk1"/>
              </a:solidFill>
              <a:effectLst/>
              <a:latin typeface="+mn-lt"/>
              <a:ea typeface="+mn-ea"/>
              <a:cs typeface="+mn-cs"/>
            </a:rPr>
            <a:t>要求：</a:t>
          </a:r>
        </a:p>
        <a:p>
          <a:r>
            <a:rPr lang="en-US" altLang="zh-CN" sz="1100">
              <a:solidFill>
                <a:schemeClr val="dk1"/>
              </a:solidFill>
              <a:effectLst/>
              <a:latin typeface="+mn-lt"/>
              <a:ea typeface="+mn-ea"/>
              <a:cs typeface="+mn-cs"/>
            </a:rPr>
            <a:t>1. </a:t>
          </a:r>
          <a:r>
            <a:rPr lang="zh-CN" altLang="zh-CN" sz="1100">
              <a:solidFill>
                <a:schemeClr val="dk1"/>
              </a:solidFill>
              <a:effectLst/>
              <a:latin typeface="+mn-lt"/>
              <a:ea typeface="+mn-ea"/>
              <a:cs typeface="+mn-cs"/>
            </a:rPr>
            <a:t>若当前需求量为</a:t>
          </a:r>
          <a:r>
            <a:rPr lang="en-US" altLang="zh-CN" sz="1100">
              <a:solidFill>
                <a:schemeClr val="dk1"/>
              </a:solidFill>
              <a:effectLst/>
              <a:latin typeface="+mn-lt"/>
              <a:ea typeface="+mn-ea"/>
              <a:cs typeface="+mn-cs"/>
            </a:rPr>
            <a:t>22000</a:t>
          </a:r>
          <a:r>
            <a:rPr lang="zh-CN" altLang="zh-CN" sz="1100">
              <a:solidFill>
                <a:schemeClr val="dk1"/>
              </a:solidFill>
              <a:effectLst/>
              <a:latin typeface="+mn-lt"/>
              <a:ea typeface="+mn-ea"/>
              <a:cs typeface="+mn-cs"/>
            </a:rPr>
            <a:t>时，计算出每种方案下的总成本；</a:t>
          </a:r>
        </a:p>
        <a:p>
          <a:r>
            <a:rPr lang="en-US" altLang="zh-CN" sz="1100">
              <a:solidFill>
                <a:schemeClr val="dk1"/>
              </a:solidFill>
              <a:effectLst/>
              <a:latin typeface="+mn-lt"/>
              <a:ea typeface="+mn-ea"/>
              <a:cs typeface="+mn-cs"/>
            </a:rPr>
            <a:t>2. </a:t>
          </a:r>
          <a:r>
            <a:rPr lang="zh-CN" altLang="zh-CN" sz="1100">
              <a:solidFill>
                <a:schemeClr val="dk1"/>
              </a:solidFill>
              <a:effectLst/>
              <a:latin typeface="+mn-lt"/>
              <a:ea typeface="+mn-ea"/>
              <a:cs typeface="+mn-cs"/>
            </a:rPr>
            <a:t>添加一个微调器，使得需求量从</a:t>
          </a:r>
          <a:r>
            <a:rPr lang="en-US" altLang="zh-CN" sz="1100">
              <a:solidFill>
                <a:schemeClr val="dk1"/>
              </a:solidFill>
              <a:effectLst/>
              <a:latin typeface="+mn-lt"/>
              <a:ea typeface="+mn-ea"/>
              <a:cs typeface="+mn-cs"/>
            </a:rPr>
            <a:t>2000</a:t>
          </a:r>
          <a:r>
            <a:rPr lang="zh-CN" altLang="zh-CN" sz="1100">
              <a:solidFill>
                <a:schemeClr val="dk1"/>
              </a:solidFill>
              <a:effectLst/>
              <a:latin typeface="+mn-lt"/>
              <a:ea typeface="+mn-ea"/>
              <a:cs typeface="+mn-cs"/>
            </a:rPr>
            <a:t>按步长</a:t>
          </a:r>
          <a:r>
            <a:rPr lang="en-US" altLang="zh-CN" sz="1100">
              <a:solidFill>
                <a:schemeClr val="dk1"/>
              </a:solidFill>
              <a:effectLst/>
              <a:latin typeface="+mn-lt"/>
              <a:ea typeface="+mn-ea"/>
              <a:cs typeface="+mn-cs"/>
            </a:rPr>
            <a:t>1000</a:t>
          </a:r>
          <a:r>
            <a:rPr lang="zh-CN" altLang="zh-CN" sz="1100">
              <a:solidFill>
                <a:schemeClr val="dk1"/>
              </a:solidFill>
              <a:effectLst/>
              <a:latin typeface="+mn-lt"/>
              <a:ea typeface="+mn-ea"/>
              <a:cs typeface="+mn-cs"/>
            </a:rPr>
            <a:t>变化到</a:t>
          </a:r>
          <a:r>
            <a:rPr lang="en-US" altLang="zh-CN" sz="1100">
              <a:solidFill>
                <a:schemeClr val="dk1"/>
              </a:solidFill>
              <a:effectLst/>
              <a:latin typeface="+mn-lt"/>
              <a:ea typeface="+mn-ea"/>
              <a:cs typeface="+mn-cs"/>
            </a:rPr>
            <a:t>35000</a:t>
          </a:r>
          <a:r>
            <a:rPr lang="zh-CN" altLang="zh-CN" sz="1100">
              <a:solidFill>
                <a:schemeClr val="dk1"/>
              </a:solidFill>
              <a:effectLst/>
              <a:latin typeface="+mn-lt"/>
              <a:ea typeface="+mn-ea"/>
              <a:cs typeface="+mn-cs"/>
            </a:rPr>
            <a:t>时，反映决策结论：“自制”、“外购”或“皆可”；</a:t>
          </a:r>
        </a:p>
        <a:p>
          <a:r>
            <a:rPr lang="en-US" altLang="zh-CN" sz="1100">
              <a:solidFill>
                <a:schemeClr val="dk1"/>
              </a:solidFill>
              <a:effectLst/>
              <a:latin typeface="+mn-lt"/>
              <a:ea typeface="+mn-ea"/>
              <a:cs typeface="+mn-cs"/>
            </a:rPr>
            <a:t>3. </a:t>
          </a:r>
          <a:r>
            <a:rPr lang="zh-CN" altLang="zh-CN" sz="1100">
              <a:solidFill>
                <a:schemeClr val="dk1"/>
              </a:solidFill>
              <a:effectLst/>
              <a:latin typeface="+mn-lt"/>
              <a:ea typeface="+mn-ea"/>
              <a:cs typeface="+mn-cs"/>
            </a:rPr>
            <a:t>计算出相对盈亏平衡量，并计算出相对盈亏平衡量时的总成本。（说明：相对盈亏平衡量要随着单位变动成本的变化而变化）。</a:t>
          </a:r>
        </a:p>
        <a:p>
          <a:endParaRPr lang="zh-CN" altLang="en-US" sz="1100"/>
        </a:p>
      </xdr:txBody>
    </xdr:sp>
    <xdr:clientData/>
  </xdr:twoCellAnchor>
  <xdr:twoCellAnchor>
    <xdr:from>
      <xdr:col>6</xdr:col>
      <xdr:colOff>81915</xdr:colOff>
      <xdr:row>14</xdr:row>
      <xdr:rowOff>217170</xdr:rowOff>
    </xdr:from>
    <xdr:to>
      <xdr:col>15</xdr:col>
      <xdr:colOff>36195</xdr:colOff>
      <xdr:row>29</xdr:row>
      <xdr:rowOff>70485</xdr:rowOff>
    </xdr:to>
    <xdr:graphicFrame macro="">
      <xdr:nvGraphicFramePr>
        <xdr:cNvPr id="3" name="图表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xdr:from>
          <xdr:col>3</xdr:col>
          <xdr:colOff>76200</xdr:colOff>
          <xdr:row>0</xdr:row>
          <xdr:rowOff>57150</xdr:rowOff>
        </xdr:from>
        <xdr:to>
          <xdr:col>3</xdr:col>
          <xdr:colOff>476250</xdr:colOff>
          <xdr:row>2</xdr:row>
          <xdr:rowOff>114300</xdr:rowOff>
        </xdr:to>
        <xdr:sp macro="" textlink="">
          <xdr:nvSpPr>
            <xdr:cNvPr id="2053" name="Spinner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9</xdr:col>
      <xdr:colOff>57150</xdr:colOff>
      <xdr:row>1</xdr:row>
      <xdr:rowOff>38100</xdr:rowOff>
    </xdr:from>
    <xdr:to>
      <xdr:col>14</xdr:col>
      <xdr:colOff>466725</xdr:colOff>
      <xdr:row>16</xdr:row>
      <xdr:rowOff>85725</xdr:rowOff>
    </xdr:to>
    <xdr:grpSp>
      <xdr:nvGrpSpPr>
        <xdr:cNvPr id="2" name="组合 1">
          <a:extLst>
            <a:ext uri="{FF2B5EF4-FFF2-40B4-BE49-F238E27FC236}">
              <a16:creationId xmlns:a16="http://schemas.microsoft.com/office/drawing/2014/main" id="{00000000-0008-0000-0200-000002000000}"/>
            </a:ext>
          </a:extLst>
        </xdr:cNvPr>
        <xdr:cNvGrpSpPr/>
      </xdr:nvGrpSpPr>
      <xdr:grpSpPr>
        <a:xfrm>
          <a:off x="5441950" y="215900"/>
          <a:ext cx="3521075" cy="2714625"/>
          <a:chOff x="5286375" y="209550"/>
          <a:chExt cx="3838575" cy="2695575"/>
        </a:xfrm>
      </xdr:grpSpPr>
      <xdr:sp macro="" textlink="">
        <xdr:nvSpPr>
          <xdr:cNvPr id="3" name="TextBox 4">
            <a:extLst>
              <a:ext uri="{FF2B5EF4-FFF2-40B4-BE49-F238E27FC236}">
                <a16:creationId xmlns:a16="http://schemas.microsoft.com/office/drawing/2014/main" id="{00000000-0008-0000-0200-000003000000}"/>
              </a:ext>
            </a:extLst>
          </xdr:cNvPr>
          <xdr:cNvSpPr txBox="1"/>
        </xdr:nvSpPr>
        <xdr:spPr>
          <a:xfrm>
            <a:off x="5286375" y="209550"/>
            <a:ext cx="3838575" cy="2695575"/>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3</a:t>
            </a:r>
            <a:r>
              <a:rPr lang="zh-CN" altLang="zh-CN" sz="1100" b="1" i="0" baseline="0">
                <a:solidFill>
                  <a:schemeClr val="dk1"/>
                </a:solidFill>
                <a:effectLst/>
                <a:latin typeface="+mn-lt"/>
                <a:ea typeface="+mn-ea"/>
                <a:cs typeface="+mn-cs"/>
              </a:rPr>
              <a:t>题</a:t>
            </a:r>
            <a:r>
              <a:rPr lang="zh-CN" altLang="zh-CN" sz="1100" b="0" i="0" baseline="0">
                <a:solidFill>
                  <a:schemeClr val="dk1"/>
                </a:solidFill>
                <a:effectLst/>
                <a:latin typeface="+mn-lt"/>
                <a:ea typeface="+mn-ea"/>
                <a:cs typeface="+mn-cs"/>
              </a:rPr>
              <a:t> </a:t>
            </a:r>
            <a:r>
              <a:rPr lang="en-US" altLang="zh-CN" sz="1100" b="0" i="0" baseline="0">
                <a:solidFill>
                  <a:schemeClr val="dk1"/>
                </a:solidFill>
                <a:effectLst/>
                <a:latin typeface="+mn-lt"/>
                <a:ea typeface="+mn-ea"/>
                <a:cs typeface="+mn-cs"/>
              </a:rPr>
              <a:t> </a:t>
            </a:r>
            <a:r>
              <a:rPr lang="zh-CN" altLang="zh-CN" sz="1100">
                <a:solidFill>
                  <a:schemeClr val="dk1"/>
                </a:solidFill>
                <a:effectLst/>
                <a:latin typeface="+mn-lt"/>
                <a:ea typeface="+mn-ea"/>
                <a:cs typeface="+mn-cs"/>
              </a:rPr>
              <a:t>根据日常工作统计，某医院发现每昼夜</a:t>
            </a:r>
            <a:r>
              <a:rPr lang="en-US" altLang="zh-CN" sz="1100">
                <a:solidFill>
                  <a:schemeClr val="dk1"/>
                </a:solidFill>
                <a:effectLst/>
                <a:latin typeface="+mn-lt"/>
                <a:ea typeface="+mn-ea"/>
                <a:cs typeface="+mn-cs"/>
              </a:rPr>
              <a:t>24</a:t>
            </a:r>
            <a:r>
              <a:rPr lang="zh-CN" altLang="zh-CN" sz="1100">
                <a:solidFill>
                  <a:schemeClr val="dk1"/>
                </a:solidFill>
                <a:effectLst/>
                <a:latin typeface="+mn-lt"/>
                <a:ea typeface="+mn-ea"/>
                <a:cs typeface="+mn-cs"/>
              </a:rPr>
              <a:t>小时中至少需要如下表所示数量的护士。护士们分别在各时段开始时上班，并连续工作</a:t>
            </a:r>
            <a:r>
              <a:rPr lang="en-US" altLang="zh-CN" sz="1100">
                <a:solidFill>
                  <a:schemeClr val="dk1"/>
                </a:solidFill>
                <a:effectLst/>
                <a:latin typeface="+mn-lt"/>
                <a:ea typeface="+mn-ea"/>
                <a:cs typeface="+mn-cs"/>
              </a:rPr>
              <a:t>8</a:t>
            </a:r>
            <a:r>
              <a:rPr lang="zh-CN" altLang="zh-CN" sz="1100">
                <a:solidFill>
                  <a:schemeClr val="dk1"/>
                </a:solidFill>
                <a:effectLst/>
                <a:latin typeface="+mn-lt"/>
                <a:ea typeface="+mn-ea"/>
                <a:cs typeface="+mn-cs"/>
              </a:rPr>
              <a:t>小时，问：</a:t>
            </a:r>
          </a:p>
          <a:p>
            <a:r>
              <a:rPr lang="en-US" altLang="zh-CN" sz="1100">
                <a:solidFill>
                  <a:schemeClr val="dk1"/>
                </a:solidFill>
                <a:effectLst/>
                <a:latin typeface="+mn-lt"/>
                <a:ea typeface="+mn-ea"/>
                <a:cs typeface="+mn-cs"/>
              </a:rPr>
              <a:t>1. </a:t>
            </a:r>
            <a:r>
              <a:rPr lang="zh-CN" altLang="zh-CN" sz="1100">
                <a:solidFill>
                  <a:schemeClr val="dk1"/>
                </a:solidFill>
                <a:effectLst/>
                <a:latin typeface="+mn-lt"/>
                <a:ea typeface="+mn-ea"/>
                <a:cs typeface="+mn-cs"/>
              </a:rPr>
              <a:t>应如何安排各个时段开始上班工作的人数，才能使护士的总人数最少；</a:t>
            </a:r>
          </a:p>
          <a:p>
            <a:r>
              <a:rPr lang="en-US" altLang="zh-CN" sz="1100">
                <a:solidFill>
                  <a:schemeClr val="dk1"/>
                </a:solidFill>
                <a:effectLst/>
                <a:latin typeface="+mn-lt"/>
                <a:ea typeface="+mn-ea"/>
                <a:cs typeface="+mn-cs"/>
              </a:rPr>
              <a:t>2. </a:t>
            </a:r>
            <a:r>
              <a:rPr lang="zh-CN" altLang="zh-CN" sz="1100">
                <a:solidFill>
                  <a:schemeClr val="dk1"/>
                </a:solidFill>
                <a:effectLst/>
                <a:latin typeface="+mn-lt"/>
                <a:ea typeface="+mn-ea"/>
                <a:cs typeface="+mn-cs"/>
              </a:rPr>
              <a:t>把规划求解模型参数保存在从</a:t>
            </a:r>
            <a:r>
              <a:rPr lang="en-US" altLang="zh-CN" sz="1100">
                <a:solidFill>
                  <a:schemeClr val="dk1"/>
                </a:solidFill>
                <a:effectLst/>
                <a:latin typeface="+mn-lt"/>
                <a:ea typeface="+mn-ea"/>
                <a:cs typeface="+mn-cs"/>
              </a:rPr>
              <a:t>B2</a:t>
            </a:r>
            <a:r>
              <a:rPr lang="zh-CN" altLang="zh-CN" sz="1100">
                <a:solidFill>
                  <a:schemeClr val="dk1"/>
                </a:solidFill>
                <a:effectLst/>
                <a:latin typeface="+mn-lt"/>
                <a:ea typeface="+mn-ea"/>
                <a:cs typeface="+mn-cs"/>
              </a:rPr>
              <a:t>开始的单元格处。</a:t>
            </a:r>
          </a:p>
          <a:p>
            <a:pPr marL="0" marR="0" indent="0" defTabSz="914400" rtl="0" eaLnBrk="1" fontAlgn="auto" latinLnBrk="0" hangingPunct="1">
              <a:lnSpc>
                <a:spcPct val="100000"/>
              </a:lnSpc>
              <a:spcBef>
                <a:spcPts val="0"/>
              </a:spcBef>
              <a:spcAft>
                <a:spcPts val="0"/>
              </a:spcAft>
              <a:buClrTx/>
              <a:buSzTx/>
              <a:buFontTx/>
              <a:buNone/>
              <a:tabLst/>
              <a:defRPr/>
            </a:pPr>
            <a:endParaRPr lang="zh-CN" altLang="zh-CN">
              <a:effectLst/>
            </a:endParaRPr>
          </a:p>
          <a:p>
            <a:endParaRPr lang="zh-CN" altLang="en-US" sz="1100"/>
          </a:p>
        </xdr:txBody>
      </xdr:sp>
      <xdr:pic>
        <xdr:nvPicPr>
          <xdr:cNvPr id="4" name="图片 3">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19775" y="1428750"/>
            <a:ext cx="2771775" cy="14478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19051</xdr:colOff>
      <xdr:row>0</xdr:row>
      <xdr:rowOff>19049</xdr:rowOff>
    </xdr:from>
    <xdr:to>
      <xdr:col>18</xdr:col>
      <xdr:colOff>525781</xdr:colOff>
      <xdr:row>40</xdr:row>
      <xdr:rowOff>133349</xdr:rowOff>
    </xdr:to>
    <xdr:grpSp>
      <xdr:nvGrpSpPr>
        <xdr:cNvPr id="2" name="组合 1">
          <a:extLst>
            <a:ext uri="{FF2B5EF4-FFF2-40B4-BE49-F238E27FC236}">
              <a16:creationId xmlns:a16="http://schemas.microsoft.com/office/drawing/2014/main" id="{00000000-0008-0000-0300-000002000000}"/>
            </a:ext>
          </a:extLst>
        </xdr:cNvPr>
        <xdr:cNvGrpSpPr/>
      </xdr:nvGrpSpPr>
      <xdr:grpSpPr>
        <a:xfrm>
          <a:off x="6775451" y="19049"/>
          <a:ext cx="4450080" cy="7581900"/>
          <a:chOff x="6191251" y="19049"/>
          <a:chExt cx="4857750" cy="7458075"/>
        </a:xfrm>
        <a:solidFill>
          <a:schemeClr val="accent5">
            <a:lumMod val="40000"/>
            <a:lumOff val="60000"/>
          </a:schemeClr>
        </a:solidFill>
      </xdr:grpSpPr>
      <xdr:sp macro="" textlink="">
        <xdr:nvSpPr>
          <xdr:cNvPr id="3" name="TextBox 4">
            <a:extLst>
              <a:ext uri="{FF2B5EF4-FFF2-40B4-BE49-F238E27FC236}">
                <a16:creationId xmlns:a16="http://schemas.microsoft.com/office/drawing/2014/main" id="{00000000-0008-0000-0300-000003000000}"/>
              </a:ext>
            </a:extLst>
          </xdr:cNvPr>
          <xdr:cNvSpPr txBox="1"/>
        </xdr:nvSpPr>
        <xdr:spPr>
          <a:xfrm>
            <a:off x="6191251" y="19049"/>
            <a:ext cx="4857750" cy="7458075"/>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4</a:t>
            </a:r>
            <a:r>
              <a:rPr lang="zh-CN" altLang="zh-CN" sz="1100" b="1" i="0" baseline="0">
                <a:solidFill>
                  <a:schemeClr val="dk1"/>
                </a:solidFill>
                <a:effectLst/>
                <a:latin typeface="+mn-lt"/>
                <a:ea typeface="+mn-ea"/>
                <a:cs typeface="+mn-cs"/>
              </a:rPr>
              <a:t>题</a:t>
            </a:r>
            <a:r>
              <a:rPr lang="zh-CN" altLang="zh-CN" sz="1100" b="0" i="0" baseline="0">
                <a:solidFill>
                  <a:schemeClr val="dk1"/>
                </a:solidFill>
                <a:effectLst/>
                <a:latin typeface="+mn-lt"/>
                <a:ea typeface="+mn-ea"/>
                <a:cs typeface="+mn-cs"/>
              </a:rPr>
              <a:t>　利用Excel建立经济订货量模型</a:t>
            </a:r>
            <a:r>
              <a:rPr lang="zh-CN" altLang="en-US" sz="1100" b="0" i="0" baseline="0">
                <a:solidFill>
                  <a:schemeClr val="dk1"/>
                </a:solidFill>
                <a:effectLst/>
                <a:latin typeface="+mn-lt"/>
                <a:ea typeface="+mn-ea"/>
                <a:cs typeface="+mn-cs"/>
              </a:rPr>
              <a:t>。</a:t>
            </a:r>
            <a:r>
              <a:rPr lang="zh-CN" altLang="zh-CN" sz="1100" b="0" i="0" baseline="0">
                <a:solidFill>
                  <a:schemeClr val="dk1"/>
                </a:solidFill>
                <a:effectLst/>
                <a:latin typeface="+mn-lt"/>
                <a:ea typeface="+mn-ea"/>
                <a:cs typeface="+mn-cs"/>
              </a:rPr>
              <a:t>假设一件商品在仓库里储存一年的费用与年需求量成反比</a:t>
            </a:r>
            <a:r>
              <a:rPr lang="zh-CN" altLang="en-US" sz="1100" b="0" i="0" baseline="0">
                <a:solidFill>
                  <a:schemeClr val="dk1"/>
                </a:solidFill>
                <a:effectLst/>
                <a:latin typeface="+mn-lt"/>
                <a:ea typeface="+mn-ea"/>
                <a:cs typeface="+mn-cs"/>
              </a:rPr>
              <a:t>（</a:t>
            </a:r>
            <a:r>
              <a:rPr lang="zh-CN" altLang="zh-CN" sz="1100" b="0" i="0" baseline="0">
                <a:solidFill>
                  <a:schemeClr val="dk1"/>
                </a:solidFill>
                <a:effectLst/>
                <a:latin typeface="+mn-lt"/>
                <a:ea typeface="+mn-ea"/>
                <a:cs typeface="+mn-cs"/>
              </a:rPr>
              <a:t>见下表</a:t>
            </a:r>
            <a:r>
              <a:rPr lang="zh-CN" altLang="en-US" sz="1100" b="0" i="0" baseline="0">
                <a:solidFill>
                  <a:schemeClr val="dk1"/>
                </a:solidFill>
                <a:effectLst/>
                <a:latin typeface="+mn-lt"/>
                <a:ea typeface="+mn-ea"/>
                <a:cs typeface="+mn-cs"/>
              </a:rPr>
              <a:t>），</a:t>
            </a:r>
            <a:r>
              <a:rPr lang="zh-CN" altLang="zh-CN" sz="1100" b="0" i="0" baseline="0">
                <a:solidFill>
                  <a:schemeClr val="dk1"/>
                </a:solidFill>
                <a:effectLst/>
                <a:latin typeface="+mn-lt"/>
                <a:ea typeface="+mn-ea"/>
                <a:cs typeface="+mn-cs"/>
              </a:rPr>
              <a:t>订一次货的成本为300元，当前的年需求量为10000。要求：</a:t>
            </a:r>
            <a:endParaRPr lang="zh-CN" altLang="zh-CN">
              <a:effectLst/>
            </a:endParaRPr>
          </a:p>
          <a:p>
            <a:r>
              <a:rPr lang="en-US" altLang="zh-CN" sz="1100">
                <a:solidFill>
                  <a:schemeClr val="dk1"/>
                </a:solidFill>
                <a:effectLst/>
                <a:latin typeface="+mn-lt"/>
                <a:ea typeface="+mn-ea"/>
                <a:cs typeface="+mn-cs"/>
              </a:rPr>
              <a:t>1. </a:t>
            </a:r>
            <a:r>
              <a:rPr lang="zh-CN" altLang="zh-CN" sz="1100">
                <a:solidFill>
                  <a:schemeClr val="dk1"/>
                </a:solidFill>
                <a:effectLst/>
                <a:latin typeface="+mn-lt"/>
                <a:ea typeface="+mn-ea"/>
                <a:cs typeface="+mn-cs"/>
              </a:rPr>
              <a:t>计算当订货量为</a:t>
            </a:r>
            <a:r>
              <a:rPr lang="en-US" altLang="zh-CN" sz="1100">
                <a:solidFill>
                  <a:schemeClr val="dk1"/>
                </a:solidFill>
                <a:effectLst/>
                <a:latin typeface="+mn-lt"/>
                <a:ea typeface="+mn-ea"/>
                <a:cs typeface="+mn-cs"/>
              </a:rPr>
              <a:t>500</a:t>
            </a:r>
            <a:r>
              <a:rPr lang="zh-CN" altLang="zh-CN" sz="1100">
                <a:solidFill>
                  <a:schemeClr val="dk1"/>
                </a:solidFill>
                <a:effectLst/>
                <a:latin typeface="+mn-lt"/>
                <a:ea typeface="+mn-ea"/>
                <a:cs typeface="+mn-cs"/>
              </a:rPr>
              <a:t>时的订货成本、年储存成本和年总成本；</a:t>
            </a:r>
          </a:p>
          <a:p>
            <a:r>
              <a:rPr lang="en-US" altLang="zh-CN" sz="1100">
                <a:solidFill>
                  <a:schemeClr val="dk1"/>
                </a:solidFill>
                <a:effectLst/>
                <a:latin typeface="+mn-lt"/>
                <a:ea typeface="+mn-ea"/>
                <a:cs typeface="+mn-cs"/>
              </a:rPr>
              <a:t>2. </a:t>
            </a:r>
            <a:r>
              <a:rPr lang="zh-CN" altLang="zh-CN" sz="1100">
                <a:solidFill>
                  <a:schemeClr val="dk1"/>
                </a:solidFill>
                <a:effectLst/>
                <a:latin typeface="+mn-lt"/>
                <a:ea typeface="+mn-ea"/>
                <a:cs typeface="+mn-cs"/>
              </a:rPr>
              <a:t>计算经济订货量，以及</a:t>
            </a:r>
            <a:r>
              <a:rPr lang="en-US" altLang="zh-CN" sz="1100">
                <a:solidFill>
                  <a:schemeClr val="dk1"/>
                </a:solidFill>
                <a:effectLst/>
                <a:latin typeface="+mn-lt"/>
                <a:ea typeface="+mn-ea"/>
                <a:cs typeface="+mn-cs"/>
              </a:rPr>
              <a:t>EOQ</a:t>
            </a:r>
            <a:r>
              <a:rPr lang="zh-CN" altLang="zh-CN" sz="1100">
                <a:solidFill>
                  <a:schemeClr val="dk1"/>
                </a:solidFill>
                <a:effectLst/>
                <a:latin typeface="+mn-lt"/>
                <a:ea typeface="+mn-ea"/>
                <a:cs typeface="+mn-cs"/>
              </a:rPr>
              <a:t>下的年订货成本、年储存成本和年总成本；</a:t>
            </a:r>
          </a:p>
          <a:p>
            <a:r>
              <a:rPr lang="en-US" altLang="zh-CN" sz="1100">
                <a:solidFill>
                  <a:schemeClr val="dk1"/>
                </a:solidFill>
                <a:effectLst/>
                <a:latin typeface="+mn-lt"/>
                <a:ea typeface="+mn-ea"/>
                <a:cs typeface="+mn-cs"/>
              </a:rPr>
              <a:t>3. </a:t>
            </a:r>
            <a:r>
              <a:rPr lang="zh-CN" altLang="zh-CN" sz="1100">
                <a:solidFill>
                  <a:schemeClr val="dk1"/>
                </a:solidFill>
                <a:effectLst/>
                <a:latin typeface="+mn-lt"/>
                <a:ea typeface="+mn-ea"/>
                <a:cs typeface="+mn-cs"/>
              </a:rPr>
              <a:t>在本工作表中生成一个模拟运算表，计算当年需求量分别为</a:t>
            </a:r>
            <a:r>
              <a:rPr lang="en-US" altLang="zh-CN" sz="1100">
                <a:solidFill>
                  <a:schemeClr val="dk1"/>
                </a:solidFill>
                <a:effectLst/>
                <a:latin typeface="+mn-lt"/>
                <a:ea typeface="+mn-ea"/>
                <a:cs typeface="+mn-cs"/>
              </a:rPr>
              <a:t>10000</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15000</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20000</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25000</a:t>
            </a:r>
            <a:r>
              <a:rPr lang="zh-CN" altLang="zh-CN" sz="1100">
                <a:solidFill>
                  <a:schemeClr val="dk1"/>
                </a:solidFill>
                <a:effectLst/>
                <a:latin typeface="+mn-lt"/>
                <a:ea typeface="+mn-ea"/>
                <a:cs typeface="+mn-cs"/>
              </a:rPr>
              <a:t>和</a:t>
            </a:r>
            <a:r>
              <a:rPr lang="en-US" altLang="zh-CN" sz="1100">
                <a:solidFill>
                  <a:schemeClr val="dk1"/>
                </a:solidFill>
                <a:effectLst/>
                <a:latin typeface="+mn-lt"/>
                <a:ea typeface="+mn-ea"/>
                <a:cs typeface="+mn-cs"/>
              </a:rPr>
              <a:t>30000</a:t>
            </a:r>
            <a:r>
              <a:rPr lang="zh-CN" altLang="zh-CN" sz="1100">
                <a:solidFill>
                  <a:schemeClr val="dk1"/>
                </a:solidFill>
                <a:effectLst/>
                <a:latin typeface="+mn-lt"/>
                <a:ea typeface="+mn-ea"/>
                <a:cs typeface="+mn-cs"/>
              </a:rPr>
              <a:t>时、订货量按步长</a:t>
            </a:r>
            <a:r>
              <a:rPr lang="en-US" altLang="zh-CN" sz="1100">
                <a:solidFill>
                  <a:schemeClr val="dk1"/>
                </a:solidFill>
                <a:effectLst/>
                <a:latin typeface="+mn-lt"/>
                <a:ea typeface="+mn-ea"/>
                <a:cs typeface="+mn-cs"/>
              </a:rPr>
              <a:t>100</a:t>
            </a:r>
            <a:r>
              <a:rPr lang="zh-CN" altLang="zh-CN" sz="1100">
                <a:solidFill>
                  <a:schemeClr val="dk1"/>
                </a:solidFill>
                <a:effectLst/>
                <a:latin typeface="+mn-lt"/>
                <a:ea typeface="+mn-ea"/>
                <a:cs typeface="+mn-cs"/>
              </a:rPr>
              <a:t>从</a:t>
            </a:r>
            <a:r>
              <a:rPr lang="en-US" altLang="zh-CN" sz="1100">
                <a:solidFill>
                  <a:schemeClr val="dk1"/>
                </a:solidFill>
                <a:effectLst/>
                <a:latin typeface="+mn-lt"/>
                <a:ea typeface="+mn-ea"/>
                <a:cs typeface="+mn-cs"/>
              </a:rPr>
              <a:t>100</a:t>
            </a:r>
            <a:r>
              <a:rPr lang="zh-CN" altLang="zh-CN" sz="1100">
                <a:solidFill>
                  <a:schemeClr val="dk1"/>
                </a:solidFill>
                <a:effectLst/>
                <a:latin typeface="+mn-lt"/>
                <a:ea typeface="+mn-ea"/>
                <a:cs typeface="+mn-cs"/>
              </a:rPr>
              <a:t>变化到</a:t>
            </a:r>
            <a:r>
              <a:rPr lang="en-US" altLang="zh-CN" sz="1100">
                <a:solidFill>
                  <a:schemeClr val="dk1"/>
                </a:solidFill>
                <a:effectLst/>
                <a:latin typeface="+mn-lt"/>
                <a:ea typeface="+mn-ea"/>
                <a:cs typeface="+mn-cs"/>
              </a:rPr>
              <a:t>1500</a:t>
            </a:r>
            <a:r>
              <a:rPr lang="zh-CN" altLang="zh-CN" sz="1100">
                <a:solidFill>
                  <a:schemeClr val="dk1"/>
                </a:solidFill>
                <a:effectLst/>
                <a:latin typeface="+mn-lt"/>
                <a:ea typeface="+mn-ea"/>
                <a:cs typeface="+mn-cs"/>
              </a:rPr>
              <a:t>时年总成本的各个值；</a:t>
            </a:r>
          </a:p>
          <a:p>
            <a:r>
              <a:rPr lang="en-US" altLang="zh-CN" sz="1100">
                <a:solidFill>
                  <a:schemeClr val="dk1"/>
                </a:solidFill>
                <a:effectLst/>
                <a:latin typeface="+mn-lt"/>
                <a:ea typeface="+mn-ea"/>
                <a:cs typeface="+mn-cs"/>
              </a:rPr>
              <a:t>4. </a:t>
            </a:r>
            <a:r>
              <a:rPr lang="zh-CN" altLang="zh-CN" sz="1100">
                <a:solidFill>
                  <a:schemeClr val="dk1"/>
                </a:solidFill>
                <a:effectLst/>
                <a:latin typeface="+mn-lt"/>
                <a:ea typeface="+mn-ea"/>
                <a:cs typeface="+mn-cs"/>
              </a:rPr>
              <a:t>绘制如下的在不同年需求量下的年总成本随销量变化的图形。其中在当前年需求量下的年总成本线设为粗黑点线；</a:t>
            </a:r>
          </a:p>
          <a:p>
            <a:r>
              <a:rPr lang="en-US" altLang="zh-CN" sz="1100">
                <a:solidFill>
                  <a:schemeClr val="dk1"/>
                </a:solidFill>
                <a:effectLst/>
                <a:latin typeface="+mn-lt"/>
                <a:ea typeface="+mn-ea"/>
                <a:cs typeface="+mn-cs"/>
              </a:rPr>
              <a:t>5.</a:t>
            </a:r>
            <a:r>
              <a:rPr lang="zh-CN" altLang="zh-CN" sz="1100">
                <a:solidFill>
                  <a:schemeClr val="dk1"/>
                </a:solidFill>
                <a:effectLst/>
                <a:latin typeface="+mn-lt"/>
                <a:ea typeface="+mn-ea"/>
                <a:cs typeface="+mn-cs"/>
              </a:rPr>
              <a:t>在图中添加一个可以对当前年需求量进行调节的微调项，年需求量的最小值为</a:t>
            </a:r>
            <a:r>
              <a:rPr lang="en-US" altLang="zh-CN" sz="1100">
                <a:solidFill>
                  <a:schemeClr val="dk1"/>
                </a:solidFill>
                <a:effectLst/>
                <a:latin typeface="+mn-lt"/>
                <a:ea typeface="+mn-ea"/>
                <a:cs typeface="+mn-cs"/>
              </a:rPr>
              <a:t>10000</a:t>
            </a:r>
            <a:r>
              <a:rPr lang="zh-CN" altLang="zh-CN" sz="1100">
                <a:solidFill>
                  <a:schemeClr val="dk1"/>
                </a:solidFill>
                <a:effectLst/>
                <a:latin typeface="+mn-lt"/>
                <a:ea typeface="+mn-ea"/>
                <a:cs typeface="+mn-cs"/>
              </a:rPr>
              <a:t>，最大值为</a:t>
            </a:r>
            <a:r>
              <a:rPr lang="en-US" altLang="zh-CN" sz="1100">
                <a:solidFill>
                  <a:schemeClr val="dk1"/>
                </a:solidFill>
                <a:effectLst/>
                <a:latin typeface="+mn-lt"/>
                <a:ea typeface="+mn-ea"/>
                <a:cs typeface="+mn-cs"/>
              </a:rPr>
              <a:t>30000</a:t>
            </a:r>
            <a:r>
              <a:rPr lang="zh-CN" altLang="zh-CN" sz="1100">
                <a:solidFill>
                  <a:schemeClr val="dk1"/>
                </a:solidFill>
                <a:effectLst/>
                <a:latin typeface="+mn-lt"/>
                <a:ea typeface="+mn-ea"/>
                <a:cs typeface="+mn-cs"/>
              </a:rPr>
              <a:t>，步长为</a:t>
            </a:r>
            <a:r>
              <a:rPr lang="en-US" altLang="zh-CN" sz="1100">
                <a:solidFill>
                  <a:schemeClr val="dk1"/>
                </a:solidFill>
                <a:effectLst/>
                <a:latin typeface="+mn-lt"/>
                <a:ea typeface="+mn-ea"/>
                <a:cs typeface="+mn-cs"/>
              </a:rPr>
              <a:t>5000</a:t>
            </a:r>
            <a:r>
              <a:rPr lang="zh-CN" altLang="zh-CN" sz="1100">
                <a:solidFill>
                  <a:schemeClr val="dk1"/>
                </a:solidFill>
                <a:effectLst/>
                <a:latin typeface="+mn-lt"/>
                <a:ea typeface="+mn-ea"/>
                <a:cs typeface="+mn-cs"/>
              </a:rPr>
              <a:t>。使当前年需求量下的年总成本线可以随之移动；</a:t>
            </a:r>
          </a:p>
          <a:p>
            <a:r>
              <a:rPr lang="en-US" altLang="zh-CN" sz="1100">
                <a:solidFill>
                  <a:schemeClr val="dk1"/>
                </a:solidFill>
                <a:effectLst/>
                <a:latin typeface="+mn-lt"/>
                <a:ea typeface="+mn-ea"/>
                <a:cs typeface="+mn-cs"/>
              </a:rPr>
              <a:t>6. </a:t>
            </a:r>
            <a:r>
              <a:rPr lang="zh-CN" altLang="zh-CN" sz="1100">
                <a:solidFill>
                  <a:schemeClr val="dk1"/>
                </a:solidFill>
                <a:effectLst/>
                <a:latin typeface="+mn-lt"/>
                <a:ea typeface="+mn-ea"/>
                <a:cs typeface="+mn-cs"/>
              </a:rPr>
              <a:t>在图中添加一个参考线，该参考线经过粗黑点线的成本线的最低点。</a:t>
            </a:r>
          </a:p>
          <a:p>
            <a:endParaRPr lang="zh-CN" altLang="en-US" sz="1100"/>
          </a:p>
        </xdr:txBody>
      </xdr:sp>
      <xdr:pic>
        <xdr:nvPicPr>
          <xdr:cNvPr id="4" name="图片 3">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7548564" y="2695575"/>
            <a:ext cx="2143125" cy="1276350"/>
          </a:xfrm>
          <a:prstGeom prst="rect">
            <a:avLst/>
          </a:prstGeom>
          <a:grpFill/>
        </xdr:spPr>
      </xdr:pic>
      <xdr:pic>
        <xdr:nvPicPr>
          <xdr:cNvPr id="5" name="图片 4">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a:xfrm>
            <a:off x="6248401" y="4067175"/>
            <a:ext cx="4743450" cy="3181350"/>
          </a:xfrm>
          <a:prstGeom prst="rect">
            <a:avLst/>
          </a:prstGeom>
          <a:grpFill/>
        </xdr:spPr>
      </xdr:pic>
    </xdr:grpSp>
    <xdr:clientData/>
  </xdr:twoCellAnchor>
  <mc:AlternateContent xmlns:mc="http://schemas.openxmlformats.org/markup-compatibility/2006">
    <mc:Choice xmlns:a14="http://schemas.microsoft.com/office/drawing/2010/main" Requires="a14">
      <xdr:twoCellAnchor>
        <xdr:from>
          <xdr:col>7</xdr:col>
          <xdr:colOff>133350</xdr:colOff>
          <xdr:row>21</xdr:row>
          <xdr:rowOff>31750</xdr:rowOff>
        </xdr:from>
        <xdr:to>
          <xdr:col>8</xdr:col>
          <xdr:colOff>19050</xdr:colOff>
          <xdr:row>22</xdr:row>
          <xdr:rowOff>19050</xdr:rowOff>
        </xdr:to>
        <xdr:sp macro="" textlink="">
          <xdr:nvSpPr>
            <xdr:cNvPr id="9217" name="Spinner 1" hidden="1">
              <a:extLst>
                <a:ext uri="{63B3BB69-23CF-44E3-9099-C40C66FF867C}">
                  <a14:compatExt spid="_x0000_s9217"/>
                </a:ext>
                <a:ext uri="{FF2B5EF4-FFF2-40B4-BE49-F238E27FC236}">
                  <a16:creationId xmlns:a16="http://schemas.microsoft.com/office/drawing/2014/main" id="{00000000-0008-0000-0300-0000012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xdr:col>
      <xdr:colOff>457200</xdr:colOff>
      <xdr:row>22</xdr:row>
      <xdr:rowOff>83820</xdr:rowOff>
    </xdr:from>
    <xdr:to>
      <xdr:col>10</xdr:col>
      <xdr:colOff>0</xdr:colOff>
      <xdr:row>37</xdr:row>
      <xdr:rowOff>83820</xdr:rowOff>
    </xdr:to>
    <xdr:graphicFrame macro="">
      <xdr:nvGraphicFramePr>
        <xdr:cNvPr id="7" name="图表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280987</xdr:colOff>
      <xdr:row>42</xdr:row>
      <xdr:rowOff>90487</xdr:rowOff>
    </xdr:from>
    <xdr:to>
      <xdr:col>10</xdr:col>
      <xdr:colOff>157162</xdr:colOff>
      <xdr:row>58</xdr:row>
      <xdr:rowOff>90487</xdr:rowOff>
    </xdr:to>
    <xdr:graphicFrame macro="">
      <xdr:nvGraphicFramePr>
        <xdr:cNvPr id="6" name="图表 5">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xdr:from>
          <xdr:col>8</xdr:col>
          <xdr:colOff>381000</xdr:colOff>
          <xdr:row>39</xdr:row>
          <xdr:rowOff>127000</xdr:rowOff>
        </xdr:from>
        <xdr:to>
          <xdr:col>8</xdr:col>
          <xdr:colOff>628650</xdr:colOff>
          <xdr:row>41</xdr:row>
          <xdr:rowOff>57150</xdr:rowOff>
        </xdr:to>
        <xdr:sp macro="" textlink="">
          <xdr:nvSpPr>
            <xdr:cNvPr id="9218" name="Spinner 2" hidden="1">
              <a:extLst>
                <a:ext uri="{63B3BB69-23CF-44E3-9099-C40C66FF867C}">
                  <a14:compatExt spid="_x0000_s9218"/>
                </a:ext>
                <a:ext uri="{FF2B5EF4-FFF2-40B4-BE49-F238E27FC236}">
                  <a16:creationId xmlns:a16="http://schemas.microsoft.com/office/drawing/2014/main" id="{00000000-0008-0000-0300-0000022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11</xdr:col>
      <xdr:colOff>247650</xdr:colOff>
      <xdr:row>15</xdr:row>
      <xdr:rowOff>19050</xdr:rowOff>
    </xdr:from>
    <xdr:to>
      <xdr:col>21</xdr:col>
      <xdr:colOff>609600</xdr:colOff>
      <xdr:row>676</xdr:row>
      <xdr:rowOff>28575</xdr:rowOff>
    </xdr:to>
    <xdr:grpSp>
      <xdr:nvGrpSpPr>
        <xdr:cNvPr id="2" name="组合 1">
          <a:extLst>
            <a:ext uri="{FF2B5EF4-FFF2-40B4-BE49-F238E27FC236}">
              <a16:creationId xmlns:a16="http://schemas.microsoft.com/office/drawing/2014/main" id="{00000000-0008-0000-0400-000002000000}"/>
            </a:ext>
          </a:extLst>
        </xdr:cNvPr>
        <xdr:cNvGrpSpPr/>
      </xdr:nvGrpSpPr>
      <xdr:grpSpPr>
        <a:xfrm>
          <a:off x="6737350" y="2882900"/>
          <a:ext cx="4826000" cy="4276725"/>
          <a:chOff x="9906000" y="57150"/>
          <a:chExt cx="5295900" cy="4295775"/>
        </a:xfrm>
      </xdr:grpSpPr>
      <xdr:sp macro="" textlink="">
        <xdr:nvSpPr>
          <xdr:cNvPr id="3" name="TextBox 3">
            <a:extLst>
              <a:ext uri="{FF2B5EF4-FFF2-40B4-BE49-F238E27FC236}">
                <a16:creationId xmlns:a16="http://schemas.microsoft.com/office/drawing/2014/main" id="{00000000-0008-0000-0400-000003000000}"/>
              </a:ext>
            </a:extLst>
          </xdr:cNvPr>
          <xdr:cNvSpPr txBox="1"/>
        </xdr:nvSpPr>
        <xdr:spPr>
          <a:xfrm>
            <a:off x="9906000" y="57150"/>
            <a:ext cx="5295900" cy="4295775"/>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5</a:t>
            </a:r>
            <a:r>
              <a:rPr lang="zh-CN" altLang="zh-CN" sz="1100" b="1" i="0" baseline="0">
                <a:solidFill>
                  <a:schemeClr val="dk1"/>
                </a:solidFill>
                <a:effectLst/>
                <a:latin typeface="+mn-lt"/>
                <a:ea typeface="+mn-ea"/>
                <a:cs typeface="+mn-cs"/>
              </a:rPr>
              <a:t>题</a:t>
            </a:r>
            <a:r>
              <a:rPr lang="zh-CN" altLang="zh-CN" sz="1100" b="0" i="0" baseline="0">
                <a:solidFill>
                  <a:schemeClr val="dk1"/>
                </a:solidFill>
                <a:effectLst/>
                <a:latin typeface="+mn-lt"/>
                <a:ea typeface="+mn-ea"/>
                <a:cs typeface="+mn-cs"/>
              </a:rPr>
              <a:t>   </a:t>
            </a:r>
            <a:r>
              <a:rPr lang="zh-CN" altLang="zh-CN" sz="1100">
                <a:solidFill>
                  <a:schemeClr val="dk1"/>
                </a:solidFill>
                <a:effectLst/>
                <a:latin typeface="+mn-lt"/>
                <a:ea typeface="+mn-ea"/>
                <a:cs typeface="+mn-cs"/>
              </a:rPr>
              <a:t>利用题目所给如下图所示的某公司三年的销售数据，用</a:t>
            </a:r>
            <a:r>
              <a:rPr lang="en-US" altLang="zh-CN" sz="1100">
                <a:solidFill>
                  <a:schemeClr val="dk1"/>
                </a:solidFill>
                <a:effectLst/>
                <a:latin typeface="+mn-lt"/>
                <a:ea typeface="+mn-ea"/>
                <a:cs typeface="+mn-cs"/>
              </a:rPr>
              <a:t>D</a:t>
            </a:r>
            <a:r>
              <a:rPr lang="zh-CN" altLang="zh-CN" sz="1100">
                <a:solidFill>
                  <a:schemeClr val="dk1"/>
                </a:solidFill>
                <a:effectLst/>
                <a:latin typeface="+mn-lt"/>
                <a:ea typeface="+mn-ea"/>
                <a:cs typeface="+mn-cs"/>
              </a:rPr>
              <a:t>函数进行必要的汇总统计，生成一个如下图所示显示销往英国和法国的各类产品销售额的可选式柱形图。要求，当对控制面板上的年份和季度进行选择时，图形中表示销售额的各个柱形高度会随之发生变化。当选择季度中的“（全部）”时，图形显示所有季度的销售额之和。</a:t>
            </a:r>
          </a:p>
          <a:p>
            <a:endParaRPr lang="zh-CN" altLang="en-US" sz="1100"/>
          </a:p>
        </xdr:txBody>
      </xdr:sp>
      <xdr:pic>
        <xdr:nvPicPr>
          <xdr:cNvPr id="4" name="图片 3">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172700" y="1219200"/>
            <a:ext cx="4762500" cy="3048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184150</xdr:colOff>
      <xdr:row>676</xdr:row>
      <xdr:rowOff>34925</xdr:rowOff>
    </xdr:from>
    <xdr:to>
      <xdr:col>19</xdr:col>
      <xdr:colOff>241300</xdr:colOff>
      <xdr:row>691</xdr:row>
      <xdr:rowOff>111125</xdr:rowOff>
    </xdr:to>
    <xdr:graphicFrame macro="">
      <xdr:nvGraphicFramePr>
        <xdr:cNvPr id="5" name="图表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781050</xdr:colOff>
          <xdr:row>18</xdr:row>
          <xdr:rowOff>95250</xdr:rowOff>
        </xdr:from>
        <xdr:to>
          <xdr:col>8</xdr:col>
          <xdr:colOff>361950</xdr:colOff>
          <xdr:row>19</xdr:row>
          <xdr:rowOff>95250</xdr:rowOff>
        </xdr:to>
        <xdr:sp macro="" textlink="">
          <xdr:nvSpPr>
            <xdr:cNvPr id="10243" name="Drop Down 3" hidden="1">
              <a:extLst>
                <a:ext uri="{63B3BB69-23CF-44E3-9099-C40C66FF867C}">
                  <a14:compatExt spid="_x0000_s10243"/>
                </a:ext>
                <a:ext uri="{FF2B5EF4-FFF2-40B4-BE49-F238E27FC236}">
                  <a16:creationId xmlns:a16="http://schemas.microsoft.com/office/drawing/2014/main" id="{00000000-0008-0000-0400-000003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18</xdr:row>
          <xdr:rowOff>95250</xdr:rowOff>
        </xdr:from>
        <xdr:to>
          <xdr:col>9</xdr:col>
          <xdr:colOff>438150</xdr:colOff>
          <xdr:row>19</xdr:row>
          <xdr:rowOff>95250</xdr:rowOff>
        </xdr:to>
        <xdr:sp macro="" textlink="">
          <xdr:nvSpPr>
            <xdr:cNvPr id="10244" name="Drop Down 4" hidden="1">
              <a:extLst>
                <a:ext uri="{63B3BB69-23CF-44E3-9099-C40C66FF867C}">
                  <a14:compatExt spid="_x0000_s10244"/>
                </a:ext>
                <a:ext uri="{FF2B5EF4-FFF2-40B4-BE49-F238E27FC236}">
                  <a16:creationId xmlns:a16="http://schemas.microsoft.com/office/drawing/2014/main" id="{00000000-0008-0000-0400-000004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271462</xdr:colOff>
      <xdr:row>675</xdr:row>
      <xdr:rowOff>138112</xdr:rowOff>
    </xdr:from>
    <xdr:to>
      <xdr:col>7</xdr:col>
      <xdr:colOff>823912</xdr:colOff>
      <xdr:row>691</xdr:row>
      <xdr:rowOff>138112</xdr:rowOff>
    </xdr:to>
    <xdr:graphicFrame macro="">
      <xdr:nvGraphicFramePr>
        <xdr:cNvPr id="6" name="图表 5">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0</xdr:col>
          <xdr:colOff>889000</xdr:colOff>
          <xdr:row>673</xdr:row>
          <xdr:rowOff>114300</xdr:rowOff>
        </xdr:from>
        <xdr:to>
          <xdr:col>2</xdr:col>
          <xdr:colOff>755650</xdr:colOff>
          <xdr:row>675</xdr:row>
          <xdr:rowOff>31750</xdr:rowOff>
        </xdr:to>
        <xdr:sp macro="" textlink="">
          <xdr:nvSpPr>
            <xdr:cNvPr id="10246" name="Drop Down 6" hidden="1">
              <a:extLst>
                <a:ext uri="{63B3BB69-23CF-44E3-9099-C40C66FF867C}">
                  <a14:compatExt spid="_x0000_s10246"/>
                </a:ext>
                <a:ext uri="{FF2B5EF4-FFF2-40B4-BE49-F238E27FC236}">
                  <a16:creationId xmlns:a16="http://schemas.microsoft.com/office/drawing/2014/main" id="{00000000-0008-0000-0400-000006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13</xdr:col>
      <xdr:colOff>139700</xdr:colOff>
      <xdr:row>0</xdr:row>
      <xdr:rowOff>114300</xdr:rowOff>
    </xdr:from>
    <xdr:to>
      <xdr:col>19</xdr:col>
      <xdr:colOff>444500</xdr:colOff>
      <xdr:row>21</xdr:row>
      <xdr:rowOff>231775</xdr:rowOff>
    </xdr:to>
    <xdr:sp macro="" textlink="">
      <xdr:nvSpPr>
        <xdr:cNvPr id="2" name="TextBox 2">
          <a:extLst>
            <a:ext uri="{FF2B5EF4-FFF2-40B4-BE49-F238E27FC236}">
              <a16:creationId xmlns:a16="http://schemas.microsoft.com/office/drawing/2014/main" id="{00000000-0008-0000-0500-000002000000}"/>
            </a:ext>
          </a:extLst>
        </xdr:cNvPr>
        <xdr:cNvSpPr txBox="1"/>
      </xdr:nvSpPr>
      <xdr:spPr>
        <a:xfrm>
          <a:off x="5689600" y="114300"/>
          <a:ext cx="4038600" cy="4022725"/>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zh-CN" sz="1100" b="1" i="0" baseline="0">
              <a:solidFill>
                <a:schemeClr val="dk1"/>
              </a:solidFill>
              <a:effectLst/>
              <a:latin typeface="+mn-lt"/>
              <a:ea typeface="+mn-ea"/>
              <a:cs typeface="+mn-cs"/>
            </a:rPr>
            <a:t> 第</a:t>
          </a:r>
          <a:r>
            <a:rPr lang="en-US" altLang="zh-CN" sz="1100" b="1" i="0" baseline="0">
              <a:solidFill>
                <a:schemeClr val="dk1"/>
              </a:solidFill>
              <a:effectLst/>
              <a:latin typeface="+mn-lt"/>
              <a:ea typeface="+mn-ea"/>
              <a:cs typeface="+mn-cs"/>
            </a:rPr>
            <a:t>6</a:t>
          </a:r>
          <a:r>
            <a:rPr lang="zh-CN" altLang="zh-CN" sz="1100" b="1" i="0" baseline="0">
              <a:solidFill>
                <a:schemeClr val="dk1"/>
              </a:solidFill>
              <a:effectLst/>
              <a:latin typeface="+mn-lt"/>
              <a:ea typeface="+mn-ea"/>
              <a:cs typeface="+mn-cs"/>
            </a:rPr>
            <a:t>题 </a:t>
          </a:r>
          <a:r>
            <a:rPr lang="en-US" altLang="zh-CN" sz="1100" b="0" i="0" baseline="0">
              <a:solidFill>
                <a:schemeClr val="dk1"/>
              </a:solidFill>
              <a:effectLst/>
              <a:latin typeface="+mn-lt"/>
              <a:ea typeface="+mn-ea"/>
              <a:cs typeface="+mn-cs"/>
            </a:rPr>
            <a:t> </a:t>
          </a:r>
          <a:r>
            <a:rPr lang="zh-CN" altLang="zh-CN" sz="1100">
              <a:solidFill>
                <a:schemeClr val="dk1"/>
              </a:solidFill>
              <a:effectLst/>
              <a:latin typeface="+mn-lt"/>
              <a:ea typeface="+mn-ea"/>
              <a:cs typeface="+mn-cs"/>
            </a:rPr>
            <a:t>某投资者有</a:t>
          </a:r>
          <a:r>
            <a:rPr lang="en-US" altLang="zh-CN" sz="1100">
              <a:solidFill>
                <a:schemeClr val="dk1"/>
              </a:solidFill>
              <a:effectLst/>
              <a:latin typeface="+mn-lt"/>
              <a:ea typeface="+mn-ea"/>
              <a:cs typeface="+mn-cs"/>
            </a:rPr>
            <a:t>200</a:t>
          </a:r>
          <a:r>
            <a:rPr lang="zh-CN" altLang="zh-CN" sz="1100">
              <a:solidFill>
                <a:schemeClr val="dk1"/>
              </a:solidFill>
              <a:effectLst/>
              <a:latin typeface="+mn-lt"/>
              <a:ea typeface="+mn-ea"/>
              <a:cs typeface="+mn-cs"/>
            </a:rPr>
            <a:t>万元资金，现有两个投资项目可投资。项目</a:t>
          </a:r>
          <a:r>
            <a:rPr lang="en-US" altLang="zh-CN" sz="1100">
              <a:solidFill>
                <a:schemeClr val="dk1"/>
              </a:solidFill>
              <a:effectLst/>
              <a:latin typeface="+mn-lt"/>
              <a:ea typeface="+mn-ea"/>
              <a:cs typeface="+mn-cs"/>
            </a:rPr>
            <a:t>A</a:t>
          </a:r>
          <a:r>
            <a:rPr lang="zh-CN" altLang="zh-CN" sz="1100">
              <a:solidFill>
                <a:schemeClr val="dk1"/>
              </a:solidFill>
              <a:effectLst/>
              <a:latin typeface="+mn-lt"/>
              <a:ea typeface="+mn-ea"/>
              <a:cs typeface="+mn-cs"/>
            </a:rPr>
            <a:t>是基金，项目</a:t>
          </a:r>
          <a:r>
            <a:rPr lang="en-US" altLang="zh-CN" sz="1100">
              <a:solidFill>
                <a:schemeClr val="dk1"/>
              </a:solidFill>
              <a:effectLst/>
              <a:latin typeface="+mn-lt"/>
              <a:ea typeface="+mn-ea"/>
              <a:cs typeface="+mn-cs"/>
            </a:rPr>
            <a:t>B</a:t>
          </a:r>
          <a:r>
            <a:rPr lang="zh-CN" altLang="zh-CN" sz="1100">
              <a:solidFill>
                <a:schemeClr val="dk1"/>
              </a:solidFill>
              <a:effectLst/>
              <a:latin typeface="+mn-lt"/>
              <a:ea typeface="+mn-ea"/>
              <a:cs typeface="+mn-cs"/>
            </a:rPr>
            <a:t>是股票。项目</a:t>
          </a:r>
          <a:r>
            <a:rPr lang="en-US" altLang="zh-CN" sz="1100">
              <a:solidFill>
                <a:schemeClr val="dk1"/>
              </a:solidFill>
              <a:effectLst/>
              <a:latin typeface="+mn-lt"/>
              <a:ea typeface="+mn-ea"/>
              <a:cs typeface="+mn-cs"/>
            </a:rPr>
            <a:t>A</a:t>
          </a:r>
          <a:r>
            <a:rPr lang="zh-CN" altLang="zh-CN" sz="1100">
              <a:solidFill>
                <a:schemeClr val="dk1"/>
              </a:solidFill>
              <a:effectLst/>
              <a:latin typeface="+mn-lt"/>
              <a:ea typeface="+mn-ea"/>
              <a:cs typeface="+mn-cs"/>
            </a:rPr>
            <a:t>，初始投入</a:t>
          </a:r>
          <a:r>
            <a:rPr lang="en-US" altLang="zh-CN" sz="1100">
              <a:solidFill>
                <a:schemeClr val="dk1"/>
              </a:solidFill>
              <a:effectLst/>
              <a:latin typeface="+mn-lt"/>
              <a:ea typeface="+mn-ea"/>
              <a:cs typeface="+mn-cs"/>
            </a:rPr>
            <a:t>200</a:t>
          </a:r>
          <a:r>
            <a:rPr lang="zh-CN" altLang="zh-CN" sz="1100">
              <a:solidFill>
                <a:schemeClr val="dk1"/>
              </a:solidFill>
              <a:effectLst/>
              <a:latin typeface="+mn-lt"/>
              <a:ea typeface="+mn-ea"/>
              <a:cs typeface="+mn-cs"/>
            </a:rPr>
            <a:t>万元，根据预测，以后每年获得红利</a:t>
          </a:r>
          <a:r>
            <a:rPr lang="en-US" altLang="zh-CN" sz="1100">
              <a:solidFill>
                <a:schemeClr val="dk1"/>
              </a:solidFill>
              <a:effectLst/>
              <a:latin typeface="+mn-lt"/>
              <a:ea typeface="+mn-ea"/>
              <a:cs typeface="+mn-cs"/>
            </a:rPr>
            <a:t>18</a:t>
          </a:r>
          <a:r>
            <a:rPr lang="zh-CN" altLang="zh-CN" sz="1100">
              <a:solidFill>
                <a:schemeClr val="dk1"/>
              </a:solidFill>
              <a:effectLst/>
              <a:latin typeface="+mn-lt"/>
              <a:ea typeface="+mn-ea"/>
              <a:cs typeface="+mn-cs"/>
            </a:rPr>
            <a:t>万元的收益，</a:t>
          </a:r>
          <a:r>
            <a:rPr lang="en-US" altLang="zh-CN" sz="1100">
              <a:solidFill>
                <a:schemeClr val="dk1"/>
              </a:solidFill>
              <a:effectLst/>
              <a:latin typeface="+mn-lt"/>
              <a:ea typeface="+mn-ea"/>
              <a:cs typeface="+mn-cs"/>
            </a:rPr>
            <a:t>10</a:t>
          </a:r>
          <a:r>
            <a:rPr lang="zh-CN" altLang="zh-CN" sz="1100">
              <a:solidFill>
                <a:schemeClr val="dk1"/>
              </a:solidFill>
              <a:effectLst/>
              <a:latin typeface="+mn-lt"/>
              <a:ea typeface="+mn-ea"/>
              <a:cs typeface="+mn-cs"/>
            </a:rPr>
            <a:t>年后该基金的市场价值为</a:t>
          </a:r>
          <a:r>
            <a:rPr lang="en-US" altLang="zh-CN" sz="1100">
              <a:solidFill>
                <a:schemeClr val="dk1"/>
              </a:solidFill>
              <a:effectLst/>
              <a:latin typeface="+mn-lt"/>
              <a:ea typeface="+mn-ea"/>
              <a:cs typeface="+mn-cs"/>
            </a:rPr>
            <a:t>240</a:t>
          </a:r>
          <a:r>
            <a:rPr lang="zh-CN" altLang="zh-CN" sz="1100">
              <a:solidFill>
                <a:schemeClr val="dk1"/>
              </a:solidFill>
              <a:effectLst/>
              <a:latin typeface="+mn-lt"/>
              <a:ea typeface="+mn-ea"/>
              <a:cs typeface="+mn-cs"/>
            </a:rPr>
            <a:t>万元；项目</a:t>
          </a:r>
          <a:r>
            <a:rPr lang="en-US" altLang="zh-CN" sz="1100">
              <a:solidFill>
                <a:schemeClr val="dk1"/>
              </a:solidFill>
              <a:effectLst/>
              <a:latin typeface="+mn-lt"/>
              <a:ea typeface="+mn-ea"/>
              <a:cs typeface="+mn-cs"/>
            </a:rPr>
            <a:t>B</a:t>
          </a:r>
          <a:r>
            <a:rPr lang="zh-CN" altLang="zh-CN" sz="1100">
              <a:solidFill>
                <a:schemeClr val="dk1"/>
              </a:solidFill>
              <a:effectLst/>
              <a:latin typeface="+mn-lt"/>
              <a:ea typeface="+mn-ea"/>
              <a:cs typeface="+mn-cs"/>
            </a:rPr>
            <a:t>，初始投入</a:t>
          </a:r>
          <a:r>
            <a:rPr lang="en-US" altLang="zh-CN" sz="1100">
              <a:solidFill>
                <a:schemeClr val="dk1"/>
              </a:solidFill>
              <a:effectLst/>
              <a:latin typeface="+mn-lt"/>
              <a:ea typeface="+mn-ea"/>
              <a:cs typeface="+mn-cs"/>
            </a:rPr>
            <a:t>200</a:t>
          </a:r>
          <a:r>
            <a:rPr lang="zh-CN" altLang="zh-CN" sz="1100">
              <a:solidFill>
                <a:schemeClr val="dk1"/>
              </a:solidFill>
              <a:effectLst/>
              <a:latin typeface="+mn-lt"/>
              <a:ea typeface="+mn-ea"/>
              <a:cs typeface="+mn-cs"/>
            </a:rPr>
            <a:t>万元，根据预测该项目第</a:t>
          </a:r>
          <a:r>
            <a:rPr lang="en-US" altLang="zh-CN" sz="1100">
              <a:solidFill>
                <a:schemeClr val="dk1"/>
              </a:solidFill>
              <a:effectLst/>
              <a:latin typeface="+mn-lt"/>
              <a:ea typeface="+mn-ea"/>
              <a:cs typeface="+mn-cs"/>
            </a:rPr>
            <a:t>1</a:t>
          </a:r>
          <a:r>
            <a:rPr lang="zh-CN" altLang="zh-CN" sz="1100">
              <a:solidFill>
                <a:schemeClr val="dk1"/>
              </a:solidFill>
              <a:effectLst/>
              <a:latin typeface="+mn-lt"/>
              <a:ea typeface="+mn-ea"/>
              <a:cs typeface="+mn-cs"/>
            </a:rPr>
            <a:t>年可获得红利</a:t>
          </a:r>
          <a:r>
            <a:rPr lang="en-US" altLang="zh-CN" sz="1100">
              <a:solidFill>
                <a:schemeClr val="dk1"/>
              </a:solidFill>
              <a:effectLst/>
              <a:latin typeface="+mn-lt"/>
              <a:ea typeface="+mn-ea"/>
              <a:cs typeface="+mn-cs"/>
            </a:rPr>
            <a:t>10</a:t>
          </a:r>
          <a:r>
            <a:rPr lang="zh-CN" altLang="zh-CN" sz="1100">
              <a:solidFill>
                <a:schemeClr val="dk1"/>
              </a:solidFill>
              <a:effectLst/>
              <a:latin typeface="+mn-lt"/>
              <a:ea typeface="+mn-ea"/>
              <a:cs typeface="+mn-cs"/>
            </a:rPr>
            <a:t>万元的收益，以后每年的收益在上年基础上递增</a:t>
          </a:r>
          <a:r>
            <a:rPr lang="en-US" altLang="zh-CN" sz="1100">
              <a:solidFill>
                <a:schemeClr val="dk1"/>
              </a:solidFill>
              <a:effectLst/>
              <a:latin typeface="+mn-lt"/>
              <a:ea typeface="+mn-ea"/>
              <a:cs typeface="+mn-cs"/>
            </a:rPr>
            <a:t>10%</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10</a:t>
          </a:r>
          <a:r>
            <a:rPr lang="zh-CN" altLang="zh-CN" sz="1100">
              <a:solidFill>
                <a:schemeClr val="dk1"/>
              </a:solidFill>
              <a:effectLst/>
              <a:latin typeface="+mn-lt"/>
              <a:ea typeface="+mn-ea"/>
              <a:cs typeface="+mn-cs"/>
            </a:rPr>
            <a:t>年后该股票的市场价值为</a:t>
          </a:r>
          <a:r>
            <a:rPr lang="en-US" altLang="zh-CN" sz="1100">
              <a:solidFill>
                <a:schemeClr val="dk1"/>
              </a:solidFill>
              <a:effectLst/>
              <a:latin typeface="+mn-lt"/>
              <a:ea typeface="+mn-ea"/>
              <a:cs typeface="+mn-cs"/>
            </a:rPr>
            <a:t>300</a:t>
          </a:r>
          <a:r>
            <a:rPr lang="zh-CN" altLang="zh-CN" sz="1100">
              <a:solidFill>
                <a:schemeClr val="dk1"/>
              </a:solidFill>
              <a:effectLst/>
              <a:latin typeface="+mn-lt"/>
              <a:ea typeface="+mn-ea"/>
              <a:cs typeface="+mn-cs"/>
            </a:rPr>
            <a:t>万元。假定贴现率为</a:t>
          </a:r>
          <a:r>
            <a:rPr lang="en-US" altLang="zh-CN" sz="1100">
              <a:solidFill>
                <a:schemeClr val="dk1"/>
              </a:solidFill>
              <a:effectLst/>
              <a:latin typeface="+mn-lt"/>
              <a:ea typeface="+mn-ea"/>
              <a:cs typeface="+mn-cs"/>
            </a:rPr>
            <a:t>6%</a:t>
          </a:r>
          <a:r>
            <a:rPr lang="zh-CN" altLang="zh-CN" sz="1100">
              <a:solidFill>
                <a:schemeClr val="dk1"/>
              </a:solidFill>
              <a:effectLst/>
              <a:latin typeface="+mn-lt"/>
              <a:ea typeface="+mn-ea"/>
              <a:cs typeface="+mn-cs"/>
            </a:rPr>
            <a:t>。要求：</a:t>
          </a:r>
        </a:p>
        <a:p>
          <a:r>
            <a:rPr lang="en-US" altLang="zh-CN" sz="1100">
              <a:solidFill>
                <a:schemeClr val="dk1"/>
              </a:solidFill>
              <a:effectLst/>
              <a:latin typeface="+mn-lt"/>
              <a:ea typeface="+mn-ea"/>
              <a:cs typeface="+mn-cs"/>
            </a:rPr>
            <a:t>1. </a:t>
          </a:r>
          <a:r>
            <a:rPr lang="zh-CN" altLang="zh-CN" sz="1100">
              <a:solidFill>
                <a:schemeClr val="dk1"/>
              </a:solidFill>
              <a:effectLst/>
              <a:latin typeface="+mn-lt"/>
              <a:ea typeface="+mn-ea"/>
              <a:cs typeface="+mn-cs"/>
            </a:rPr>
            <a:t>在本工作表中建立一个对两个项目进行比较的模型，分别求出两个投资项目的净现值，在一个单元格中利用</a:t>
          </a:r>
          <a:r>
            <a:rPr lang="en-US" altLang="zh-CN" sz="1100">
              <a:solidFill>
                <a:schemeClr val="dk1"/>
              </a:solidFill>
              <a:effectLst/>
              <a:latin typeface="+mn-lt"/>
              <a:ea typeface="+mn-ea"/>
              <a:cs typeface="+mn-cs"/>
            </a:rPr>
            <a:t>IF()</a:t>
          </a:r>
          <a:r>
            <a:rPr lang="zh-CN" altLang="zh-CN" sz="1100">
              <a:solidFill>
                <a:schemeClr val="dk1"/>
              </a:solidFill>
              <a:effectLst/>
              <a:latin typeface="+mn-lt"/>
              <a:ea typeface="+mn-ea"/>
              <a:cs typeface="+mn-cs"/>
            </a:rPr>
            <a:t>函数给出“项目</a:t>
          </a:r>
          <a:r>
            <a:rPr lang="en-US" altLang="zh-CN" sz="1100">
              <a:solidFill>
                <a:schemeClr val="dk1"/>
              </a:solidFill>
              <a:effectLst/>
              <a:latin typeface="+mn-lt"/>
              <a:ea typeface="+mn-ea"/>
              <a:cs typeface="+mn-cs"/>
            </a:rPr>
            <a:t>A</a:t>
          </a:r>
          <a:r>
            <a:rPr lang="zh-CN" altLang="zh-CN" sz="1100">
              <a:solidFill>
                <a:schemeClr val="dk1"/>
              </a:solidFill>
              <a:effectLst/>
              <a:latin typeface="+mn-lt"/>
              <a:ea typeface="+mn-ea"/>
              <a:cs typeface="+mn-cs"/>
            </a:rPr>
            <a:t>较优”或“项目</a:t>
          </a:r>
          <a:r>
            <a:rPr lang="en-US" altLang="zh-CN" sz="1100">
              <a:solidFill>
                <a:schemeClr val="dk1"/>
              </a:solidFill>
              <a:effectLst/>
              <a:latin typeface="+mn-lt"/>
              <a:ea typeface="+mn-ea"/>
              <a:cs typeface="+mn-cs"/>
            </a:rPr>
            <a:t>B</a:t>
          </a:r>
          <a:r>
            <a:rPr lang="zh-CN" altLang="zh-CN" sz="1100">
              <a:solidFill>
                <a:schemeClr val="dk1"/>
              </a:solidFill>
              <a:effectLst/>
              <a:latin typeface="+mn-lt"/>
              <a:ea typeface="+mn-ea"/>
              <a:cs typeface="+mn-cs"/>
            </a:rPr>
            <a:t>较优”的结论；</a:t>
          </a:r>
        </a:p>
        <a:p>
          <a:r>
            <a:rPr lang="en-US" altLang="zh-CN" sz="1100">
              <a:solidFill>
                <a:schemeClr val="dk1"/>
              </a:solidFill>
              <a:effectLst/>
              <a:latin typeface="+mn-lt"/>
              <a:ea typeface="+mn-ea"/>
              <a:cs typeface="+mn-cs"/>
            </a:rPr>
            <a:t>2. </a:t>
          </a:r>
          <a:r>
            <a:rPr lang="zh-CN" altLang="zh-CN" sz="1100">
              <a:solidFill>
                <a:schemeClr val="dk1"/>
              </a:solidFill>
              <a:effectLst/>
              <a:latin typeface="+mn-lt"/>
              <a:ea typeface="+mn-ea"/>
              <a:cs typeface="+mn-cs"/>
            </a:rPr>
            <a:t>分别求出两个项目的内部报酬率；</a:t>
          </a:r>
        </a:p>
        <a:p>
          <a:r>
            <a:rPr lang="en-US" altLang="zh-CN" sz="1100">
              <a:solidFill>
                <a:schemeClr val="dk1"/>
              </a:solidFill>
              <a:effectLst/>
              <a:latin typeface="+mn-lt"/>
              <a:ea typeface="+mn-ea"/>
              <a:cs typeface="+mn-cs"/>
            </a:rPr>
            <a:t>3. </a:t>
          </a:r>
          <a:r>
            <a:rPr lang="zh-CN" altLang="zh-CN" sz="1100">
              <a:solidFill>
                <a:schemeClr val="dk1"/>
              </a:solidFill>
              <a:effectLst/>
              <a:latin typeface="+mn-lt"/>
              <a:ea typeface="+mn-ea"/>
              <a:cs typeface="+mn-cs"/>
            </a:rPr>
            <a:t>在一个单元格中使用一个</a:t>
          </a:r>
          <a:r>
            <a:rPr lang="en-US" altLang="zh-CN" sz="1100">
              <a:solidFill>
                <a:schemeClr val="dk1"/>
              </a:solidFill>
              <a:effectLst/>
              <a:latin typeface="+mn-lt"/>
              <a:ea typeface="+mn-ea"/>
              <a:cs typeface="+mn-cs"/>
            </a:rPr>
            <a:t>Excel</a:t>
          </a:r>
          <a:r>
            <a:rPr lang="zh-CN" altLang="zh-CN" sz="1100">
              <a:solidFill>
                <a:schemeClr val="dk1"/>
              </a:solidFill>
              <a:effectLst/>
              <a:latin typeface="+mn-lt"/>
              <a:ea typeface="+mn-ea"/>
              <a:cs typeface="+mn-cs"/>
            </a:rPr>
            <a:t>内建函数，求出使项目</a:t>
          </a:r>
          <a:r>
            <a:rPr lang="en-US" altLang="zh-CN" sz="1100">
              <a:solidFill>
                <a:schemeClr val="dk1"/>
              </a:solidFill>
              <a:effectLst/>
              <a:latin typeface="+mn-lt"/>
              <a:ea typeface="+mn-ea"/>
              <a:cs typeface="+mn-cs"/>
            </a:rPr>
            <a:t>A</a:t>
          </a:r>
          <a:r>
            <a:rPr lang="zh-CN" altLang="zh-CN" sz="1100">
              <a:solidFill>
                <a:schemeClr val="dk1"/>
              </a:solidFill>
              <a:effectLst/>
              <a:latin typeface="+mn-lt"/>
              <a:ea typeface="+mn-ea"/>
              <a:cs typeface="+mn-cs"/>
            </a:rPr>
            <a:t>和项目</a:t>
          </a:r>
          <a:r>
            <a:rPr lang="en-US" altLang="zh-CN" sz="1100">
              <a:solidFill>
                <a:schemeClr val="dk1"/>
              </a:solidFill>
              <a:effectLst/>
              <a:latin typeface="+mn-lt"/>
              <a:ea typeface="+mn-ea"/>
              <a:cs typeface="+mn-cs"/>
            </a:rPr>
            <a:t>B</a:t>
          </a:r>
          <a:r>
            <a:rPr lang="zh-CN" altLang="zh-CN" sz="1100">
              <a:solidFill>
                <a:schemeClr val="dk1"/>
              </a:solidFill>
              <a:effectLst/>
              <a:latin typeface="+mn-lt"/>
              <a:ea typeface="+mn-ea"/>
              <a:cs typeface="+mn-cs"/>
            </a:rPr>
            <a:t>的净现值达到相等的贴现率；</a:t>
          </a:r>
        </a:p>
        <a:p>
          <a:r>
            <a:rPr lang="en-US" altLang="zh-CN" sz="1100">
              <a:solidFill>
                <a:schemeClr val="dk1"/>
              </a:solidFill>
              <a:effectLst/>
              <a:latin typeface="+mn-lt"/>
              <a:ea typeface="+mn-ea"/>
              <a:cs typeface="+mn-cs"/>
            </a:rPr>
            <a:t>4. </a:t>
          </a:r>
          <a:r>
            <a:rPr lang="zh-CN" altLang="zh-CN" sz="1100">
              <a:solidFill>
                <a:schemeClr val="dk1"/>
              </a:solidFill>
              <a:effectLst/>
              <a:latin typeface="+mn-lt"/>
              <a:ea typeface="+mn-ea"/>
              <a:cs typeface="+mn-cs"/>
            </a:rPr>
            <a:t>利用模拟运算表生成的自变量</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函数对照表，利用查表加内插的方法再次求出使</a:t>
          </a:r>
          <a:r>
            <a:rPr lang="en-US" altLang="zh-CN" sz="1100">
              <a:solidFill>
                <a:schemeClr val="dk1"/>
              </a:solidFill>
              <a:effectLst/>
              <a:latin typeface="+mn-lt"/>
              <a:ea typeface="+mn-ea"/>
              <a:cs typeface="+mn-cs"/>
            </a:rPr>
            <a:t>A</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B</a:t>
          </a:r>
          <a:r>
            <a:rPr lang="zh-CN" altLang="zh-CN" sz="1100">
              <a:solidFill>
                <a:schemeClr val="dk1"/>
              </a:solidFill>
              <a:effectLst/>
              <a:latin typeface="+mn-lt"/>
              <a:ea typeface="+mn-ea"/>
              <a:cs typeface="+mn-cs"/>
            </a:rPr>
            <a:t>两个项目的净现值相等的贴现率（贴现率的变化范围为</a:t>
          </a:r>
          <a:r>
            <a:rPr lang="en-US" altLang="zh-CN" sz="1100">
              <a:solidFill>
                <a:schemeClr val="dk1"/>
              </a:solidFill>
              <a:effectLst/>
              <a:latin typeface="+mn-lt"/>
              <a:ea typeface="+mn-ea"/>
              <a:cs typeface="+mn-cs"/>
            </a:rPr>
            <a:t>1%</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15%</a:t>
          </a:r>
          <a:r>
            <a:rPr lang="zh-CN" altLang="zh-CN" sz="1100">
              <a:solidFill>
                <a:schemeClr val="dk1"/>
              </a:solidFill>
              <a:effectLst/>
              <a:latin typeface="+mn-lt"/>
              <a:ea typeface="+mn-ea"/>
              <a:cs typeface="+mn-cs"/>
            </a:rPr>
            <a:t>，间隔为</a:t>
          </a:r>
          <a:r>
            <a:rPr lang="en-US" altLang="zh-CN" sz="1100">
              <a:solidFill>
                <a:schemeClr val="dk1"/>
              </a:solidFill>
              <a:effectLst/>
              <a:latin typeface="+mn-lt"/>
              <a:ea typeface="+mn-ea"/>
              <a:cs typeface="+mn-cs"/>
            </a:rPr>
            <a:t>1%</a:t>
          </a:r>
          <a:r>
            <a:rPr lang="zh-CN" altLang="zh-CN" sz="1100">
              <a:solidFill>
                <a:schemeClr val="dk1"/>
              </a:solidFill>
              <a:effectLst/>
              <a:latin typeface="+mn-lt"/>
              <a:ea typeface="+mn-ea"/>
              <a:cs typeface="+mn-cs"/>
            </a:rPr>
            <a:t>）。</a:t>
          </a:r>
        </a:p>
        <a:p>
          <a:pPr rtl="0"/>
          <a:endParaRPr lang="zh-CN" altLang="zh-CN">
            <a:effectLst/>
          </a:endParaRPr>
        </a:p>
        <a:p>
          <a:endParaRPr lang="zh-CN"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15</xdr:col>
      <xdr:colOff>504825</xdr:colOff>
      <xdr:row>0</xdr:row>
      <xdr:rowOff>28575</xdr:rowOff>
    </xdr:from>
    <xdr:to>
      <xdr:col>22</xdr:col>
      <xdr:colOff>171450</xdr:colOff>
      <xdr:row>12</xdr:row>
      <xdr:rowOff>76200</xdr:rowOff>
    </xdr:to>
    <xdr:grpSp>
      <xdr:nvGrpSpPr>
        <xdr:cNvPr id="2" name="组合 1">
          <a:extLst>
            <a:ext uri="{FF2B5EF4-FFF2-40B4-BE49-F238E27FC236}">
              <a16:creationId xmlns:a16="http://schemas.microsoft.com/office/drawing/2014/main" id="{00000000-0008-0000-0600-000002000000}"/>
            </a:ext>
          </a:extLst>
        </xdr:cNvPr>
        <xdr:cNvGrpSpPr/>
      </xdr:nvGrpSpPr>
      <xdr:grpSpPr>
        <a:xfrm>
          <a:off x="8124825" y="28575"/>
          <a:ext cx="4022725" cy="2714625"/>
          <a:chOff x="7981950" y="1400175"/>
          <a:chExt cx="4467225" cy="2447925"/>
        </a:xfrm>
      </xdr:grpSpPr>
      <xdr:sp macro="" textlink="">
        <xdr:nvSpPr>
          <xdr:cNvPr id="3" name="TextBox 3">
            <a:extLst>
              <a:ext uri="{FF2B5EF4-FFF2-40B4-BE49-F238E27FC236}">
                <a16:creationId xmlns:a16="http://schemas.microsoft.com/office/drawing/2014/main" id="{00000000-0008-0000-0600-000003000000}"/>
              </a:ext>
            </a:extLst>
          </xdr:cNvPr>
          <xdr:cNvSpPr txBox="1"/>
        </xdr:nvSpPr>
        <xdr:spPr>
          <a:xfrm>
            <a:off x="7981950" y="1400175"/>
            <a:ext cx="4467225" cy="2447925"/>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7</a:t>
            </a:r>
            <a:r>
              <a:rPr lang="zh-CN" altLang="zh-CN" sz="1100" b="1" i="0" baseline="0">
                <a:solidFill>
                  <a:schemeClr val="dk1"/>
                </a:solidFill>
                <a:effectLst/>
                <a:latin typeface="+mn-lt"/>
                <a:ea typeface="+mn-ea"/>
                <a:cs typeface="+mn-cs"/>
              </a:rPr>
              <a:t>题</a:t>
            </a:r>
            <a:r>
              <a:rPr lang="zh-CN" altLang="zh-CN" sz="1100" b="0" i="0" baseline="0">
                <a:solidFill>
                  <a:schemeClr val="dk1"/>
                </a:solidFill>
                <a:effectLst/>
                <a:latin typeface="+mn-lt"/>
                <a:ea typeface="+mn-ea"/>
                <a:cs typeface="+mn-cs"/>
              </a:rPr>
              <a:t>　假设某零售商店所销售的一种商品日需求服从均值为10件、标准差为3件的正态分布。日销售的平均单价及其概率如下表所示:</a:t>
            </a:r>
            <a:endParaRPr lang="en-US" altLang="zh-CN" sz="1100" b="0" i="0" baseline="0">
              <a:solidFill>
                <a:schemeClr val="dk1"/>
              </a:solidFill>
              <a:effectLst/>
              <a:latin typeface="+mn-lt"/>
              <a:ea typeface="+mn-ea"/>
              <a:cs typeface="+mn-cs"/>
            </a:endParaRPr>
          </a:p>
          <a:p>
            <a:pPr rtl="0"/>
            <a:endParaRPr lang="en-US" altLang="zh-CN" sz="1100" b="0" i="0" baseline="0">
              <a:solidFill>
                <a:schemeClr val="dk1"/>
              </a:solidFill>
              <a:effectLst/>
              <a:latin typeface="+mn-lt"/>
              <a:ea typeface="+mn-ea"/>
              <a:cs typeface="+mn-cs"/>
            </a:endParaRPr>
          </a:p>
          <a:p>
            <a:pPr rtl="0"/>
            <a:endParaRPr lang="en-US" altLang="zh-CN" sz="1100" b="0" i="0" baseline="0">
              <a:solidFill>
                <a:schemeClr val="dk1"/>
              </a:solidFill>
              <a:effectLst/>
              <a:latin typeface="+mn-lt"/>
              <a:ea typeface="+mn-ea"/>
              <a:cs typeface="+mn-cs"/>
            </a:endParaRPr>
          </a:p>
          <a:p>
            <a:pPr rtl="0"/>
            <a:endParaRPr lang="en-US" altLang="zh-CN" sz="1100" b="0" i="0" baseline="0">
              <a:solidFill>
                <a:schemeClr val="dk1"/>
              </a:solidFill>
              <a:effectLst/>
              <a:latin typeface="+mn-lt"/>
              <a:ea typeface="+mn-ea"/>
              <a:cs typeface="+mn-cs"/>
            </a:endParaRPr>
          </a:p>
          <a:p>
            <a:pPr rtl="0"/>
            <a:endParaRPr lang="zh-CN" altLang="zh-CN">
              <a:effectLst/>
            </a:endParaRPr>
          </a:p>
          <a:p>
            <a:r>
              <a:rPr lang="zh-CN" altLang="zh-CN" sz="1100">
                <a:solidFill>
                  <a:schemeClr val="dk1"/>
                </a:solidFill>
                <a:effectLst/>
                <a:latin typeface="+mn-lt"/>
                <a:ea typeface="+mn-ea"/>
                <a:cs typeface="+mn-cs"/>
              </a:rPr>
              <a:t>这种商品一件储存一天的成本是</a:t>
            </a:r>
            <a:r>
              <a:rPr lang="en-US" altLang="zh-CN" sz="1100">
                <a:solidFill>
                  <a:schemeClr val="dk1"/>
                </a:solidFill>
                <a:effectLst/>
                <a:latin typeface="+mn-lt"/>
                <a:ea typeface="+mn-ea"/>
                <a:cs typeface="+mn-cs"/>
              </a:rPr>
              <a:t>0.17</a:t>
            </a:r>
            <a:r>
              <a:rPr lang="zh-CN" altLang="zh-CN" sz="1100">
                <a:solidFill>
                  <a:schemeClr val="dk1"/>
                </a:solidFill>
                <a:effectLst/>
                <a:latin typeface="+mn-lt"/>
                <a:ea typeface="+mn-ea"/>
                <a:cs typeface="+mn-cs"/>
              </a:rPr>
              <a:t>元。一次订购的订购成本为</a:t>
            </a:r>
            <a:r>
              <a:rPr lang="en-US" altLang="zh-CN" sz="1100">
                <a:solidFill>
                  <a:schemeClr val="dk1"/>
                </a:solidFill>
                <a:effectLst/>
                <a:latin typeface="+mn-lt"/>
                <a:ea typeface="+mn-ea"/>
                <a:cs typeface="+mn-cs"/>
              </a:rPr>
              <a:t>25</a:t>
            </a:r>
            <a:r>
              <a:rPr lang="zh-CN" altLang="zh-CN" sz="1100">
                <a:solidFill>
                  <a:schemeClr val="dk1"/>
                </a:solidFill>
                <a:effectLst/>
                <a:latin typeface="+mn-lt"/>
                <a:ea typeface="+mn-ea"/>
                <a:cs typeface="+mn-cs"/>
              </a:rPr>
              <a:t>元。向批发商采购该商品时，商品在订货的第二天早晨到货。假设采购的单价可能为</a:t>
            </a:r>
            <a:r>
              <a:rPr lang="en-US" altLang="zh-CN" sz="1100">
                <a:solidFill>
                  <a:schemeClr val="dk1"/>
                </a:solidFill>
                <a:effectLst/>
                <a:latin typeface="+mn-lt"/>
                <a:ea typeface="+mn-ea"/>
                <a:cs typeface="+mn-cs"/>
              </a:rPr>
              <a:t>2</a:t>
            </a:r>
            <a:r>
              <a:rPr lang="zh-CN" altLang="zh-CN" sz="1100">
                <a:solidFill>
                  <a:schemeClr val="dk1"/>
                </a:solidFill>
                <a:effectLst/>
                <a:latin typeface="+mn-lt"/>
                <a:ea typeface="+mn-ea"/>
                <a:cs typeface="+mn-cs"/>
              </a:rPr>
              <a:t>元、</a:t>
            </a:r>
            <a:r>
              <a:rPr lang="en-US" altLang="zh-CN" sz="1100">
                <a:solidFill>
                  <a:schemeClr val="dk1"/>
                </a:solidFill>
                <a:effectLst/>
                <a:latin typeface="+mn-lt"/>
                <a:ea typeface="+mn-ea"/>
                <a:cs typeface="+mn-cs"/>
              </a:rPr>
              <a:t>3</a:t>
            </a:r>
            <a:r>
              <a:rPr lang="zh-CN" altLang="zh-CN" sz="1100">
                <a:solidFill>
                  <a:schemeClr val="dk1"/>
                </a:solidFill>
                <a:effectLst/>
                <a:latin typeface="+mn-lt"/>
                <a:ea typeface="+mn-ea"/>
                <a:cs typeface="+mn-cs"/>
              </a:rPr>
              <a:t>元或</a:t>
            </a:r>
            <a:r>
              <a:rPr lang="en-US" altLang="zh-CN" sz="1100">
                <a:solidFill>
                  <a:schemeClr val="dk1"/>
                </a:solidFill>
                <a:effectLst/>
                <a:latin typeface="+mn-lt"/>
                <a:ea typeface="+mn-ea"/>
                <a:cs typeface="+mn-cs"/>
              </a:rPr>
              <a:t>4</a:t>
            </a:r>
            <a:r>
              <a:rPr lang="zh-CN" altLang="zh-CN" sz="1100">
                <a:solidFill>
                  <a:schemeClr val="dk1"/>
                </a:solidFill>
                <a:effectLst/>
                <a:latin typeface="+mn-lt"/>
                <a:ea typeface="+mn-ea"/>
                <a:cs typeface="+mn-cs"/>
              </a:rPr>
              <a:t>元，这三种单价出现的可能性相同。假设初始库存为</a:t>
            </a:r>
            <a:r>
              <a:rPr lang="en-US" altLang="zh-CN" sz="1100">
                <a:solidFill>
                  <a:schemeClr val="dk1"/>
                </a:solidFill>
                <a:effectLst/>
                <a:latin typeface="+mn-lt"/>
                <a:ea typeface="+mn-ea"/>
                <a:cs typeface="+mn-cs"/>
              </a:rPr>
              <a:t>120</a:t>
            </a:r>
            <a:r>
              <a:rPr lang="zh-CN" altLang="zh-CN" sz="1100">
                <a:solidFill>
                  <a:schemeClr val="dk1"/>
                </a:solidFill>
                <a:effectLst/>
                <a:latin typeface="+mn-lt"/>
                <a:ea typeface="+mn-ea"/>
                <a:cs typeface="+mn-cs"/>
              </a:rPr>
              <a:t>件，再订购点为</a:t>
            </a:r>
            <a:r>
              <a:rPr lang="en-US" altLang="zh-CN" sz="1100">
                <a:solidFill>
                  <a:schemeClr val="dk1"/>
                </a:solidFill>
                <a:effectLst/>
                <a:latin typeface="+mn-lt"/>
                <a:ea typeface="+mn-ea"/>
                <a:cs typeface="+mn-cs"/>
              </a:rPr>
              <a:t>100</a:t>
            </a:r>
            <a:r>
              <a:rPr lang="zh-CN" altLang="zh-CN" sz="1100">
                <a:solidFill>
                  <a:schemeClr val="dk1"/>
                </a:solidFill>
                <a:effectLst/>
                <a:latin typeface="+mn-lt"/>
                <a:ea typeface="+mn-ea"/>
                <a:cs typeface="+mn-cs"/>
              </a:rPr>
              <a:t>件，一次订货的订货数量为</a:t>
            </a:r>
            <a:r>
              <a:rPr lang="en-US" altLang="zh-CN" sz="1100">
                <a:solidFill>
                  <a:schemeClr val="dk1"/>
                </a:solidFill>
                <a:effectLst/>
                <a:latin typeface="+mn-lt"/>
                <a:ea typeface="+mn-ea"/>
                <a:cs typeface="+mn-cs"/>
              </a:rPr>
              <a:t>80</a:t>
            </a:r>
            <a:r>
              <a:rPr lang="zh-CN" altLang="zh-CN" sz="1100">
                <a:solidFill>
                  <a:schemeClr val="dk1"/>
                </a:solidFill>
                <a:effectLst/>
                <a:latin typeface="+mn-lt"/>
                <a:ea typeface="+mn-ea"/>
                <a:cs typeface="+mn-cs"/>
              </a:rPr>
              <a:t>件。请模拟</a:t>
            </a:r>
            <a:r>
              <a:rPr lang="en-US" altLang="zh-CN" sz="1100">
                <a:solidFill>
                  <a:schemeClr val="dk1"/>
                </a:solidFill>
                <a:effectLst/>
                <a:latin typeface="+mn-lt"/>
                <a:ea typeface="+mn-ea"/>
                <a:cs typeface="+mn-cs"/>
              </a:rPr>
              <a:t>50</a:t>
            </a:r>
            <a:r>
              <a:rPr lang="zh-CN" altLang="zh-CN" sz="1100">
                <a:solidFill>
                  <a:schemeClr val="dk1"/>
                </a:solidFill>
                <a:effectLst/>
                <a:latin typeface="+mn-lt"/>
                <a:ea typeface="+mn-ea"/>
                <a:cs typeface="+mn-cs"/>
              </a:rPr>
              <a:t>天中库存、总成本（包括采购成本、储存成本和订购成本）和总收入的变化。并计算</a:t>
            </a:r>
            <a:r>
              <a:rPr lang="en-US" altLang="zh-CN" sz="1100">
                <a:solidFill>
                  <a:schemeClr val="dk1"/>
                </a:solidFill>
                <a:effectLst/>
                <a:latin typeface="+mn-lt"/>
                <a:ea typeface="+mn-ea"/>
                <a:cs typeface="+mn-cs"/>
              </a:rPr>
              <a:t>50</a:t>
            </a:r>
            <a:r>
              <a:rPr lang="zh-CN" altLang="zh-CN" sz="1100">
                <a:solidFill>
                  <a:schemeClr val="dk1"/>
                </a:solidFill>
                <a:effectLst/>
                <a:latin typeface="+mn-lt"/>
                <a:ea typeface="+mn-ea"/>
                <a:cs typeface="+mn-cs"/>
              </a:rPr>
              <a:t>次模拟后的平均总成本和平均总收入。</a:t>
            </a:r>
          </a:p>
          <a:p>
            <a:endParaRPr lang="zh-CN" altLang="en-US" sz="1100"/>
          </a:p>
        </xdr:txBody>
      </xdr:sp>
      <xdr:pic>
        <xdr:nvPicPr>
          <xdr:cNvPr id="4" name="图片 3">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10700" y="1895475"/>
            <a:ext cx="2371725" cy="3524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6" Type="http://schemas.openxmlformats.org/officeDocument/2006/relationships/ctrlProp" Target="../ctrlProps/ctrlProp7.xml"/><Relationship Id="rId5" Type="http://schemas.openxmlformats.org/officeDocument/2006/relationships/ctrlProp" Target="../ctrlProps/ctrlProp6.xml"/><Relationship Id="rId4" Type="http://schemas.openxmlformats.org/officeDocument/2006/relationships/ctrlProp" Target="../ctrlProps/ctrlProp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R37"/>
  <sheetViews>
    <sheetView showGridLines="0" topLeftCell="A93" zoomScale="98" zoomScaleNormal="98" workbookViewId="0">
      <selection activeCell="L11" sqref="L11"/>
    </sheetView>
  </sheetViews>
  <sheetFormatPr defaultRowHeight="14" x14ac:dyDescent="0.25"/>
  <cols>
    <col min="1" max="1" width="1.6328125" style="68" customWidth="1"/>
    <col min="2" max="2" width="6.6328125" style="68" customWidth="1"/>
    <col min="3" max="3" width="11.08984375" style="68" customWidth="1"/>
    <col min="4" max="4" width="11.36328125" style="68" customWidth="1"/>
    <col min="5" max="5" width="11" style="68" customWidth="1"/>
    <col min="6" max="6" width="1.6328125" style="68" customWidth="1"/>
    <col min="7" max="7" width="6.453125" style="71" customWidth="1"/>
    <col min="8" max="8" width="11.36328125" style="71" bestFit="1" customWidth="1"/>
    <col min="9" max="9" width="11.453125" style="71" customWidth="1"/>
    <col min="10" max="10" width="12.26953125" style="139" customWidth="1"/>
    <col min="11" max="11" width="13" style="134" customWidth="1"/>
    <col min="12" max="12" width="20" style="141" customWidth="1"/>
    <col min="13" max="13" width="17.26953125" style="71" customWidth="1"/>
    <col min="14" max="14" width="14.453125" style="81" customWidth="1"/>
    <col min="15" max="15" width="1.36328125" style="68" customWidth="1"/>
    <col min="16" max="259" width="9" style="68"/>
    <col min="260" max="260" width="11.08984375" style="68" customWidth="1"/>
    <col min="261" max="261" width="11.36328125" style="68" customWidth="1"/>
    <col min="262" max="262" width="10.7265625" style="68" customWidth="1"/>
    <col min="263" max="263" width="3.26953125" style="68" customWidth="1"/>
    <col min="264" max="264" width="6.453125" style="68" customWidth="1"/>
    <col min="265" max="265" width="6.90625" style="68" customWidth="1"/>
    <col min="266" max="266" width="10.08984375" style="68" customWidth="1"/>
    <col min="267" max="267" width="8.08984375" style="68" customWidth="1"/>
    <col min="268" max="268" width="1" style="68" customWidth="1"/>
    <col min="269" max="269" width="17.26953125" style="68" customWidth="1"/>
    <col min="270" max="270" width="14" style="68" customWidth="1"/>
    <col min="271" max="271" width="1.36328125" style="68" customWidth="1"/>
    <col min="272" max="515" width="9" style="68"/>
    <col min="516" max="516" width="11.08984375" style="68" customWidth="1"/>
    <col min="517" max="517" width="11.36328125" style="68" customWidth="1"/>
    <col min="518" max="518" width="10.7265625" style="68" customWidth="1"/>
    <col min="519" max="519" width="3.26953125" style="68" customWidth="1"/>
    <col min="520" max="520" width="6.453125" style="68" customWidth="1"/>
    <col min="521" max="521" width="6.90625" style="68" customWidth="1"/>
    <col min="522" max="522" width="10.08984375" style="68" customWidth="1"/>
    <col min="523" max="523" width="8.08984375" style="68" customWidth="1"/>
    <col min="524" max="524" width="1" style="68" customWidth="1"/>
    <col min="525" max="525" width="17.26953125" style="68" customWidth="1"/>
    <col min="526" max="526" width="14" style="68" customWidth="1"/>
    <col min="527" max="527" width="1.36328125" style="68" customWidth="1"/>
    <col min="528" max="771" width="9" style="68"/>
    <col min="772" max="772" width="11.08984375" style="68" customWidth="1"/>
    <col min="773" max="773" width="11.36328125" style="68" customWidth="1"/>
    <col min="774" max="774" width="10.7265625" style="68" customWidth="1"/>
    <col min="775" max="775" width="3.26953125" style="68" customWidth="1"/>
    <col min="776" max="776" width="6.453125" style="68" customWidth="1"/>
    <col min="777" max="777" width="6.90625" style="68" customWidth="1"/>
    <col min="778" max="778" width="10.08984375" style="68" customWidth="1"/>
    <col min="779" max="779" width="8.08984375" style="68" customWidth="1"/>
    <col min="780" max="780" width="1" style="68" customWidth="1"/>
    <col min="781" max="781" width="17.26953125" style="68" customWidth="1"/>
    <col min="782" max="782" width="14" style="68" customWidth="1"/>
    <col min="783" max="783" width="1.36328125" style="68" customWidth="1"/>
    <col min="784" max="1027" width="9" style="68"/>
    <col min="1028" max="1028" width="11.08984375" style="68" customWidth="1"/>
    <col min="1029" max="1029" width="11.36328125" style="68" customWidth="1"/>
    <col min="1030" max="1030" width="10.7265625" style="68" customWidth="1"/>
    <col min="1031" max="1031" width="3.26953125" style="68" customWidth="1"/>
    <col min="1032" max="1032" width="6.453125" style="68" customWidth="1"/>
    <col min="1033" max="1033" width="6.90625" style="68" customWidth="1"/>
    <col min="1034" max="1034" width="10.08984375" style="68" customWidth="1"/>
    <col min="1035" max="1035" width="8.08984375" style="68" customWidth="1"/>
    <col min="1036" max="1036" width="1" style="68" customWidth="1"/>
    <col min="1037" max="1037" width="17.26953125" style="68" customWidth="1"/>
    <col min="1038" max="1038" width="14" style="68" customWidth="1"/>
    <col min="1039" max="1039" width="1.36328125" style="68" customWidth="1"/>
    <col min="1040" max="1283" width="9" style="68"/>
    <col min="1284" max="1284" width="11.08984375" style="68" customWidth="1"/>
    <col min="1285" max="1285" width="11.36328125" style="68" customWidth="1"/>
    <col min="1286" max="1286" width="10.7265625" style="68" customWidth="1"/>
    <col min="1287" max="1287" width="3.26953125" style="68" customWidth="1"/>
    <col min="1288" max="1288" width="6.453125" style="68" customWidth="1"/>
    <col min="1289" max="1289" width="6.90625" style="68" customWidth="1"/>
    <col min="1290" max="1290" width="10.08984375" style="68" customWidth="1"/>
    <col min="1291" max="1291" width="8.08984375" style="68" customWidth="1"/>
    <col min="1292" max="1292" width="1" style="68" customWidth="1"/>
    <col min="1293" max="1293" width="17.26953125" style="68" customWidth="1"/>
    <col min="1294" max="1294" width="14" style="68" customWidth="1"/>
    <col min="1295" max="1295" width="1.36328125" style="68" customWidth="1"/>
    <col min="1296" max="1539" width="9" style="68"/>
    <col min="1540" max="1540" width="11.08984375" style="68" customWidth="1"/>
    <col min="1541" max="1541" width="11.36328125" style="68" customWidth="1"/>
    <col min="1542" max="1542" width="10.7265625" style="68" customWidth="1"/>
    <col min="1543" max="1543" width="3.26953125" style="68" customWidth="1"/>
    <col min="1544" max="1544" width="6.453125" style="68" customWidth="1"/>
    <col min="1545" max="1545" width="6.90625" style="68" customWidth="1"/>
    <col min="1546" max="1546" width="10.08984375" style="68" customWidth="1"/>
    <col min="1547" max="1547" width="8.08984375" style="68" customWidth="1"/>
    <col min="1548" max="1548" width="1" style="68" customWidth="1"/>
    <col min="1549" max="1549" width="17.26953125" style="68" customWidth="1"/>
    <col min="1550" max="1550" width="14" style="68" customWidth="1"/>
    <col min="1551" max="1551" width="1.36328125" style="68" customWidth="1"/>
    <col min="1552" max="1795" width="9" style="68"/>
    <col min="1796" max="1796" width="11.08984375" style="68" customWidth="1"/>
    <col min="1797" max="1797" width="11.36328125" style="68" customWidth="1"/>
    <col min="1798" max="1798" width="10.7265625" style="68" customWidth="1"/>
    <col min="1799" max="1799" width="3.26953125" style="68" customWidth="1"/>
    <col min="1800" max="1800" width="6.453125" style="68" customWidth="1"/>
    <col min="1801" max="1801" width="6.90625" style="68" customWidth="1"/>
    <col min="1802" max="1802" width="10.08984375" style="68" customWidth="1"/>
    <col min="1803" max="1803" width="8.08984375" style="68" customWidth="1"/>
    <col min="1804" max="1804" width="1" style="68" customWidth="1"/>
    <col min="1805" max="1805" width="17.26953125" style="68" customWidth="1"/>
    <col min="1806" max="1806" width="14" style="68" customWidth="1"/>
    <col min="1807" max="1807" width="1.36328125" style="68" customWidth="1"/>
    <col min="1808" max="2051" width="9" style="68"/>
    <col min="2052" max="2052" width="11.08984375" style="68" customWidth="1"/>
    <col min="2053" max="2053" width="11.36328125" style="68" customWidth="1"/>
    <col min="2054" max="2054" width="10.7265625" style="68" customWidth="1"/>
    <col min="2055" max="2055" width="3.26953125" style="68" customWidth="1"/>
    <col min="2056" max="2056" width="6.453125" style="68" customWidth="1"/>
    <col min="2057" max="2057" width="6.90625" style="68" customWidth="1"/>
    <col min="2058" max="2058" width="10.08984375" style="68" customWidth="1"/>
    <col min="2059" max="2059" width="8.08984375" style="68" customWidth="1"/>
    <col min="2060" max="2060" width="1" style="68" customWidth="1"/>
    <col min="2061" max="2061" width="17.26953125" style="68" customWidth="1"/>
    <col min="2062" max="2062" width="14" style="68" customWidth="1"/>
    <col min="2063" max="2063" width="1.36328125" style="68" customWidth="1"/>
    <col min="2064" max="2307" width="9" style="68"/>
    <col min="2308" max="2308" width="11.08984375" style="68" customWidth="1"/>
    <col min="2309" max="2309" width="11.36328125" style="68" customWidth="1"/>
    <col min="2310" max="2310" width="10.7265625" style="68" customWidth="1"/>
    <col min="2311" max="2311" width="3.26953125" style="68" customWidth="1"/>
    <col min="2312" max="2312" width="6.453125" style="68" customWidth="1"/>
    <col min="2313" max="2313" width="6.90625" style="68" customWidth="1"/>
    <col min="2314" max="2314" width="10.08984375" style="68" customWidth="1"/>
    <col min="2315" max="2315" width="8.08984375" style="68" customWidth="1"/>
    <col min="2316" max="2316" width="1" style="68" customWidth="1"/>
    <col min="2317" max="2317" width="17.26953125" style="68" customWidth="1"/>
    <col min="2318" max="2318" width="14" style="68" customWidth="1"/>
    <col min="2319" max="2319" width="1.36328125" style="68" customWidth="1"/>
    <col min="2320" max="2563" width="9" style="68"/>
    <col min="2564" max="2564" width="11.08984375" style="68" customWidth="1"/>
    <col min="2565" max="2565" width="11.36328125" style="68" customWidth="1"/>
    <col min="2566" max="2566" width="10.7265625" style="68" customWidth="1"/>
    <col min="2567" max="2567" width="3.26953125" style="68" customWidth="1"/>
    <col min="2568" max="2568" width="6.453125" style="68" customWidth="1"/>
    <col min="2569" max="2569" width="6.90625" style="68" customWidth="1"/>
    <col min="2570" max="2570" width="10.08984375" style="68" customWidth="1"/>
    <col min="2571" max="2571" width="8.08984375" style="68" customWidth="1"/>
    <col min="2572" max="2572" width="1" style="68" customWidth="1"/>
    <col min="2573" max="2573" width="17.26953125" style="68" customWidth="1"/>
    <col min="2574" max="2574" width="14" style="68" customWidth="1"/>
    <col min="2575" max="2575" width="1.36328125" style="68" customWidth="1"/>
    <col min="2576" max="2819" width="9" style="68"/>
    <col min="2820" max="2820" width="11.08984375" style="68" customWidth="1"/>
    <col min="2821" max="2821" width="11.36328125" style="68" customWidth="1"/>
    <col min="2822" max="2822" width="10.7265625" style="68" customWidth="1"/>
    <col min="2823" max="2823" width="3.26953125" style="68" customWidth="1"/>
    <col min="2824" max="2824" width="6.453125" style="68" customWidth="1"/>
    <col min="2825" max="2825" width="6.90625" style="68" customWidth="1"/>
    <col min="2826" max="2826" width="10.08984375" style="68" customWidth="1"/>
    <col min="2827" max="2827" width="8.08984375" style="68" customWidth="1"/>
    <col min="2828" max="2828" width="1" style="68" customWidth="1"/>
    <col min="2829" max="2829" width="17.26953125" style="68" customWidth="1"/>
    <col min="2830" max="2830" width="14" style="68" customWidth="1"/>
    <col min="2831" max="2831" width="1.36328125" style="68" customWidth="1"/>
    <col min="2832" max="3075" width="9" style="68"/>
    <col min="3076" max="3076" width="11.08984375" style="68" customWidth="1"/>
    <col min="3077" max="3077" width="11.36328125" style="68" customWidth="1"/>
    <col min="3078" max="3078" width="10.7265625" style="68" customWidth="1"/>
    <col min="3079" max="3079" width="3.26953125" style="68" customWidth="1"/>
    <col min="3080" max="3080" width="6.453125" style="68" customWidth="1"/>
    <col min="3081" max="3081" width="6.90625" style="68" customWidth="1"/>
    <col min="3082" max="3082" width="10.08984375" style="68" customWidth="1"/>
    <col min="3083" max="3083" width="8.08984375" style="68" customWidth="1"/>
    <col min="3084" max="3084" width="1" style="68" customWidth="1"/>
    <col min="3085" max="3085" width="17.26953125" style="68" customWidth="1"/>
    <col min="3086" max="3086" width="14" style="68" customWidth="1"/>
    <col min="3087" max="3087" width="1.36328125" style="68" customWidth="1"/>
    <col min="3088" max="3331" width="9" style="68"/>
    <col min="3332" max="3332" width="11.08984375" style="68" customWidth="1"/>
    <col min="3333" max="3333" width="11.36328125" style="68" customWidth="1"/>
    <col min="3334" max="3334" width="10.7265625" style="68" customWidth="1"/>
    <col min="3335" max="3335" width="3.26953125" style="68" customWidth="1"/>
    <col min="3336" max="3336" width="6.453125" style="68" customWidth="1"/>
    <col min="3337" max="3337" width="6.90625" style="68" customWidth="1"/>
    <col min="3338" max="3338" width="10.08984375" style="68" customWidth="1"/>
    <col min="3339" max="3339" width="8.08984375" style="68" customWidth="1"/>
    <col min="3340" max="3340" width="1" style="68" customWidth="1"/>
    <col min="3341" max="3341" width="17.26953125" style="68" customWidth="1"/>
    <col min="3342" max="3342" width="14" style="68" customWidth="1"/>
    <col min="3343" max="3343" width="1.36328125" style="68" customWidth="1"/>
    <col min="3344" max="3587" width="9" style="68"/>
    <col min="3588" max="3588" width="11.08984375" style="68" customWidth="1"/>
    <col min="3589" max="3589" width="11.36328125" style="68" customWidth="1"/>
    <col min="3590" max="3590" width="10.7265625" style="68" customWidth="1"/>
    <col min="3591" max="3591" width="3.26953125" style="68" customWidth="1"/>
    <col min="3592" max="3592" width="6.453125" style="68" customWidth="1"/>
    <col min="3593" max="3593" width="6.90625" style="68" customWidth="1"/>
    <col min="3594" max="3594" width="10.08984375" style="68" customWidth="1"/>
    <col min="3595" max="3595" width="8.08984375" style="68" customWidth="1"/>
    <col min="3596" max="3596" width="1" style="68" customWidth="1"/>
    <col min="3597" max="3597" width="17.26953125" style="68" customWidth="1"/>
    <col min="3598" max="3598" width="14" style="68" customWidth="1"/>
    <col min="3599" max="3599" width="1.36328125" style="68" customWidth="1"/>
    <col min="3600" max="3843" width="9" style="68"/>
    <col min="3844" max="3844" width="11.08984375" style="68" customWidth="1"/>
    <col min="3845" max="3845" width="11.36328125" style="68" customWidth="1"/>
    <col min="3846" max="3846" width="10.7265625" style="68" customWidth="1"/>
    <col min="3847" max="3847" width="3.26953125" style="68" customWidth="1"/>
    <col min="3848" max="3848" width="6.453125" style="68" customWidth="1"/>
    <col min="3849" max="3849" width="6.90625" style="68" customWidth="1"/>
    <col min="3850" max="3850" width="10.08984375" style="68" customWidth="1"/>
    <col min="3851" max="3851" width="8.08984375" style="68" customWidth="1"/>
    <col min="3852" max="3852" width="1" style="68" customWidth="1"/>
    <col min="3853" max="3853" width="17.26953125" style="68" customWidth="1"/>
    <col min="3854" max="3854" width="14" style="68" customWidth="1"/>
    <col min="3855" max="3855" width="1.36328125" style="68" customWidth="1"/>
    <col min="3856" max="4099" width="9" style="68"/>
    <col min="4100" max="4100" width="11.08984375" style="68" customWidth="1"/>
    <col min="4101" max="4101" width="11.36328125" style="68" customWidth="1"/>
    <col min="4102" max="4102" width="10.7265625" style="68" customWidth="1"/>
    <col min="4103" max="4103" width="3.26953125" style="68" customWidth="1"/>
    <col min="4104" max="4104" width="6.453125" style="68" customWidth="1"/>
    <col min="4105" max="4105" width="6.90625" style="68" customWidth="1"/>
    <col min="4106" max="4106" width="10.08984375" style="68" customWidth="1"/>
    <col min="4107" max="4107" width="8.08984375" style="68" customWidth="1"/>
    <col min="4108" max="4108" width="1" style="68" customWidth="1"/>
    <col min="4109" max="4109" width="17.26953125" style="68" customWidth="1"/>
    <col min="4110" max="4110" width="14" style="68" customWidth="1"/>
    <col min="4111" max="4111" width="1.36328125" style="68" customWidth="1"/>
    <col min="4112" max="4355" width="9" style="68"/>
    <col min="4356" max="4356" width="11.08984375" style="68" customWidth="1"/>
    <col min="4357" max="4357" width="11.36328125" style="68" customWidth="1"/>
    <col min="4358" max="4358" width="10.7265625" style="68" customWidth="1"/>
    <col min="4359" max="4359" width="3.26953125" style="68" customWidth="1"/>
    <col min="4360" max="4360" width="6.453125" style="68" customWidth="1"/>
    <col min="4361" max="4361" width="6.90625" style="68" customWidth="1"/>
    <col min="4362" max="4362" width="10.08984375" style="68" customWidth="1"/>
    <col min="4363" max="4363" width="8.08984375" style="68" customWidth="1"/>
    <col min="4364" max="4364" width="1" style="68" customWidth="1"/>
    <col min="4365" max="4365" width="17.26953125" style="68" customWidth="1"/>
    <col min="4366" max="4366" width="14" style="68" customWidth="1"/>
    <col min="4367" max="4367" width="1.36328125" style="68" customWidth="1"/>
    <col min="4368" max="4611" width="9" style="68"/>
    <col min="4612" max="4612" width="11.08984375" style="68" customWidth="1"/>
    <col min="4613" max="4613" width="11.36328125" style="68" customWidth="1"/>
    <col min="4614" max="4614" width="10.7265625" style="68" customWidth="1"/>
    <col min="4615" max="4615" width="3.26953125" style="68" customWidth="1"/>
    <col min="4616" max="4616" width="6.453125" style="68" customWidth="1"/>
    <col min="4617" max="4617" width="6.90625" style="68" customWidth="1"/>
    <col min="4618" max="4618" width="10.08984375" style="68" customWidth="1"/>
    <col min="4619" max="4619" width="8.08984375" style="68" customWidth="1"/>
    <col min="4620" max="4620" width="1" style="68" customWidth="1"/>
    <col min="4621" max="4621" width="17.26953125" style="68" customWidth="1"/>
    <col min="4622" max="4622" width="14" style="68" customWidth="1"/>
    <col min="4623" max="4623" width="1.36328125" style="68" customWidth="1"/>
    <col min="4624" max="4867" width="9" style="68"/>
    <col min="4868" max="4868" width="11.08984375" style="68" customWidth="1"/>
    <col min="4869" max="4869" width="11.36328125" style="68" customWidth="1"/>
    <col min="4870" max="4870" width="10.7265625" style="68" customWidth="1"/>
    <col min="4871" max="4871" width="3.26953125" style="68" customWidth="1"/>
    <col min="4872" max="4872" width="6.453125" style="68" customWidth="1"/>
    <col min="4873" max="4873" width="6.90625" style="68" customWidth="1"/>
    <col min="4874" max="4874" width="10.08984375" style="68" customWidth="1"/>
    <col min="4875" max="4875" width="8.08984375" style="68" customWidth="1"/>
    <col min="4876" max="4876" width="1" style="68" customWidth="1"/>
    <col min="4877" max="4877" width="17.26953125" style="68" customWidth="1"/>
    <col min="4878" max="4878" width="14" style="68" customWidth="1"/>
    <col min="4879" max="4879" width="1.36328125" style="68" customWidth="1"/>
    <col min="4880" max="5123" width="9" style="68"/>
    <col min="5124" max="5124" width="11.08984375" style="68" customWidth="1"/>
    <col min="5125" max="5125" width="11.36328125" style="68" customWidth="1"/>
    <col min="5126" max="5126" width="10.7265625" style="68" customWidth="1"/>
    <col min="5127" max="5127" width="3.26953125" style="68" customWidth="1"/>
    <col min="5128" max="5128" width="6.453125" style="68" customWidth="1"/>
    <col min="5129" max="5129" width="6.90625" style="68" customWidth="1"/>
    <col min="5130" max="5130" width="10.08984375" style="68" customWidth="1"/>
    <col min="5131" max="5131" width="8.08984375" style="68" customWidth="1"/>
    <col min="5132" max="5132" width="1" style="68" customWidth="1"/>
    <col min="5133" max="5133" width="17.26953125" style="68" customWidth="1"/>
    <col min="5134" max="5134" width="14" style="68" customWidth="1"/>
    <col min="5135" max="5135" width="1.36328125" style="68" customWidth="1"/>
    <col min="5136" max="5379" width="9" style="68"/>
    <col min="5380" max="5380" width="11.08984375" style="68" customWidth="1"/>
    <col min="5381" max="5381" width="11.36328125" style="68" customWidth="1"/>
    <col min="5382" max="5382" width="10.7265625" style="68" customWidth="1"/>
    <col min="5383" max="5383" width="3.26953125" style="68" customWidth="1"/>
    <col min="5384" max="5384" width="6.453125" style="68" customWidth="1"/>
    <col min="5385" max="5385" width="6.90625" style="68" customWidth="1"/>
    <col min="5386" max="5386" width="10.08984375" style="68" customWidth="1"/>
    <col min="5387" max="5387" width="8.08984375" style="68" customWidth="1"/>
    <col min="5388" max="5388" width="1" style="68" customWidth="1"/>
    <col min="5389" max="5389" width="17.26953125" style="68" customWidth="1"/>
    <col min="5390" max="5390" width="14" style="68" customWidth="1"/>
    <col min="5391" max="5391" width="1.36328125" style="68" customWidth="1"/>
    <col min="5392" max="5635" width="9" style="68"/>
    <col min="5636" max="5636" width="11.08984375" style="68" customWidth="1"/>
    <col min="5637" max="5637" width="11.36328125" style="68" customWidth="1"/>
    <col min="5638" max="5638" width="10.7265625" style="68" customWidth="1"/>
    <col min="5639" max="5639" width="3.26953125" style="68" customWidth="1"/>
    <col min="5640" max="5640" width="6.453125" style="68" customWidth="1"/>
    <col min="5641" max="5641" width="6.90625" style="68" customWidth="1"/>
    <col min="5642" max="5642" width="10.08984375" style="68" customWidth="1"/>
    <col min="5643" max="5643" width="8.08984375" style="68" customWidth="1"/>
    <col min="5644" max="5644" width="1" style="68" customWidth="1"/>
    <col min="5645" max="5645" width="17.26953125" style="68" customWidth="1"/>
    <col min="5646" max="5646" width="14" style="68" customWidth="1"/>
    <col min="5647" max="5647" width="1.36328125" style="68" customWidth="1"/>
    <col min="5648" max="5891" width="9" style="68"/>
    <col min="5892" max="5892" width="11.08984375" style="68" customWidth="1"/>
    <col min="5893" max="5893" width="11.36328125" style="68" customWidth="1"/>
    <col min="5894" max="5894" width="10.7265625" style="68" customWidth="1"/>
    <col min="5895" max="5895" width="3.26953125" style="68" customWidth="1"/>
    <col min="5896" max="5896" width="6.453125" style="68" customWidth="1"/>
    <col min="5897" max="5897" width="6.90625" style="68" customWidth="1"/>
    <col min="5898" max="5898" width="10.08984375" style="68" customWidth="1"/>
    <col min="5899" max="5899" width="8.08984375" style="68" customWidth="1"/>
    <col min="5900" max="5900" width="1" style="68" customWidth="1"/>
    <col min="5901" max="5901" width="17.26953125" style="68" customWidth="1"/>
    <col min="5902" max="5902" width="14" style="68" customWidth="1"/>
    <col min="5903" max="5903" width="1.36328125" style="68" customWidth="1"/>
    <col min="5904" max="6147" width="9" style="68"/>
    <col min="6148" max="6148" width="11.08984375" style="68" customWidth="1"/>
    <col min="6149" max="6149" width="11.36328125" style="68" customWidth="1"/>
    <col min="6150" max="6150" width="10.7265625" style="68" customWidth="1"/>
    <col min="6151" max="6151" width="3.26953125" style="68" customWidth="1"/>
    <col min="6152" max="6152" width="6.453125" style="68" customWidth="1"/>
    <col min="6153" max="6153" width="6.90625" style="68" customWidth="1"/>
    <col min="6154" max="6154" width="10.08984375" style="68" customWidth="1"/>
    <col min="6155" max="6155" width="8.08984375" style="68" customWidth="1"/>
    <col min="6156" max="6156" width="1" style="68" customWidth="1"/>
    <col min="6157" max="6157" width="17.26953125" style="68" customWidth="1"/>
    <col min="6158" max="6158" width="14" style="68" customWidth="1"/>
    <col min="6159" max="6159" width="1.36328125" style="68" customWidth="1"/>
    <col min="6160" max="6403" width="9" style="68"/>
    <col min="6404" max="6404" width="11.08984375" style="68" customWidth="1"/>
    <col min="6405" max="6405" width="11.36328125" style="68" customWidth="1"/>
    <col min="6406" max="6406" width="10.7265625" style="68" customWidth="1"/>
    <col min="6407" max="6407" width="3.26953125" style="68" customWidth="1"/>
    <col min="6408" max="6408" width="6.453125" style="68" customWidth="1"/>
    <col min="6409" max="6409" width="6.90625" style="68" customWidth="1"/>
    <col min="6410" max="6410" width="10.08984375" style="68" customWidth="1"/>
    <col min="6411" max="6411" width="8.08984375" style="68" customWidth="1"/>
    <col min="6412" max="6412" width="1" style="68" customWidth="1"/>
    <col min="6413" max="6413" width="17.26953125" style="68" customWidth="1"/>
    <col min="6414" max="6414" width="14" style="68" customWidth="1"/>
    <col min="6415" max="6415" width="1.36328125" style="68" customWidth="1"/>
    <col min="6416" max="6659" width="9" style="68"/>
    <col min="6660" max="6660" width="11.08984375" style="68" customWidth="1"/>
    <col min="6661" max="6661" width="11.36328125" style="68" customWidth="1"/>
    <col min="6662" max="6662" width="10.7265625" style="68" customWidth="1"/>
    <col min="6663" max="6663" width="3.26953125" style="68" customWidth="1"/>
    <col min="6664" max="6664" width="6.453125" style="68" customWidth="1"/>
    <col min="6665" max="6665" width="6.90625" style="68" customWidth="1"/>
    <col min="6666" max="6666" width="10.08984375" style="68" customWidth="1"/>
    <col min="6667" max="6667" width="8.08984375" style="68" customWidth="1"/>
    <col min="6668" max="6668" width="1" style="68" customWidth="1"/>
    <col min="6669" max="6669" width="17.26953125" style="68" customWidth="1"/>
    <col min="6670" max="6670" width="14" style="68" customWidth="1"/>
    <col min="6671" max="6671" width="1.36328125" style="68" customWidth="1"/>
    <col min="6672" max="6915" width="9" style="68"/>
    <col min="6916" max="6916" width="11.08984375" style="68" customWidth="1"/>
    <col min="6917" max="6917" width="11.36328125" style="68" customWidth="1"/>
    <col min="6918" max="6918" width="10.7265625" style="68" customWidth="1"/>
    <col min="6919" max="6919" width="3.26953125" style="68" customWidth="1"/>
    <col min="6920" max="6920" width="6.453125" style="68" customWidth="1"/>
    <col min="6921" max="6921" width="6.90625" style="68" customWidth="1"/>
    <col min="6922" max="6922" width="10.08984375" style="68" customWidth="1"/>
    <col min="6923" max="6923" width="8.08984375" style="68" customWidth="1"/>
    <col min="6924" max="6924" width="1" style="68" customWidth="1"/>
    <col min="6925" max="6925" width="17.26953125" style="68" customWidth="1"/>
    <col min="6926" max="6926" width="14" style="68" customWidth="1"/>
    <col min="6927" max="6927" width="1.36328125" style="68" customWidth="1"/>
    <col min="6928" max="7171" width="9" style="68"/>
    <col min="7172" max="7172" width="11.08984375" style="68" customWidth="1"/>
    <col min="7173" max="7173" width="11.36328125" style="68" customWidth="1"/>
    <col min="7174" max="7174" width="10.7265625" style="68" customWidth="1"/>
    <col min="7175" max="7175" width="3.26953125" style="68" customWidth="1"/>
    <col min="7176" max="7176" width="6.453125" style="68" customWidth="1"/>
    <col min="7177" max="7177" width="6.90625" style="68" customWidth="1"/>
    <col min="7178" max="7178" width="10.08984375" style="68" customWidth="1"/>
    <col min="7179" max="7179" width="8.08984375" style="68" customWidth="1"/>
    <col min="7180" max="7180" width="1" style="68" customWidth="1"/>
    <col min="7181" max="7181" width="17.26953125" style="68" customWidth="1"/>
    <col min="7182" max="7182" width="14" style="68" customWidth="1"/>
    <col min="7183" max="7183" width="1.36328125" style="68" customWidth="1"/>
    <col min="7184" max="7427" width="9" style="68"/>
    <col min="7428" max="7428" width="11.08984375" style="68" customWidth="1"/>
    <col min="7429" max="7429" width="11.36328125" style="68" customWidth="1"/>
    <col min="7430" max="7430" width="10.7265625" style="68" customWidth="1"/>
    <col min="7431" max="7431" width="3.26953125" style="68" customWidth="1"/>
    <col min="7432" max="7432" width="6.453125" style="68" customWidth="1"/>
    <col min="7433" max="7433" width="6.90625" style="68" customWidth="1"/>
    <col min="7434" max="7434" width="10.08984375" style="68" customWidth="1"/>
    <col min="7435" max="7435" width="8.08984375" style="68" customWidth="1"/>
    <col min="7436" max="7436" width="1" style="68" customWidth="1"/>
    <col min="7437" max="7437" width="17.26953125" style="68" customWidth="1"/>
    <col min="7438" max="7438" width="14" style="68" customWidth="1"/>
    <col min="7439" max="7439" width="1.36328125" style="68" customWidth="1"/>
    <col min="7440" max="7683" width="9" style="68"/>
    <col min="7684" max="7684" width="11.08984375" style="68" customWidth="1"/>
    <col min="7685" max="7685" width="11.36328125" style="68" customWidth="1"/>
    <col min="7686" max="7686" width="10.7265625" style="68" customWidth="1"/>
    <col min="7687" max="7687" width="3.26953125" style="68" customWidth="1"/>
    <col min="7688" max="7688" width="6.453125" style="68" customWidth="1"/>
    <col min="7689" max="7689" width="6.90625" style="68" customWidth="1"/>
    <col min="7690" max="7690" width="10.08984375" style="68" customWidth="1"/>
    <col min="7691" max="7691" width="8.08984375" style="68" customWidth="1"/>
    <col min="7692" max="7692" width="1" style="68" customWidth="1"/>
    <col min="7693" max="7693" width="17.26953125" style="68" customWidth="1"/>
    <col min="7694" max="7694" width="14" style="68" customWidth="1"/>
    <col min="7695" max="7695" width="1.36328125" style="68" customWidth="1"/>
    <col min="7696" max="7939" width="9" style="68"/>
    <col min="7940" max="7940" width="11.08984375" style="68" customWidth="1"/>
    <col min="7941" max="7941" width="11.36328125" style="68" customWidth="1"/>
    <col min="7942" max="7942" width="10.7265625" style="68" customWidth="1"/>
    <col min="7943" max="7943" width="3.26953125" style="68" customWidth="1"/>
    <col min="7944" max="7944" width="6.453125" style="68" customWidth="1"/>
    <col min="7945" max="7945" width="6.90625" style="68" customWidth="1"/>
    <col min="7946" max="7946" width="10.08984375" style="68" customWidth="1"/>
    <col min="7947" max="7947" width="8.08984375" style="68" customWidth="1"/>
    <col min="7948" max="7948" width="1" style="68" customWidth="1"/>
    <col min="7949" max="7949" width="17.26953125" style="68" customWidth="1"/>
    <col min="7950" max="7950" width="14" style="68" customWidth="1"/>
    <col min="7951" max="7951" width="1.36328125" style="68" customWidth="1"/>
    <col min="7952" max="8195" width="9" style="68"/>
    <col min="8196" max="8196" width="11.08984375" style="68" customWidth="1"/>
    <col min="8197" max="8197" width="11.36328125" style="68" customWidth="1"/>
    <col min="8198" max="8198" width="10.7265625" style="68" customWidth="1"/>
    <col min="8199" max="8199" width="3.26953125" style="68" customWidth="1"/>
    <col min="8200" max="8200" width="6.453125" style="68" customWidth="1"/>
    <col min="8201" max="8201" width="6.90625" style="68" customWidth="1"/>
    <col min="8202" max="8202" width="10.08984375" style="68" customWidth="1"/>
    <col min="8203" max="8203" width="8.08984375" style="68" customWidth="1"/>
    <col min="8204" max="8204" width="1" style="68" customWidth="1"/>
    <col min="8205" max="8205" width="17.26953125" style="68" customWidth="1"/>
    <col min="8206" max="8206" width="14" style="68" customWidth="1"/>
    <col min="8207" max="8207" width="1.36328125" style="68" customWidth="1"/>
    <col min="8208" max="8451" width="9" style="68"/>
    <col min="8452" max="8452" width="11.08984375" style="68" customWidth="1"/>
    <col min="8453" max="8453" width="11.36328125" style="68" customWidth="1"/>
    <col min="8454" max="8454" width="10.7265625" style="68" customWidth="1"/>
    <col min="8455" max="8455" width="3.26953125" style="68" customWidth="1"/>
    <col min="8456" max="8456" width="6.453125" style="68" customWidth="1"/>
    <col min="8457" max="8457" width="6.90625" style="68" customWidth="1"/>
    <col min="8458" max="8458" width="10.08984375" style="68" customWidth="1"/>
    <col min="8459" max="8459" width="8.08984375" style="68" customWidth="1"/>
    <col min="8460" max="8460" width="1" style="68" customWidth="1"/>
    <col min="8461" max="8461" width="17.26953125" style="68" customWidth="1"/>
    <col min="8462" max="8462" width="14" style="68" customWidth="1"/>
    <col min="8463" max="8463" width="1.36328125" style="68" customWidth="1"/>
    <col min="8464" max="8707" width="9" style="68"/>
    <col min="8708" max="8708" width="11.08984375" style="68" customWidth="1"/>
    <col min="8709" max="8709" width="11.36328125" style="68" customWidth="1"/>
    <col min="8710" max="8710" width="10.7265625" style="68" customWidth="1"/>
    <col min="8711" max="8711" width="3.26953125" style="68" customWidth="1"/>
    <col min="8712" max="8712" width="6.453125" style="68" customWidth="1"/>
    <col min="8713" max="8713" width="6.90625" style="68" customWidth="1"/>
    <col min="8714" max="8714" width="10.08984375" style="68" customWidth="1"/>
    <col min="8715" max="8715" width="8.08984375" style="68" customWidth="1"/>
    <col min="8716" max="8716" width="1" style="68" customWidth="1"/>
    <col min="8717" max="8717" width="17.26953125" style="68" customWidth="1"/>
    <col min="8718" max="8718" width="14" style="68" customWidth="1"/>
    <col min="8719" max="8719" width="1.36328125" style="68" customWidth="1"/>
    <col min="8720" max="8963" width="9" style="68"/>
    <col min="8964" max="8964" width="11.08984375" style="68" customWidth="1"/>
    <col min="8965" max="8965" width="11.36328125" style="68" customWidth="1"/>
    <col min="8966" max="8966" width="10.7265625" style="68" customWidth="1"/>
    <col min="8967" max="8967" width="3.26953125" style="68" customWidth="1"/>
    <col min="8968" max="8968" width="6.453125" style="68" customWidth="1"/>
    <col min="8969" max="8969" width="6.90625" style="68" customWidth="1"/>
    <col min="8970" max="8970" width="10.08984375" style="68" customWidth="1"/>
    <col min="8971" max="8971" width="8.08984375" style="68" customWidth="1"/>
    <col min="8972" max="8972" width="1" style="68" customWidth="1"/>
    <col min="8973" max="8973" width="17.26953125" style="68" customWidth="1"/>
    <col min="8974" max="8974" width="14" style="68" customWidth="1"/>
    <col min="8975" max="8975" width="1.36328125" style="68" customWidth="1"/>
    <col min="8976" max="9219" width="9" style="68"/>
    <col min="9220" max="9220" width="11.08984375" style="68" customWidth="1"/>
    <col min="9221" max="9221" width="11.36328125" style="68" customWidth="1"/>
    <col min="9222" max="9222" width="10.7265625" style="68" customWidth="1"/>
    <col min="9223" max="9223" width="3.26953125" style="68" customWidth="1"/>
    <col min="9224" max="9224" width="6.453125" style="68" customWidth="1"/>
    <col min="9225" max="9225" width="6.90625" style="68" customWidth="1"/>
    <col min="9226" max="9226" width="10.08984375" style="68" customWidth="1"/>
    <col min="9227" max="9227" width="8.08984375" style="68" customWidth="1"/>
    <col min="9228" max="9228" width="1" style="68" customWidth="1"/>
    <col min="9229" max="9229" width="17.26953125" style="68" customWidth="1"/>
    <col min="9230" max="9230" width="14" style="68" customWidth="1"/>
    <col min="9231" max="9231" width="1.36328125" style="68" customWidth="1"/>
    <col min="9232" max="9475" width="9" style="68"/>
    <col min="9476" max="9476" width="11.08984375" style="68" customWidth="1"/>
    <col min="9477" max="9477" width="11.36328125" style="68" customWidth="1"/>
    <col min="9478" max="9478" width="10.7265625" style="68" customWidth="1"/>
    <col min="9479" max="9479" width="3.26953125" style="68" customWidth="1"/>
    <col min="9480" max="9480" width="6.453125" style="68" customWidth="1"/>
    <col min="9481" max="9481" width="6.90625" style="68" customWidth="1"/>
    <col min="9482" max="9482" width="10.08984375" style="68" customWidth="1"/>
    <col min="9483" max="9483" width="8.08984375" style="68" customWidth="1"/>
    <col min="9484" max="9484" width="1" style="68" customWidth="1"/>
    <col min="9485" max="9485" width="17.26953125" style="68" customWidth="1"/>
    <col min="9486" max="9486" width="14" style="68" customWidth="1"/>
    <col min="9487" max="9487" width="1.36328125" style="68" customWidth="1"/>
    <col min="9488" max="9731" width="9" style="68"/>
    <col min="9732" max="9732" width="11.08984375" style="68" customWidth="1"/>
    <col min="9733" max="9733" width="11.36328125" style="68" customWidth="1"/>
    <col min="9734" max="9734" width="10.7265625" style="68" customWidth="1"/>
    <col min="9735" max="9735" width="3.26953125" style="68" customWidth="1"/>
    <col min="9736" max="9736" width="6.453125" style="68" customWidth="1"/>
    <col min="9737" max="9737" width="6.90625" style="68" customWidth="1"/>
    <col min="9738" max="9738" width="10.08984375" style="68" customWidth="1"/>
    <col min="9739" max="9739" width="8.08984375" style="68" customWidth="1"/>
    <col min="9740" max="9740" width="1" style="68" customWidth="1"/>
    <col min="9741" max="9741" width="17.26953125" style="68" customWidth="1"/>
    <col min="9742" max="9742" width="14" style="68" customWidth="1"/>
    <col min="9743" max="9743" width="1.36328125" style="68" customWidth="1"/>
    <col min="9744" max="9987" width="9" style="68"/>
    <col min="9988" max="9988" width="11.08984375" style="68" customWidth="1"/>
    <col min="9989" max="9989" width="11.36328125" style="68" customWidth="1"/>
    <col min="9990" max="9990" width="10.7265625" style="68" customWidth="1"/>
    <col min="9991" max="9991" width="3.26953125" style="68" customWidth="1"/>
    <col min="9992" max="9992" width="6.453125" style="68" customWidth="1"/>
    <col min="9993" max="9993" width="6.90625" style="68" customWidth="1"/>
    <col min="9994" max="9994" width="10.08984375" style="68" customWidth="1"/>
    <col min="9995" max="9995" width="8.08984375" style="68" customWidth="1"/>
    <col min="9996" max="9996" width="1" style="68" customWidth="1"/>
    <col min="9997" max="9997" width="17.26953125" style="68" customWidth="1"/>
    <col min="9998" max="9998" width="14" style="68" customWidth="1"/>
    <col min="9999" max="9999" width="1.36328125" style="68" customWidth="1"/>
    <col min="10000" max="10243" width="9" style="68"/>
    <col min="10244" max="10244" width="11.08984375" style="68" customWidth="1"/>
    <col min="10245" max="10245" width="11.36328125" style="68" customWidth="1"/>
    <col min="10246" max="10246" width="10.7265625" style="68" customWidth="1"/>
    <col min="10247" max="10247" width="3.26953125" style="68" customWidth="1"/>
    <col min="10248" max="10248" width="6.453125" style="68" customWidth="1"/>
    <col min="10249" max="10249" width="6.90625" style="68" customWidth="1"/>
    <col min="10250" max="10250" width="10.08984375" style="68" customWidth="1"/>
    <col min="10251" max="10251" width="8.08984375" style="68" customWidth="1"/>
    <col min="10252" max="10252" width="1" style="68" customWidth="1"/>
    <col min="10253" max="10253" width="17.26953125" style="68" customWidth="1"/>
    <col min="10254" max="10254" width="14" style="68" customWidth="1"/>
    <col min="10255" max="10255" width="1.36328125" style="68" customWidth="1"/>
    <col min="10256" max="10499" width="9" style="68"/>
    <col min="10500" max="10500" width="11.08984375" style="68" customWidth="1"/>
    <col min="10501" max="10501" width="11.36328125" style="68" customWidth="1"/>
    <col min="10502" max="10502" width="10.7265625" style="68" customWidth="1"/>
    <col min="10503" max="10503" width="3.26953125" style="68" customWidth="1"/>
    <col min="10504" max="10504" width="6.453125" style="68" customWidth="1"/>
    <col min="10505" max="10505" width="6.90625" style="68" customWidth="1"/>
    <col min="10506" max="10506" width="10.08984375" style="68" customWidth="1"/>
    <col min="10507" max="10507" width="8.08984375" style="68" customWidth="1"/>
    <col min="10508" max="10508" width="1" style="68" customWidth="1"/>
    <col min="10509" max="10509" width="17.26953125" style="68" customWidth="1"/>
    <col min="10510" max="10510" width="14" style="68" customWidth="1"/>
    <col min="10511" max="10511" width="1.36328125" style="68" customWidth="1"/>
    <col min="10512" max="10755" width="9" style="68"/>
    <col min="10756" max="10756" width="11.08984375" style="68" customWidth="1"/>
    <col min="10757" max="10757" width="11.36328125" style="68" customWidth="1"/>
    <col min="10758" max="10758" width="10.7265625" style="68" customWidth="1"/>
    <col min="10759" max="10759" width="3.26953125" style="68" customWidth="1"/>
    <col min="10760" max="10760" width="6.453125" style="68" customWidth="1"/>
    <col min="10761" max="10761" width="6.90625" style="68" customWidth="1"/>
    <col min="10762" max="10762" width="10.08984375" style="68" customWidth="1"/>
    <col min="10763" max="10763" width="8.08984375" style="68" customWidth="1"/>
    <col min="10764" max="10764" width="1" style="68" customWidth="1"/>
    <col min="10765" max="10765" width="17.26953125" style="68" customWidth="1"/>
    <col min="10766" max="10766" width="14" style="68" customWidth="1"/>
    <col min="10767" max="10767" width="1.36328125" style="68" customWidth="1"/>
    <col min="10768" max="11011" width="9" style="68"/>
    <col min="11012" max="11012" width="11.08984375" style="68" customWidth="1"/>
    <col min="11013" max="11013" width="11.36328125" style="68" customWidth="1"/>
    <col min="11014" max="11014" width="10.7265625" style="68" customWidth="1"/>
    <col min="11015" max="11015" width="3.26953125" style="68" customWidth="1"/>
    <col min="11016" max="11016" width="6.453125" style="68" customWidth="1"/>
    <col min="11017" max="11017" width="6.90625" style="68" customWidth="1"/>
    <col min="11018" max="11018" width="10.08984375" style="68" customWidth="1"/>
    <col min="11019" max="11019" width="8.08984375" style="68" customWidth="1"/>
    <col min="11020" max="11020" width="1" style="68" customWidth="1"/>
    <col min="11021" max="11021" width="17.26953125" style="68" customWidth="1"/>
    <col min="11022" max="11022" width="14" style="68" customWidth="1"/>
    <col min="11023" max="11023" width="1.36328125" style="68" customWidth="1"/>
    <col min="11024" max="11267" width="9" style="68"/>
    <col min="11268" max="11268" width="11.08984375" style="68" customWidth="1"/>
    <col min="11269" max="11269" width="11.36328125" style="68" customWidth="1"/>
    <col min="11270" max="11270" width="10.7265625" style="68" customWidth="1"/>
    <col min="11271" max="11271" width="3.26953125" style="68" customWidth="1"/>
    <col min="11272" max="11272" width="6.453125" style="68" customWidth="1"/>
    <col min="11273" max="11273" width="6.90625" style="68" customWidth="1"/>
    <col min="11274" max="11274" width="10.08984375" style="68" customWidth="1"/>
    <col min="11275" max="11275" width="8.08984375" style="68" customWidth="1"/>
    <col min="11276" max="11276" width="1" style="68" customWidth="1"/>
    <col min="11277" max="11277" width="17.26953125" style="68" customWidth="1"/>
    <col min="11278" max="11278" width="14" style="68" customWidth="1"/>
    <col min="11279" max="11279" width="1.36328125" style="68" customWidth="1"/>
    <col min="11280" max="11523" width="9" style="68"/>
    <col min="11524" max="11524" width="11.08984375" style="68" customWidth="1"/>
    <col min="11525" max="11525" width="11.36328125" style="68" customWidth="1"/>
    <col min="11526" max="11526" width="10.7265625" style="68" customWidth="1"/>
    <col min="11527" max="11527" width="3.26953125" style="68" customWidth="1"/>
    <col min="11528" max="11528" width="6.453125" style="68" customWidth="1"/>
    <col min="11529" max="11529" width="6.90625" style="68" customWidth="1"/>
    <col min="11530" max="11530" width="10.08984375" style="68" customWidth="1"/>
    <col min="11531" max="11531" width="8.08984375" style="68" customWidth="1"/>
    <col min="11532" max="11532" width="1" style="68" customWidth="1"/>
    <col min="11533" max="11533" width="17.26953125" style="68" customWidth="1"/>
    <col min="11534" max="11534" width="14" style="68" customWidth="1"/>
    <col min="11535" max="11535" width="1.36328125" style="68" customWidth="1"/>
    <col min="11536" max="11779" width="9" style="68"/>
    <col min="11780" max="11780" width="11.08984375" style="68" customWidth="1"/>
    <col min="11781" max="11781" width="11.36328125" style="68" customWidth="1"/>
    <col min="11782" max="11782" width="10.7265625" style="68" customWidth="1"/>
    <col min="11783" max="11783" width="3.26953125" style="68" customWidth="1"/>
    <col min="11784" max="11784" width="6.453125" style="68" customWidth="1"/>
    <col min="11785" max="11785" width="6.90625" style="68" customWidth="1"/>
    <col min="11786" max="11786" width="10.08984375" style="68" customWidth="1"/>
    <col min="11787" max="11787" width="8.08984375" style="68" customWidth="1"/>
    <col min="11788" max="11788" width="1" style="68" customWidth="1"/>
    <col min="11789" max="11789" width="17.26953125" style="68" customWidth="1"/>
    <col min="11790" max="11790" width="14" style="68" customWidth="1"/>
    <col min="11791" max="11791" width="1.36328125" style="68" customWidth="1"/>
    <col min="11792" max="12035" width="9" style="68"/>
    <col min="12036" max="12036" width="11.08984375" style="68" customWidth="1"/>
    <col min="12037" max="12037" width="11.36328125" style="68" customWidth="1"/>
    <col min="12038" max="12038" width="10.7265625" style="68" customWidth="1"/>
    <col min="12039" max="12039" width="3.26953125" style="68" customWidth="1"/>
    <col min="12040" max="12040" width="6.453125" style="68" customWidth="1"/>
    <col min="12041" max="12041" width="6.90625" style="68" customWidth="1"/>
    <col min="12042" max="12042" width="10.08984375" style="68" customWidth="1"/>
    <col min="12043" max="12043" width="8.08984375" style="68" customWidth="1"/>
    <col min="12044" max="12044" width="1" style="68" customWidth="1"/>
    <col min="12045" max="12045" width="17.26953125" style="68" customWidth="1"/>
    <col min="12046" max="12046" width="14" style="68" customWidth="1"/>
    <col min="12047" max="12047" width="1.36328125" style="68" customWidth="1"/>
    <col min="12048" max="12291" width="9" style="68"/>
    <col min="12292" max="12292" width="11.08984375" style="68" customWidth="1"/>
    <col min="12293" max="12293" width="11.36328125" style="68" customWidth="1"/>
    <col min="12294" max="12294" width="10.7265625" style="68" customWidth="1"/>
    <col min="12295" max="12295" width="3.26953125" style="68" customWidth="1"/>
    <col min="12296" max="12296" width="6.453125" style="68" customWidth="1"/>
    <col min="12297" max="12297" width="6.90625" style="68" customWidth="1"/>
    <col min="12298" max="12298" width="10.08984375" style="68" customWidth="1"/>
    <col min="12299" max="12299" width="8.08984375" style="68" customWidth="1"/>
    <col min="12300" max="12300" width="1" style="68" customWidth="1"/>
    <col min="12301" max="12301" width="17.26953125" style="68" customWidth="1"/>
    <col min="12302" max="12302" width="14" style="68" customWidth="1"/>
    <col min="12303" max="12303" width="1.36328125" style="68" customWidth="1"/>
    <col min="12304" max="12547" width="9" style="68"/>
    <col min="12548" max="12548" width="11.08984375" style="68" customWidth="1"/>
    <col min="12549" max="12549" width="11.36328125" style="68" customWidth="1"/>
    <col min="12550" max="12550" width="10.7265625" style="68" customWidth="1"/>
    <col min="12551" max="12551" width="3.26953125" style="68" customWidth="1"/>
    <col min="12552" max="12552" width="6.453125" style="68" customWidth="1"/>
    <col min="12553" max="12553" width="6.90625" style="68" customWidth="1"/>
    <col min="12554" max="12554" width="10.08984375" style="68" customWidth="1"/>
    <col min="12555" max="12555" width="8.08984375" style="68" customWidth="1"/>
    <col min="12556" max="12556" width="1" style="68" customWidth="1"/>
    <col min="12557" max="12557" width="17.26953125" style="68" customWidth="1"/>
    <col min="12558" max="12558" width="14" style="68" customWidth="1"/>
    <col min="12559" max="12559" width="1.36328125" style="68" customWidth="1"/>
    <col min="12560" max="12803" width="9" style="68"/>
    <col min="12804" max="12804" width="11.08984375" style="68" customWidth="1"/>
    <col min="12805" max="12805" width="11.36328125" style="68" customWidth="1"/>
    <col min="12806" max="12806" width="10.7265625" style="68" customWidth="1"/>
    <col min="12807" max="12807" width="3.26953125" style="68" customWidth="1"/>
    <col min="12808" max="12808" width="6.453125" style="68" customWidth="1"/>
    <col min="12809" max="12809" width="6.90625" style="68" customWidth="1"/>
    <col min="12810" max="12810" width="10.08984375" style="68" customWidth="1"/>
    <col min="12811" max="12811" width="8.08984375" style="68" customWidth="1"/>
    <col min="12812" max="12812" width="1" style="68" customWidth="1"/>
    <col min="12813" max="12813" width="17.26953125" style="68" customWidth="1"/>
    <col min="12814" max="12814" width="14" style="68" customWidth="1"/>
    <col min="12815" max="12815" width="1.36328125" style="68" customWidth="1"/>
    <col min="12816" max="13059" width="9" style="68"/>
    <col min="13060" max="13060" width="11.08984375" style="68" customWidth="1"/>
    <col min="13061" max="13061" width="11.36328125" style="68" customWidth="1"/>
    <col min="13062" max="13062" width="10.7265625" style="68" customWidth="1"/>
    <col min="13063" max="13063" width="3.26953125" style="68" customWidth="1"/>
    <col min="13064" max="13064" width="6.453125" style="68" customWidth="1"/>
    <col min="13065" max="13065" width="6.90625" style="68" customWidth="1"/>
    <col min="13066" max="13066" width="10.08984375" style="68" customWidth="1"/>
    <col min="13067" max="13067" width="8.08984375" style="68" customWidth="1"/>
    <col min="13068" max="13068" width="1" style="68" customWidth="1"/>
    <col min="13069" max="13069" width="17.26953125" style="68" customWidth="1"/>
    <col min="13070" max="13070" width="14" style="68" customWidth="1"/>
    <col min="13071" max="13071" width="1.36328125" style="68" customWidth="1"/>
    <col min="13072" max="13315" width="9" style="68"/>
    <col min="13316" max="13316" width="11.08984375" style="68" customWidth="1"/>
    <col min="13317" max="13317" width="11.36328125" style="68" customWidth="1"/>
    <col min="13318" max="13318" width="10.7265625" style="68" customWidth="1"/>
    <col min="13319" max="13319" width="3.26953125" style="68" customWidth="1"/>
    <col min="13320" max="13320" width="6.453125" style="68" customWidth="1"/>
    <col min="13321" max="13321" width="6.90625" style="68" customWidth="1"/>
    <col min="13322" max="13322" width="10.08984375" style="68" customWidth="1"/>
    <col min="13323" max="13323" width="8.08984375" style="68" customWidth="1"/>
    <col min="13324" max="13324" width="1" style="68" customWidth="1"/>
    <col min="13325" max="13325" width="17.26953125" style="68" customWidth="1"/>
    <col min="13326" max="13326" width="14" style="68" customWidth="1"/>
    <col min="13327" max="13327" width="1.36328125" style="68" customWidth="1"/>
    <col min="13328" max="13571" width="9" style="68"/>
    <col min="13572" max="13572" width="11.08984375" style="68" customWidth="1"/>
    <col min="13573" max="13573" width="11.36328125" style="68" customWidth="1"/>
    <col min="13574" max="13574" width="10.7265625" style="68" customWidth="1"/>
    <col min="13575" max="13575" width="3.26953125" style="68" customWidth="1"/>
    <col min="13576" max="13576" width="6.453125" style="68" customWidth="1"/>
    <col min="13577" max="13577" width="6.90625" style="68" customWidth="1"/>
    <col min="13578" max="13578" width="10.08984375" style="68" customWidth="1"/>
    <col min="13579" max="13579" width="8.08984375" style="68" customWidth="1"/>
    <col min="13580" max="13580" width="1" style="68" customWidth="1"/>
    <col min="13581" max="13581" width="17.26953125" style="68" customWidth="1"/>
    <col min="13582" max="13582" width="14" style="68" customWidth="1"/>
    <col min="13583" max="13583" width="1.36328125" style="68" customWidth="1"/>
    <col min="13584" max="13827" width="9" style="68"/>
    <col min="13828" max="13828" width="11.08984375" style="68" customWidth="1"/>
    <col min="13829" max="13829" width="11.36328125" style="68" customWidth="1"/>
    <col min="13830" max="13830" width="10.7265625" style="68" customWidth="1"/>
    <col min="13831" max="13831" width="3.26953125" style="68" customWidth="1"/>
    <col min="13832" max="13832" width="6.453125" style="68" customWidth="1"/>
    <col min="13833" max="13833" width="6.90625" style="68" customWidth="1"/>
    <col min="13834" max="13834" width="10.08984375" style="68" customWidth="1"/>
    <col min="13835" max="13835" width="8.08984375" style="68" customWidth="1"/>
    <col min="13836" max="13836" width="1" style="68" customWidth="1"/>
    <col min="13837" max="13837" width="17.26953125" style="68" customWidth="1"/>
    <col min="13838" max="13838" width="14" style="68" customWidth="1"/>
    <col min="13839" max="13839" width="1.36328125" style="68" customWidth="1"/>
    <col min="13840" max="14083" width="9" style="68"/>
    <col min="14084" max="14084" width="11.08984375" style="68" customWidth="1"/>
    <col min="14085" max="14085" width="11.36328125" style="68" customWidth="1"/>
    <col min="14086" max="14086" width="10.7265625" style="68" customWidth="1"/>
    <col min="14087" max="14087" width="3.26953125" style="68" customWidth="1"/>
    <col min="14088" max="14088" width="6.453125" style="68" customWidth="1"/>
    <col min="14089" max="14089" width="6.90625" style="68" customWidth="1"/>
    <col min="14090" max="14090" width="10.08984375" style="68" customWidth="1"/>
    <col min="14091" max="14091" width="8.08984375" style="68" customWidth="1"/>
    <col min="14092" max="14092" width="1" style="68" customWidth="1"/>
    <col min="14093" max="14093" width="17.26953125" style="68" customWidth="1"/>
    <col min="14094" max="14094" width="14" style="68" customWidth="1"/>
    <col min="14095" max="14095" width="1.36328125" style="68" customWidth="1"/>
    <col min="14096" max="14339" width="9" style="68"/>
    <col min="14340" max="14340" width="11.08984375" style="68" customWidth="1"/>
    <col min="14341" max="14341" width="11.36328125" style="68" customWidth="1"/>
    <col min="14342" max="14342" width="10.7265625" style="68" customWidth="1"/>
    <col min="14343" max="14343" width="3.26953125" style="68" customWidth="1"/>
    <col min="14344" max="14344" width="6.453125" style="68" customWidth="1"/>
    <col min="14345" max="14345" width="6.90625" style="68" customWidth="1"/>
    <col min="14346" max="14346" width="10.08984375" style="68" customWidth="1"/>
    <col min="14347" max="14347" width="8.08984375" style="68" customWidth="1"/>
    <col min="14348" max="14348" width="1" style="68" customWidth="1"/>
    <col min="14349" max="14349" width="17.26953125" style="68" customWidth="1"/>
    <col min="14350" max="14350" width="14" style="68" customWidth="1"/>
    <col min="14351" max="14351" width="1.36328125" style="68" customWidth="1"/>
    <col min="14352" max="14595" width="9" style="68"/>
    <col min="14596" max="14596" width="11.08984375" style="68" customWidth="1"/>
    <col min="14597" max="14597" width="11.36328125" style="68" customWidth="1"/>
    <col min="14598" max="14598" width="10.7265625" style="68" customWidth="1"/>
    <col min="14599" max="14599" width="3.26953125" style="68" customWidth="1"/>
    <col min="14600" max="14600" width="6.453125" style="68" customWidth="1"/>
    <col min="14601" max="14601" width="6.90625" style="68" customWidth="1"/>
    <col min="14602" max="14602" width="10.08984375" style="68" customWidth="1"/>
    <col min="14603" max="14603" width="8.08984375" style="68" customWidth="1"/>
    <col min="14604" max="14604" width="1" style="68" customWidth="1"/>
    <col min="14605" max="14605" width="17.26953125" style="68" customWidth="1"/>
    <col min="14606" max="14606" width="14" style="68" customWidth="1"/>
    <col min="14607" max="14607" width="1.36328125" style="68" customWidth="1"/>
    <col min="14608" max="14851" width="9" style="68"/>
    <col min="14852" max="14852" width="11.08984375" style="68" customWidth="1"/>
    <col min="14853" max="14853" width="11.36328125" style="68" customWidth="1"/>
    <col min="14854" max="14854" width="10.7265625" style="68" customWidth="1"/>
    <col min="14855" max="14855" width="3.26953125" style="68" customWidth="1"/>
    <col min="14856" max="14856" width="6.453125" style="68" customWidth="1"/>
    <col min="14857" max="14857" width="6.90625" style="68" customWidth="1"/>
    <col min="14858" max="14858" width="10.08984375" style="68" customWidth="1"/>
    <col min="14859" max="14859" width="8.08984375" style="68" customWidth="1"/>
    <col min="14860" max="14860" width="1" style="68" customWidth="1"/>
    <col min="14861" max="14861" width="17.26953125" style="68" customWidth="1"/>
    <col min="14862" max="14862" width="14" style="68" customWidth="1"/>
    <col min="14863" max="14863" width="1.36328125" style="68" customWidth="1"/>
    <col min="14864" max="15107" width="9" style="68"/>
    <col min="15108" max="15108" width="11.08984375" style="68" customWidth="1"/>
    <col min="15109" max="15109" width="11.36328125" style="68" customWidth="1"/>
    <col min="15110" max="15110" width="10.7265625" style="68" customWidth="1"/>
    <col min="15111" max="15111" width="3.26953125" style="68" customWidth="1"/>
    <col min="15112" max="15112" width="6.453125" style="68" customWidth="1"/>
    <col min="15113" max="15113" width="6.90625" style="68" customWidth="1"/>
    <col min="15114" max="15114" width="10.08984375" style="68" customWidth="1"/>
    <col min="15115" max="15115" width="8.08984375" style="68" customWidth="1"/>
    <col min="15116" max="15116" width="1" style="68" customWidth="1"/>
    <col min="15117" max="15117" width="17.26953125" style="68" customWidth="1"/>
    <col min="15118" max="15118" width="14" style="68" customWidth="1"/>
    <col min="15119" max="15119" width="1.36328125" style="68" customWidth="1"/>
    <col min="15120" max="15363" width="9" style="68"/>
    <col min="15364" max="15364" width="11.08984375" style="68" customWidth="1"/>
    <col min="15365" max="15365" width="11.36328125" style="68" customWidth="1"/>
    <col min="15366" max="15366" width="10.7265625" style="68" customWidth="1"/>
    <col min="15367" max="15367" width="3.26953125" style="68" customWidth="1"/>
    <col min="15368" max="15368" width="6.453125" style="68" customWidth="1"/>
    <col min="15369" max="15369" width="6.90625" style="68" customWidth="1"/>
    <col min="15370" max="15370" width="10.08984375" style="68" customWidth="1"/>
    <col min="15371" max="15371" width="8.08984375" style="68" customWidth="1"/>
    <col min="15372" max="15372" width="1" style="68" customWidth="1"/>
    <col min="15373" max="15373" width="17.26953125" style="68" customWidth="1"/>
    <col min="15374" max="15374" width="14" style="68" customWidth="1"/>
    <col min="15375" max="15375" width="1.36328125" style="68" customWidth="1"/>
    <col min="15376" max="15619" width="9" style="68"/>
    <col min="15620" max="15620" width="11.08984375" style="68" customWidth="1"/>
    <col min="15621" max="15621" width="11.36328125" style="68" customWidth="1"/>
    <col min="15622" max="15622" width="10.7265625" style="68" customWidth="1"/>
    <col min="15623" max="15623" width="3.26953125" style="68" customWidth="1"/>
    <col min="15624" max="15624" width="6.453125" style="68" customWidth="1"/>
    <col min="15625" max="15625" width="6.90625" style="68" customWidth="1"/>
    <col min="15626" max="15626" width="10.08984375" style="68" customWidth="1"/>
    <col min="15627" max="15627" width="8.08984375" style="68" customWidth="1"/>
    <col min="15628" max="15628" width="1" style="68" customWidth="1"/>
    <col min="15629" max="15629" width="17.26953125" style="68" customWidth="1"/>
    <col min="15630" max="15630" width="14" style="68" customWidth="1"/>
    <col min="15631" max="15631" width="1.36328125" style="68" customWidth="1"/>
    <col min="15632" max="15875" width="9" style="68"/>
    <col min="15876" max="15876" width="11.08984375" style="68" customWidth="1"/>
    <col min="15877" max="15877" width="11.36328125" style="68" customWidth="1"/>
    <col min="15878" max="15878" width="10.7265625" style="68" customWidth="1"/>
    <col min="15879" max="15879" width="3.26953125" style="68" customWidth="1"/>
    <col min="15880" max="15880" width="6.453125" style="68" customWidth="1"/>
    <col min="15881" max="15881" width="6.90625" style="68" customWidth="1"/>
    <col min="15882" max="15882" width="10.08984375" style="68" customWidth="1"/>
    <col min="15883" max="15883" width="8.08984375" style="68" customWidth="1"/>
    <col min="15884" max="15884" width="1" style="68" customWidth="1"/>
    <col min="15885" max="15885" width="17.26953125" style="68" customWidth="1"/>
    <col min="15886" max="15886" width="14" style="68" customWidth="1"/>
    <col min="15887" max="15887" width="1.36328125" style="68" customWidth="1"/>
    <col min="15888" max="16131" width="9" style="68"/>
    <col min="16132" max="16132" width="11.08984375" style="68" customWidth="1"/>
    <col min="16133" max="16133" width="11.36328125" style="68" customWidth="1"/>
    <col min="16134" max="16134" width="10.7265625" style="68" customWidth="1"/>
    <col min="16135" max="16135" width="3.26953125" style="68" customWidth="1"/>
    <col min="16136" max="16136" width="6.453125" style="68" customWidth="1"/>
    <col min="16137" max="16137" width="6.90625" style="68" customWidth="1"/>
    <col min="16138" max="16138" width="10.08984375" style="68" customWidth="1"/>
    <col min="16139" max="16139" width="8.08984375" style="68" customWidth="1"/>
    <col min="16140" max="16140" width="1" style="68" customWidth="1"/>
    <col min="16141" max="16141" width="17.26953125" style="68" customWidth="1"/>
    <col min="16142" max="16142" width="14" style="68" customWidth="1"/>
    <col min="16143" max="16143" width="1.36328125" style="68" customWidth="1"/>
    <col min="16144" max="16384" width="9" style="68"/>
  </cols>
  <sheetData>
    <row r="1" spans="2:14" ht="14.25" customHeight="1" x14ac:dyDescent="0.25">
      <c r="B1" s="184" t="s">
        <v>89</v>
      </c>
      <c r="C1" s="184"/>
      <c r="D1" s="184"/>
      <c r="E1" s="184"/>
      <c r="G1" s="69" t="s">
        <v>48</v>
      </c>
      <c r="H1" s="69" t="s">
        <v>49</v>
      </c>
      <c r="I1" s="70" t="s">
        <v>50</v>
      </c>
      <c r="J1" s="137" t="s">
        <v>51</v>
      </c>
      <c r="K1" s="135" t="s">
        <v>121</v>
      </c>
      <c r="L1" s="135" t="s">
        <v>122</v>
      </c>
      <c r="M1" s="72" t="s">
        <v>52</v>
      </c>
      <c r="N1" s="73">
        <v>4</v>
      </c>
    </row>
    <row r="2" spans="2:14" x14ac:dyDescent="0.25">
      <c r="B2" s="95"/>
      <c r="C2" s="96">
        <v>2013</v>
      </c>
      <c r="D2" s="96">
        <v>2014</v>
      </c>
      <c r="E2" s="96">
        <v>2015</v>
      </c>
      <c r="G2" s="74">
        <v>1</v>
      </c>
      <c r="H2" s="75">
        <v>41275</v>
      </c>
      <c r="I2" s="76">
        <f t="shared" ref="I2:I13" si="0">C3</f>
        <v>1749800.75</v>
      </c>
      <c r="J2" s="138" t="str">
        <f ca="1">IF(G2&lt;=$N$1,"",AVERAGE(OFFSET(J2,-$N$1,-1,$N$1,1)))</f>
        <v/>
      </c>
      <c r="K2" s="133" t="str">
        <f ca="1">IF(J2="","",J2-I2)</f>
        <v/>
      </c>
      <c r="L2" s="140" t="str">
        <f ca="1">IF(K2="","",K2^2)</f>
        <v/>
      </c>
      <c r="M2" s="72" t="s">
        <v>53</v>
      </c>
      <c r="N2" s="77">
        <f ca="1">SUMXMY2(I2:I36,J2:J36)/COUNT(J2:J36)</f>
        <v>153109901314.53522</v>
      </c>
    </row>
    <row r="3" spans="2:14" x14ac:dyDescent="0.25">
      <c r="B3" s="96" t="s">
        <v>109</v>
      </c>
      <c r="C3" s="97">
        <v>1749800.75</v>
      </c>
      <c r="D3" s="97">
        <v>2569754</v>
      </c>
      <c r="E3" s="97">
        <v>1176571</v>
      </c>
      <c r="G3" s="78">
        <v>2</v>
      </c>
      <c r="H3" s="75">
        <v>41306</v>
      </c>
      <c r="I3" s="76">
        <f t="shared" si="0"/>
        <v>2011171.1580000001</v>
      </c>
      <c r="J3" s="138" t="str">
        <f t="shared" ref="J3:J37" ca="1" si="1">IF(G3&lt;=$N$1,"",AVERAGE(OFFSET(J3,-$N$1,-1,$N$1,1)))</f>
        <v/>
      </c>
      <c r="K3" s="133" t="str">
        <f t="shared" ref="K3:K36" ca="1" si="2">IF(J3="","",J3-I3)</f>
        <v/>
      </c>
      <c r="L3" s="140" t="str">
        <f t="shared" ref="L3:L36" ca="1" si="3">IF(K3="","",K3^2)</f>
        <v/>
      </c>
      <c r="M3" s="79" t="s">
        <v>54</v>
      </c>
      <c r="N3" s="77">
        <f>INDEX(M8:M25,MATCH(N4,N8:N25,0))</f>
        <v>5</v>
      </c>
    </row>
    <row r="4" spans="2:14" x14ac:dyDescent="0.25">
      <c r="B4" s="96" t="s">
        <v>110</v>
      </c>
      <c r="C4" s="97">
        <v>2011171.1580000001</v>
      </c>
      <c r="D4" s="97">
        <v>1613237</v>
      </c>
      <c r="E4" s="97">
        <v>1793442</v>
      </c>
      <c r="G4" s="74">
        <v>3</v>
      </c>
      <c r="H4" s="75">
        <v>41334</v>
      </c>
      <c r="I4" s="76">
        <f t="shared" si="0"/>
        <v>2496940.61</v>
      </c>
      <c r="J4" s="138" t="str">
        <f t="shared" ca="1" si="1"/>
        <v/>
      </c>
      <c r="K4" s="133" t="str">
        <f t="shared" ca="1" si="2"/>
        <v/>
      </c>
      <c r="L4" s="140" t="str">
        <f t="shared" ca="1" si="3"/>
        <v/>
      </c>
      <c r="M4" s="72" t="s">
        <v>55</v>
      </c>
      <c r="N4" s="77">
        <f>MIN(N8:N25)</f>
        <v>146257738507.62573</v>
      </c>
    </row>
    <row r="5" spans="2:14" x14ac:dyDescent="0.25">
      <c r="B5" s="96" t="s">
        <v>111</v>
      </c>
      <c r="C5" s="97">
        <v>2496940.61</v>
      </c>
      <c r="D5" s="97">
        <v>2381609</v>
      </c>
      <c r="E5" s="97">
        <v>2063330</v>
      </c>
      <c r="G5" s="78">
        <v>4</v>
      </c>
      <c r="H5" s="75">
        <v>41365</v>
      </c>
      <c r="I5" s="76">
        <f t="shared" si="0"/>
        <v>2369626</v>
      </c>
      <c r="J5" s="138" t="str">
        <f t="shared" ca="1" si="1"/>
        <v/>
      </c>
      <c r="K5" s="133" t="str">
        <f t="shared" ca="1" si="2"/>
        <v/>
      </c>
      <c r="L5" s="140" t="str">
        <f t="shared" ca="1" si="3"/>
        <v/>
      </c>
      <c r="M5" s="80"/>
    </row>
    <row r="6" spans="2:14" x14ac:dyDescent="0.25">
      <c r="B6" s="96" t="s">
        <v>80</v>
      </c>
      <c r="C6" s="97">
        <v>2369626</v>
      </c>
      <c r="D6" s="97">
        <v>2633620</v>
      </c>
      <c r="E6" s="97">
        <v>2542925</v>
      </c>
      <c r="G6" s="74">
        <v>5</v>
      </c>
      <c r="H6" s="75">
        <v>41395</v>
      </c>
      <c r="I6" s="76">
        <f t="shared" si="0"/>
        <v>2616199</v>
      </c>
      <c r="J6" s="138">
        <f t="shared" ca="1" si="1"/>
        <v>2156884.6294999998</v>
      </c>
      <c r="K6" s="133">
        <f t="shared" ca="1" si="2"/>
        <v>-459314.37050000019</v>
      </c>
      <c r="L6" s="140">
        <f t="shared" ca="1" si="3"/>
        <v>210969690947.81146</v>
      </c>
      <c r="M6" s="82" t="s">
        <v>93</v>
      </c>
      <c r="N6" s="83"/>
    </row>
    <row r="7" spans="2:14" x14ac:dyDescent="0.25">
      <c r="B7" s="96" t="s">
        <v>81</v>
      </c>
      <c r="C7" s="97">
        <v>2616199</v>
      </c>
      <c r="D7" s="97">
        <v>2164786</v>
      </c>
      <c r="E7" s="97">
        <v>2823558</v>
      </c>
      <c r="G7" s="78">
        <v>6</v>
      </c>
      <c r="H7" s="75">
        <v>41426</v>
      </c>
      <c r="I7" s="76">
        <f t="shared" si="0"/>
        <v>2160158</v>
      </c>
      <c r="J7" s="138">
        <f t="shared" ca="1" si="1"/>
        <v>2373484.1919999998</v>
      </c>
      <c r="K7" s="133">
        <f t="shared" ca="1" si="2"/>
        <v>213326.19199999981</v>
      </c>
      <c r="L7" s="140">
        <f t="shared" ca="1" si="3"/>
        <v>45508064193.220779</v>
      </c>
      <c r="M7" s="81"/>
      <c r="N7" s="84">
        <f ca="1">N2</f>
        <v>153109901314.53522</v>
      </c>
    </row>
    <row r="8" spans="2:14" x14ac:dyDescent="0.25">
      <c r="B8" s="96" t="s">
        <v>82</v>
      </c>
      <c r="C8" s="97">
        <v>2160158</v>
      </c>
      <c r="D8" s="97">
        <v>1844772</v>
      </c>
      <c r="E8" s="97">
        <v>2523353</v>
      </c>
      <c r="G8" s="74">
        <v>7</v>
      </c>
      <c r="H8" s="75">
        <v>41456</v>
      </c>
      <c r="I8" s="76">
        <f t="shared" si="0"/>
        <v>2256396</v>
      </c>
      <c r="J8" s="138">
        <f t="shared" ca="1" si="1"/>
        <v>2410730.9024999999</v>
      </c>
      <c r="K8" s="133">
        <f t="shared" ca="1" si="2"/>
        <v>154334.90249999985</v>
      </c>
      <c r="L8" s="140">
        <f t="shared" ca="1" si="3"/>
        <v>23819262129.68446</v>
      </c>
      <c r="M8" s="85">
        <v>2</v>
      </c>
      <c r="N8" s="86">
        <f t="dataTable" ref="N8:N25" dt2D="0" dtr="0" r1="N1" ca="1"/>
        <v>170254932544.82318</v>
      </c>
    </row>
    <row r="9" spans="2:14" x14ac:dyDescent="0.25">
      <c r="B9" s="96" t="s">
        <v>83</v>
      </c>
      <c r="C9" s="97">
        <v>2256396</v>
      </c>
      <c r="D9" s="97">
        <v>2268940</v>
      </c>
      <c r="E9" s="97">
        <v>2448883</v>
      </c>
      <c r="G9" s="78">
        <v>8</v>
      </c>
      <c r="H9" s="75">
        <v>41487</v>
      </c>
      <c r="I9" s="76">
        <f t="shared" si="0"/>
        <v>2654613</v>
      </c>
      <c r="J9" s="138">
        <f t="shared" ca="1" si="1"/>
        <v>2350594.75</v>
      </c>
      <c r="K9" s="133">
        <f t="shared" ca="1" si="2"/>
        <v>-304018.25</v>
      </c>
      <c r="L9" s="140">
        <f t="shared" ca="1" si="3"/>
        <v>92427096333.0625</v>
      </c>
      <c r="M9" s="87">
        <v>3</v>
      </c>
      <c r="N9" s="88">
        <v>156875789112.30038</v>
      </c>
    </row>
    <row r="10" spans="2:14" x14ac:dyDescent="0.25">
      <c r="B10" s="96" t="s">
        <v>84</v>
      </c>
      <c r="C10" s="97">
        <v>2654613</v>
      </c>
      <c r="D10" s="97">
        <v>2222766</v>
      </c>
      <c r="E10" s="97">
        <v>2665254</v>
      </c>
      <c r="G10" s="74">
        <v>9</v>
      </c>
      <c r="H10" s="75">
        <v>41518</v>
      </c>
      <c r="I10" s="76">
        <f t="shared" si="0"/>
        <v>2671002</v>
      </c>
      <c r="J10" s="138">
        <f t="shared" ca="1" si="1"/>
        <v>2421841.5</v>
      </c>
      <c r="K10" s="133">
        <f t="shared" ca="1" si="2"/>
        <v>-249160.5</v>
      </c>
      <c r="L10" s="140">
        <f t="shared" ca="1" si="3"/>
        <v>62080954760.25</v>
      </c>
      <c r="M10" s="87">
        <v>4</v>
      </c>
      <c r="N10" s="88">
        <v>153109901314.53522</v>
      </c>
    </row>
    <row r="11" spans="2:14" x14ac:dyDescent="0.25">
      <c r="B11" s="96" t="s">
        <v>85</v>
      </c>
      <c r="C11" s="97">
        <v>2671002</v>
      </c>
      <c r="D11" s="97">
        <v>2208737</v>
      </c>
      <c r="E11" s="97">
        <v>2667578</v>
      </c>
      <c r="G11" s="78">
        <v>10</v>
      </c>
      <c r="H11" s="75">
        <v>41548</v>
      </c>
      <c r="I11" s="76">
        <f t="shared" si="0"/>
        <v>2724288</v>
      </c>
      <c r="J11" s="138">
        <f t="shared" ca="1" si="1"/>
        <v>2435542.25</v>
      </c>
      <c r="K11" s="133">
        <f t="shared" ca="1" si="2"/>
        <v>-288745.75</v>
      </c>
      <c r="L11" s="140">
        <f t="shared" ca="1" si="3"/>
        <v>83374108143.0625</v>
      </c>
      <c r="M11" s="85">
        <v>5</v>
      </c>
      <c r="N11" s="88">
        <v>146257738507.62573</v>
      </c>
    </row>
    <row r="12" spans="2:14" x14ac:dyDescent="0.25">
      <c r="B12" s="96" t="s">
        <v>86</v>
      </c>
      <c r="C12" s="97">
        <v>2724288</v>
      </c>
      <c r="D12" s="97">
        <v>2297537</v>
      </c>
      <c r="E12" s="97">
        <v>2623748</v>
      </c>
      <c r="G12" s="74">
        <v>11</v>
      </c>
      <c r="H12" s="75">
        <v>41579</v>
      </c>
      <c r="I12" s="76">
        <f t="shared" si="0"/>
        <v>2536994</v>
      </c>
      <c r="J12" s="138">
        <f t="shared" ca="1" si="1"/>
        <v>2576574.75</v>
      </c>
      <c r="K12" s="133">
        <f t="shared" ca="1" si="2"/>
        <v>39580.75</v>
      </c>
      <c r="L12" s="140">
        <f t="shared" ca="1" si="3"/>
        <v>1566635770.5625</v>
      </c>
      <c r="M12" s="87">
        <v>6</v>
      </c>
      <c r="N12" s="88">
        <v>151672089493.37119</v>
      </c>
    </row>
    <row r="13" spans="2:14" x14ac:dyDescent="0.25">
      <c r="B13" s="96" t="s">
        <v>87</v>
      </c>
      <c r="C13" s="97">
        <v>2536994</v>
      </c>
      <c r="D13" s="97">
        <v>2456693</v>
      </c>
      <c r="E13" s="97">
        <f>I36</f>
        <v>2585763</v>
      </c>
      <c r="G13" s="78">
        <v>12</v>
      </c>
      <c r="H13" s="75">
        <v>41609</v>
      </c>
      <c r="I13" s="76">
        <f t="shared" si="0"/>
        <v>2671002</v>
      </c>
      <c r="J13" s="138">
        <f t="shared" ca="1" si="1"/>
        <v>2646724.25</v>
      </c>
      <c r="K13" s="133">
        <f t="shared" ca="1" si="2"/>
        <v>-24277.75</v>
      </c>
      <c r="L13" s="140">
        <f t="shared" ca="1" si="3"/>
        <v>589409145.0625</v>
      </c>
      <c r="M13" s="87">
        <v>7</v>
      </c>
      <c r="N13" s="88">
        <v>153557332135.90372</v>
      </c>
    </row>
    <row r="14" spans="2:14" x14ac:dyDescent="0.25">
      <c r="B14" s="96" t="s">
        <v>88</v>
      </c>
      <c r="C14" s="97">
        <v>2671002</v>
      </c>
      <c r="D14" s="97">
        <v>2425770</v>
      </c>
      <c r="E14" s="97">
        <f ca="1">J37</f>
        <v>2635585.75</v>
      </c>
      <c r="G14" s="74">
        <v>13</v>
      </c>
      <c r="H14" s="75">
        <v>41640</v>
      </c>
      <c r="I14" s="76">
        <f t="shared" ref="I14:I25" si="4">D3</f>
        <v>2569754</v>
      </c>
      <c r="J14" s="138">
        <f t="shared" ca="1" si="1"/>
        <v>2650821.5</v>
      </c>
      <c r="K14" s="133">
        <f t="shared" ca="1" si="2"/>
        <v>81067.5</v>
      </c>
      <c r="L14" s="140">
        <f t="shared" ca="1" si="3"/>
        <v>6571939556.25</v>
      </c>
      <c r="M14" s="85">
        <v>8</v>
      </c>
      <c r="N14" s="88">
        <v>153681977988.94153</v>
      </c>
    </row>
    <row r="15" spans="2:14" x14ac:dyDescent="0.25">
      <c r="G15" s="78">
        <v>14</v>
      </c>
      <c r="H15" s="75">
        <v>41671</v>
      </c>
      <c r="I15" s="76">
        <f t="shared" si="4"/>
        <v>1613237</v>
      </c>
      <c r="J15" s="138">
        <f t="shared" ca="1" si="1"/>
        <v>2625509.5</v>
      </c>
      <c r="K15" s="133">
        <f t="shared" ca="1" si="2"/>
        <v>1012272.5</v>
      </c>
      <c r="L15" s="140">
        <f t="shared" ca="1" si="3"/>
        <v>1024695614256.25</v>
      </c>
      <c r="M15" s="87">
        <v>9</v>
      </c>
      <c r="N15" s="88">
        <v>164257996729.0051</v>
      </c>
    </row>
    <row r="16" spans="2:14" x14ac:dyDescent="0.25">
      <c r="G16" s="74">
        <v>15</v>
      </c>
      <c r="H16" s="75">
        <v>41699</v>
      </c>
      <c r="I16" s="76">
        <f t="shared" si="4"/>
        <v>2381609</v>
      </c>
      <c r="J16" s="138">
        <f t="shared" ca="1" si="1"/>
        <v>2347746.75</v>
      </c>
      <c r="K16" s="133">
        <f t="shared" ca="1" si="2"/>
        <v>-33862.25</v>
      </c>
      <c r="L16" s="140">
        <f t="shared" ca="1" si="3"/>
        <v>1146651975.0625</v>
      </c>
      <c r="M16" s="87">
        <v>10</v>
      </c>
      <c r="N16" s="88">
        <v>169986824437.66296</v>
      </c>
    </row>
    <row r="17" spans="5:18" x14ac:dyDescent="0.25">
      <c r="E17" s="136"/>
      <c r="G17" s="78">
        <v>16</v>
      </c>
      <c r="H17" s="75">
        <v>41730</v>
      </c>
      <c r="I17" s="76">
        <f t="shared" si="4"/>
        <v>2633620</v>
      </c>
      <c r="J17" s="138">
        <f t="shared" ca="1" si="1"/>
        <v>2308900.5</v>
      </c>
      <c r="K17" s="133">
        <f t="shared" ca="1" si="2"/>
        <v>-324719.5</v>
      </c>
      <c r="L17" s="140">
        <f t="shared" ca="1" si="3"/>
        <v>105442753680.25</v>
      </c>
      <c r="M17" s="85">
        <v>11</v>
      </c>
      <c r="N17" s="88">
        <v>170995224693.42545</v>
      </c>
      <c r="R17" s="132"/>
    </row>
    <row r="18" spans="5:18" x14ac:dyDescent="0.25">
      <c r="G18" s="74">
        <v>17</v>
      </c>
      <c r="H18" s="75">
        <v>41760</v>
      </c>
      <c r="I18" s="76">
        <f t="shared" si="4"/>
        <v>2164786</v>
      </c>
      <c r="J18" s="138">
        <f t="shared" ca="1" si="1"/>
        <v>2299555</v>
      </c>
      <c r="K18" s="133">
        <f t="shared" ca="1" si="2"/>
        <v>134769</v>
      </c>
      <c r="L18" s="140">
        <f t="shared" ca="1" si="3"/>
        <v>18162683361</v>
      </c>
      <c r="M18" s="87">
        <v>12</v>
      </c>
      <c r="N18" s="88">
        <v>171481866065.37463</v>
      </c>
    </row>
    <row r="19" spans="5:18" x14ac:dyDescent="0.25">
      <c r="G19" s="78">
        <v>18</v>
      </c>
      <c r="H19" s="75">
        <v>41791</v>
      </c>
      <c r="I19" s="76">
        <f t="shared" si="4"/>
        <v>1844772</v>
      </c>
      <c r="J19" s="138">
        <f t="shared" ca="1" si="1"/>
        <v>2198313</v>
      </c>
      <c r="K19" s="133">
        <f t="shared" ca="1" si="2"/>
        <v>353541</v>
      </c>
      <c r="L19" s="140">
        <f t="shared" ca="1" si="3"/>
        <v>124991238681</v>
      </c>
      <c r="M19" s="87">
        <v>13</v>
      </c>
      <c r="N19" s="88">
        <v>175533111867.37146</v>
      </c>
    </row>
    <row r="20" spans="5:18" x14ac:dyDescent="0.25">
      <c r="G20" s="74">
        <v>19</v>
      </c>
      <c r="H20" s="75">
        <v>41821</v>
      </c>
      <c r="I20" s="76">
        <f t="shared" si="4"/>
        <v>2268940</v>
      </c>
      <c r="J20" s="138">
        <f t="shared" ca="1" si="1"/>
        <v>2256196.75</v>
      </c>
      <c r="K20" s="133">
        <f t="shared" ca="1" si="2"/>
        <v>-12743.25</v>
      </c>
      <c r="L20" s="140">
        <f t="shared" ca="1" si="3"/>
        <v>162390420.5625</v>
      </c>
      <c r="M20" s="85">
        <v>14</v>
      </c>
      <c r="N20" s="88">
        <v>157100916545.69849</v>
      </c>
    </row>
    <row r="21" spans="5:18" x14ac:dyDescent="0.25">
      <c r="G21" s="78">
        <v>20</v>
      </c>
      <c r="H21" s="75">
        <v>41852</v>
      </c>
      <c r="I21" s="76">
        <f t="shared" si="4"/>
        <v>2222766</v>
      </c>
      <c r="J21" s="138">
        <f t="shared" ca="1" si="1"/>
        <v>2228029.5</v>
      </c>
      <c r="K21" s="133">
        <f t="shared" ca="1" si="2"/>
        <v>5263.5</v>
      </c>
      <c r="L21" s="140">
        <f t="shared" ca="1" si="3"/>
        <v>27704432.25</v>
      </c>
      <c r="M21" s="87">
        <v>15</v>
      </c>
      <c r="N21" s="88">
        <v>171303133663.99261</v>
      </c>
    </row>
    <row r="22" spans="5:18" x14ac:dyDescent="0.25">
      <c r="G22" s="74">
        <v>21</v>
      </c>
      <c r="H22" s="75">
        <v>41883</v>
      </c>
      <c r="I22" s="76">
        <f t="shared" si="4"/>
        <v>2208737</v>
      </c>
      <c r="J22" s="138">
        <f t="shared" ca="1" si="1"/>
        <v>2125316</v>
      </c>
      <c r="K22" s="133">
        <f t="shared" ca="1" si="2"/>
        <v>-83421</v>
      </c>
      <c r="L22" s="140">
        <f t="shared" ca="1" si="3"/>
        <v>6959063241</v>
      </c>
      <c r="M22" s="87">
        <v>16</v>
      </c>
      <c r="N22" s="88">
        <v>176420972307.4588</v>
      </c>
    </row>
    <row r="23" spans="5:18" x14ac:dyDescent="0.25">
      <c r="G23" s="78">
        <v>22</v>
      </c>
      <c r="H23" s="75">
        <v>41913</v>
      </c>
      <c r="I23" s="76">
        <f t="shared" si="4"/>
        <v>2297537</v>
      </c>
      <c r="J23" s="138">
        <f t="shared" ca="1" si="1"/>
        <v>2136303.75</v>
      </c>
      <c r="K23" s="133">
        <f t="shared" ca="1" si="2"/>
        <v>-161233.25</v>
      </c>
      <c r="L23" s="140">
        <f t="shared" ca="1" si="3"/>
        <v>25996160905.5625</v>
      </c>
      <c r="M23" s="85">
        <v>17</v>
      </c>
      <c r="N23" s="88">
        <v>182324516804.69562</v>
      </c>
    </row>
    <row r="24" spans="5:18" x14ac:dyDescent="0.25">
      <c r="G24" s="74">
        <v>23</v>
      </c>
      <c r="H24" s="75">
        <v>41944</v>
      </c>
      <c r="I24" s="76">
        <f t="shared" si="4"/>
        <v>2456693</v>
      </c>
      <c r="J24" s="138">
        <f t="shared" ca="1" si="1"/>
        <v>2249495</v>
      </c>
      <c r="K24" s="133">
        <f t="shared" ca="1" si="2"/>
        <v>-207198</v>
      </c>
      <c r="L24" s="140">
        <f t="shared" ca="1" si="3"/>
        <v>42931011204</v>
      </c>
      <c r="M24" s="87">
        <v>18</v>
      </c>
      <c r="N24" s="88">
        <v>173893997648.41409</v>
      </c>
    </row>
    <row r="25" spans="5:18" x14ac:dyDescent="0.25">
      <c r="G25" s="78">
        <v>24</v>
      </c>
      <c r="H25" s="75">
        <v>41974</v>
      </c>
      <c r="I25" s="76">
        <f t="shared" si="4"/>
        <v>2425770</v>
      </c>
      <c r="J25" s="138">
        <f t="shared" ca="1" si="1"/>
        <v>2296433.25</v>
      </c>
      <c r="K25" s="133">
        <f t="shared" ca="1" si="2"/>
        <v>-129336.75</v>
      </c>
      <c r="L25" s="140">
        <f t="shared" ca="1" si="3"/>
        <v>16727994900.5625</v>
      </c>
      <c r="M25" s="87">
        <v>19</v>
      </c>
      <c r="N25" s="90">
        <v>178035544039.58694</v>
      </c>
    </row>
    <row r="26" spans="5:18" hidden="1" x14ac:dyDescent="0.25">
      <c r="G26" s="74">
        <v>25</v>
      </c>
      <c r="H26" s="75">
        <v>42005</v>
      </c>
      <c r="I26" s="76">
        <f t="shared" ref="I26:I35" si="5">E3</f>
        <v>1176571</v>
      </c>
      <c r="J26" s="138">
        <f t="shared" ca="1" si="1"/>
        <v>2347184.25</v>
      </c>
      <c r="K26" s="133">
        <f t="shared" ca="1" si="2"/>
        <v>1170613.25</v>
      </c>
      <c r="L26" s="140">
        <f t="shared" ca="1" si="3"/>
        <v>1370335381075.5625</v>
      </c>
      <c r="M26" s="89"/>
      <c r="N26" s="90"/>
    </row>
    <row r="27" spans="5:18" hidden="1" x14ac:dyDescent="0.25">
      <c r="G27" s="78">
        <v>26</v>
      </c>
      <c r="H27" s="75">
        <v>42036</v>
      </c>
      <c r="I27" s="76">
        <f t="shared" si="5"/>
        <v>1793442</v>
      </c>
      <c r="J27" s="138">
        <f t="shared" ca="1" si="1"/>
        <v>2089142.75</v>
      </c>
      <c r="K27" s="133">
        <f t="shared" ca="1" si="2"/>
        <v>295700.75</v>
      </c>
      <c r="L27" s="140">
        <f t="shared" ca="1" si="3"/>
        <v>87438933550.5625</v>
      </c>
    </row>
    <row r="28" spans="5:18" hidden="1" x14ac:dyDescent="0.25">
      <c r="G28" s="74">
        <v>27</v>
      </c>
      <c r="H28" s="75">
        <v>42064</v>
      </c>
      <c r="I28" s="76">
        <f t="shared" si="5"/>
        <v>2063330</v>
      </c>
      <c r="J28" s="138">
        <f t="shared" ca="1" si="1"/>
        <v>1963119</v>
      </c>
      <c r="K28" s="133">
        <f t="shared" ca="1" si="2"/>
        <v>-100211</v>
      </c>
      <c r="L28" s="140">
        <f t="shared" ca="1" si="3"/>
        <v>10042244521</v>
      </c>
    </row>
    <row r="29" spans="5:18" hidden="1" x14ac:dyDescent="0.25">
      <c r="G29" s="78">
        <v>28</v>
      </c>
      <c r="H29" s="75">
        <v>42095</v>
      </c>
      <c r="I29" s="76">
        <f t="shared" si="5"/>
        <v>2542925</v>
      </c>
      <c r="J29" s="138">
        <f t="shared" ca="1" si="1"/>
        <v>1864778.25</v>
      </c>
      <c r="K29" s="133">
        <f t="shared" ca="1" si="2"/>
        <v>-678146.75</v>
      </c>
      <c r="L29" s="140">
        <f t="shared" ca="1" si="3"/>
        <v>459883014535.5625</v>
      </c>
    </row>
    <row r="30" spans="5:18" hidden="1" x14ac:dyDescent="0.25">
      <c r="G30" s="74">
        <v>29</v>
      </c>
      <c r="H30" s="75">
        <v>42125</v>
      </c>
      <c r="I30" s="76">
        <f t="shared" si="5"/>
        <v>2823558</v>
      </c>
      <c r="J30" s="138">
        <f t="shared" ca="1" si="1"/>
        <v>1894067</v>
      </c>
      <c r="K30" s="133">
        <f t="shared" ca="1" si="2"/>
        <v>-929491</v>
      </c>
      <c r="L30" s="140">
        <f t="shared" ca="1" si="3"/>
        <v>863953519081</v>
      </c>
    </row>
    <row r="31" spans="5:18" hidden="1" x14ac:dyDescent="0.25">
      <c r="G31" s="78">
        <v>30</v>
      </c>
      <c r="H31" s="75">
        <v>42156</v>
      </c>
      <c r="I31" s="76">
        <f t="shared" si="5"/>
        <v>2523353</v>
      </c>
      <c r="J31" s="138">
        <f t="shared" ca="1" si="1"/>
        <v>2305813.75</v>
      </c>
      <c r="K31" s="133">
        <f t="shared" ca="1" si="2"/>
        <v>-217539.25</v>
      </c>
      <c r="L31" s="140">
        <f t="shared" ca="1" si="3"/>
        <v>47323325290.5625</v>
      </c>
    </row>
    <row r="32" spans="5:18" hidden="1" x14ac:dyDescent="0.25">
      <c r="G32" s="74">
        <v>31</v>
      </c>
      <c r="H32" s="75">
        <v>42186</v>
      </c>
      <c r="I32" s="76">
        <f t="shared" si="5"/>
        <v>2448883</v>
      </c>
      <c r="J32" s="138">
        <f t="shared" ca="1" si="1"/>
        <v>2488291.5</v>
      </c>
      <c r="K32" s="133">
        <f t="shared" ca="1" si="2"/>
        <v>39408.5</v>
      </c>
      <c r="L32" s="140">
        <f t="shared" ca="1" si="3"/>
        <v>1553029872.25</v>
      </c>
    </row>
    <row r="33" spans="7:12" hidden="1" x14ac:dyDescent="0.25">
      <c r="G33" s="78">
        <v>32</v>
      </c>
      <c r="H33" s="75">
        <v>42217</v>
      </c>
      <c r="I33" s="76">
        <f t="shared" si="5"/>
        <v>2665254</v>
      </c>
      <c r="J33" s="138">
        <f t="shared" ca="1" si="1"/>
        <v>2584679.75</v>
      </c>
      <c r="K33" s="133">
        <f t="shared" ca="1" si="2"/>
        <v>-80574.25</v>
      </c>
      <c r="L33" s="140">
        <f t="shared" ca="1" si="3"/>
        <v>6492209763.0625</v>
      </c>
    </row>
    <row r="34" spans="7:12" hidden="1" x14ac:dyDescent="0.25">
      <c r="G34" s="74">
        <v>33</v>
      </c>
      <c r="H34" s="75">
        <v>42248</v>
      </c>
      <c r="I34" s="76">
        <f t="shared" si="5"/>
        <v>2667578</v>
      </c>
      <c r="J34" s="138">
        <f t="shared" ca="1" si="1"/>
        <v>2615262</v>
      </c>
      <c r="K34" s="133">
        <f t="shared" ca="1" si="2"/>
        <v>-52316</v>
      </c>
      <c r="L34" s="140">
        <f t="shared" ca="1" si="3"/>
        <v>2736963856</v>
      </c>
    </row>
    <row r="35" spans="7:12" hidden="1" x14ac:dyDescent="0.25">
      <c r="G35" s="78">
        <v>34</v>
      </c>
      <c r="H35" s="75">
        <v>42278</v>
      </c>
      <c r="I35" s="76">
        <f t="shared" si="5"/>
        <v>2623748</v>
      </c>
      <c r="J35" s="138">
        <f t="shared" ca="1" si="1"/>
        <v>2576267</v>
      </c>
      <c r="K35" s="133">
        <f t="shared" ca="1" si="2"/>
        <v>-47481</v>
      </c>
      <c r="L35" s="140">
        <f t="shared" ca="1" si="3"/>
        <v>2254445361</v>
      </c>
    </row>
    <row r="36" spans="7:12" x14ac:dyDescent="0.25">
      <c r="G36" s="91">
        <v>35</v>
      </c>
      <c r="H36" s="75">
        <v>42309</v>
      </c>
      <c r="I36" s="92">
        <v>2585763</v>
      </c>
      <c r="J36" s="138">
        <f t="shared" ca="1" si="1"/>
        <v>2601365.75</v>
      </c>
      <c r="K36" s="133">
        <f t="shared" ca="1" si="2"/>
        <v>15602.75</v>
      </c>
      <c r="L36" s="140">
        <f t="shared" ca="1" si="3"/>
        <v>243445807.5625</v>
      </c>
    </row>
    <row r="37" spans="7:12" x14ac:dyDescent="0.25">
      <c r="G37" s="93">
        <v>36</v>
      </c>
      <c r="H37" s="94">
        <v>42339</v>
      </c>
      <c r="J37" s="138">
        <f t="shared" ca="1" si="1"/>
        <v>2635585.75</v>
      </c>
      <c r="K37" s="133"/>
      <c r="L37" s="140"/>
    </row>
  </sheetData>
  <mergeCells count="1">
    <mergeCell ref="B1:E1"/>
  </mergeCells>
  <phoneticPr fontId="2" type="noConversion"/>
  <printOptions headings="1"/>
  <pageMargins left="0.74803149606299213" right="0.74803149606299213" top="0.98425196850393704" bottom="0.98425196850393704" header="0.51181102362204722" footer="0.51181102362204722"/>
  <pageSetup paperSize="9" orientation="portrait" blackAndWhite="1"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27" r:id="rId4" name="Spinner 3">
              <controlPr defaultSize="0" autoPict="0">
                <anchor moveWithCells="1" sizeWithCells="1">
                  <from>
                    <xdr:col>13</xdr:col>
                    <xdr:colOff>222250</xdr:colOff>
                    <xdr:row>4</xdr:row>
                    <xdr:rowOff>12700</xdr:rowOff>
                  </from>
                  <to>
                    <xdr:col>13</xdr:col>
                    <xdr:colOff>704850</xdr:colOff>
                    <xdr:row>6</xdr:row>
                    <xdr:rowOff>12700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B1:J16"/>
  <sheetViews>
    <sheetView workbookViewId="0">
      <selection activeCell="G9" sqref="G9"/>
    </sheetView>
  </sheetViews>
  <sheetFormatPr defaultRowHeight="14" x14ac:dyDescent="0.25"/>
  <cols>
    <col min="1" max="1" width="1.6328125" style="98" customWidth="1"/>
    <col min="2" max="2" width="15" style="98" customWidth="1"/>
    <col min="3" max="3" width="8.453125" style="98" customWidth="1"/>
    <col min="4" max="4" width="7.26953125" style="98" customWidth="1"/>
    <col min="5" max="5" width="3.6328125" style="98" customWidth="1"/>
    <col min="6" max="6" width="1.6328125" style="98" customWidth="1"/>
    <col min="7" max="7" width="7.26953125" style="98" customWidth="1"/>
    <col min="8" max="8" width="7.90625" style="98" customWidth="1"/>
    <col min="9" max="9" width="7.6328125" style="98" customWidth="1"/>
    <col min="10" max="10" width="7.26953125" style="98" customWidth="1"/>
    <col min="11" max="11" width="1.6328125" style="98" customWidth="1"/>
    <col min="12" max="256" width="9" style="98"/>
    <col min="257" max="257" width="1.36328125" style="98" customWidth="1"/>
    <col min="258" max="258" width="23.08984375" style="98" customWidth="1"/>
    <col min="259" max="259" width="8.453125" style="98" customWidth="1"/>
    <col min="260" max="260" width="7.26953125" style="98" customWidth="1"/>
    <col min="261" max="261" width="2.90625" style="98" customWidth="1"/>
    <col min="262" max="262" width="0.7265625" style="98" customWidth="1"/>
    <col min="263" max="263" width="7.26953125" style="98" customWidth="1"/>
    <col min="264" max="264" width="7.90625" style="98" customWidth="1"/>
    <col min="265" max="265" width="7.6328125" style="98" customWidth="1"/>
    <col min="266" max="266" width="6.7265625" style="98" customWidth="1"/>
    <col min="267" max="267" width="1.36328125" style="98" customWidth="1"/>
    <col min="268" max="512" width="9" style="98"/>
    <col min="513" max="513" width="1.36328125" style="98" customWidth="1"/>
    <col min="514" max="514" width="23.08984375" style="98" customWidth="1"/>
    <col min="515" max="515" width="8.453125" style="98" customWidth="1"/>
    <col min="516" max="516" width="7.26953125" style="98" customWidth="1"/>
    <col min="517" max="517" width="2.90625" style="98" customWidth="1"/>
    <col min="518" max="518" width="0.7265625" style="98" customWidth="1"/>
    <col min="519" max="519" width="7.26953125" style="98" customWidth="1"/>
    <col min="520" max="520" width="7.90625" style="98" customWidth="1"/>
    <col min="521" max="521" width="7.6328125" style="98" customWidth="1"/>
    <col min="522" max="522" width="6.7265625" style="98" customWidth="1"/>
    <col min="523" max="523" width="1.36328125" style="98" customWidth="1"/>
    <col min="524" max="768" width="9" style="98"/>
    <col min="769" max="769" width="1.36328125" style="98" customWidth="1"/>
    <col min="770" max="770" width="23.08984375" style="98" customWidth="1"/>
    <col min="771" max="771" width="8.453125" style="98" customWidth="1"/>
    <col min="772" max="772" width="7.26953125" style="98" customWidth="1"/>
    <col min="773" max="773" width="2.90625" style="98" customWidth="1"/>
    <col min="774" max="774" width="0.7265625" style="98" customWidth="1"/>
    <col min="775" max="775" width="7.26953125" style="98" customWidth="1"/>
    <col min="776" max="776" width="7.90625" style="98" customWidth="1"/>
    <col min="777" max="777" width="7.6328125" style="98" customWidth="1"/>
    <col min="778" max="778" width="6.7265625" style="98" customWidth="1"/>
    <col min="779" max="779" width="1.36328125" style="98" customWidth="1"/>
    <col min="780" max="1024" width="9" style="98"/>
    <col min="1025" max="1025" width="1.36328125" style="98" customWidth="1"/>
    <col min="1026" max="1026" width="23.08984375" style="98" customWidth="1"/>
    <col min="1027" max="1027" width="8.453125" style="98" customWidth="1"/>
    <col min="1028" max="1028" width="7.26953125" style="98" customWidth="1"/>
    <col min="1029" max="1029" width="2.90625" style="98" customWidth="1"/>
    <col min="1030" max="1030" width="0.7265625" style="98" customWidth="1"/>
    <col min="1031" max="1031" width="7.26953125" style="98" customWidth="1"/>
    <col min="1032" max="1032" width="7.90625" style="98" customWidth="1"/>
    <col min="1033" max="1033" width="7.6328125" style="98" customWidth="1"/>
    <col min="1034" max="1034" width="6.7265625" style="98" customWidth="1"/>
    <col min="1035" max="1035" width="1.36328125" style="98" customWidth="1"/>
    <col min="1036" max="1280" width="9" style="98"/>
    <col min="1281" max="1281" width="1.36328125" style="98" customWidth="1"/>
    <col min="1282" max="1282" width="23.08984375" style="98" customWidth="1"/>
    <col min="1283" max="1283" width="8.453125" style="98" customWidth="1"/>
    <col min="1284" max="1284" width="7.26953125" style="98" customWidth="1"/>
    <col min="1285" max="1285" width="2.90625" style="98" customWidth="1"/>
    <col min="1286" max="1286" width="0.7265625" style="98" customWidth="1"/>
    <col min="1287" max="1287" width="7.26953125" style="98" customWidth="1"/>
    <col min="1288" max="1288" width="7.90625" style="98" customWidth="1"/>
    <col min="1289" max="1289" width="7.6328125" style="98" customWidth="1"/>
    <col min="1290" max="1290" width="6.7265625" style="98" customWidth="1"/>
    <col min="1291" max="1291" width="1.36328125" style="98" customWidth="1"/>
    <col min="1292" max="1536" width="9" style="98"/>
    <col min="1537" max="1537" width="1.36328125" style="98" customWidth="1"/>
    <col min="1538" max="1538" width="23.08984375" style="98" customWidth="1"/>
    <col min="1539" max="1539" width="8.453125" style="98" customWidth="1"/>
    <col min="1540" max="1540" width="7.26953125" style="98" customWidth="1"/>
    <col min="1541" max="1541" width="2.90625" style="98" customWidth="1"/>
    <col min="1542" max="1542" width="0.7265625" style="98" customWidth="1"/>
    <col min="1543" max="1543" width="7.26953125" style="98" customWidth="1"/>
    <col min="1544" max="1544" width="7.90625" style="98" customWidth="1"/>
    <col min="1545" max="1545" width="7.6328125" style="98" customWidth="1"/>
    <col min="1546" max="1546" width="6.7265625" style="98" customWidth="1"/>
    <col min="1547" max="1547" width="1.36328125" style="98" customWidth="1"/>
    <col min="1548" max="1792" width="9" style="98"/>
    <col min="1793" max="1793" width="1.36328125" style="98" customWidth="1"/>
    <col min="1794" max="1794" width="23.08984375" style="98" customWidth="1"/>
    <col min="1795" max="1795" width="8.453125" style="98" customWidth="1"/>
    <col min="1796" max="1796" width="7.26953125" style="98" customWidth="1"/>
    <col min="1797" max="1797" width="2.90625" style="98" customWidth="1"/>
    <col min="1798" max="1798" width="0.7265625" style="98" customWidth="1"/>
    <col min="1799" max="1799" width="7.26953125" style="98" customWidth="1"/>
    <col min="1800" max="1800" width="7.90625" style="98" customWidth="1"/>
    <col min="1801" max="1801" width="7.6328125" style="98" customWidth="1"/>
    <col min="1802" max="1802" width="6.7265625" style="98" customWidth="1"/>
    <col min="1803" max="1803" width="1.36328125" style="98" customWidth="1"/>
    <col min="1804" max="2048" width="9" style="98"/>
    <col min="2049" max="2049" width="1.36328125" style="98" customWidth="1"/>
    <col min="2050" max="2050" width="23.08984375" style="98" customWidth="1"/>
    <col min="2051" max="2051" width="8.453125" style="98" customWidth="1"/>
    <col min="2052" max="2052" width="7.26953125" style="98" customWidth="1"/>
    <col min="2053" max="2053" width="2.90625" style="98" customWidth="1"/>
    <col min="2054" max="2054" width="0.7265625" style="98" customWidth="1"/>
    <col min="2055" max="2055" width="7.26953125" style="98" customWidth="1"/>
    <col min="2056" max="2056" width="7.90625" style="98" customWidth="1"/>
    <col min="2057" max="2057" width="7.6328125" style="98" customWidth="1"/>
    <col min="2058" max="2058" width="6.7265625" style="98" customWidth="1"/>
    <col min="2059" max="2059" width="1.36328125" style="98" customWidth="1"/>
    <col min="2060" max="2304" width="9" style="98"/>
    <col min="2305" max="2305" width="1.36328125" style="98" customWidth="1"/>
    <col min="2306" max="2306" width="23.08984375" style="98" customWidth="1"/>
    <col min="2307" max="2307" width="8.453125" style="98" customWidth="1"/>
    <col min="2308" max="2308" width="7.26953125" style="98" customWidth="1"/>
    <col min="2309" max="2309" width="2.90625" style="98" customWidth="1"/>
    <col min="2310" max="2310" width="0.7265625" style="98" customWidth="1"/>
    <col min="2311" max="2311" width="7.26953125" style="98" customWidth="1"/>
    <col min="2312" max="2312" width="7.90625" style="98" customWidth="1"/>
    <col min="2313" max="2313" width="7.6328125" style="98" customWidth="1"/>
    <col min="2314" max="2314" width="6.7265625" style="98" customWidth="1"/>
    <col min="2315" max="2315" width="1.36328125" style="98" customWidth="1"/>
    <col min="2316" max="2560" width="9" style="98"/>
    <col min="2561" max="2561" width="1.36328125" style="98" customWidth="1"/>
    <col min="2562" max="2562" width="23.08984375" style="98" customWidth="1"/>
    <col min="2563" max="2563" width="8.453125" style="98" customWidth="1"/>
    <col min="2564" max="2564" width="7.26953125" style="98" customWidth="1"/>
    <col min="2565" max="2565" width="2.90625" style="98" customWidth="1"/>
    <col min="2566" max="2566" width="0.7265625" style="98" customWidth="1"/>
    <col min="2567" max="2567" width="7.26953125" style="98" customWidth="1"/>
    <col min="2568" max="2568" width="7.90625" style="98" customWidth="1"/>
    <col min="2569" max="2569" width="7.6328125" style="98" customWidth="1"/>
    <col min="2570" max="2570" width="6.7265625" style="98" customWidth="1"/>
    <col min="2571" max="2571" width="1.36328125" style="98" customWidth="1"/>
    <col min="2572" max="2816" width="9" style="98"/>
    <col min="2817" max="2817" width="1.36328125" style="98" customWidth="1"/>
    <col min="2818" max="2818" width="23.08984375" style="98" customWidth="1"/>
    <col min="2819" max="2819" width="8.453125" style="98" customWidth="1"/>
    <col min="2820" max="2820" width="7.26953125" style="98" customWidth="1"/>
    <col min="2821" max="2821" width="2.90625" style="98" customWidth="1"/>
    <col min="2822" max="2822" width="0.7265625" style="98" customWidth="1"/>
    <col min="2823" max="2823" width="7.26953125" style="98" customWidth="1"/>
    <col min="2824" max="2824" width="7.90625" style="98" customWidth="1"/>
    <col min="2825" max="2825" width="7.6328125" style="98" customWidth="1"/>
    <col min="2826" max="2826" width="6.7265625" style="98" customWidth="1"/>
    <col min="2827" max="2827" width="1.36328125" style="98" customWidth="1"/>
    <col min="2828" max="3072" width="9" style="98"/>
    <col min="3073" max="3073" width="1.36328125" style="98" customWidth="1"/>
    <col min="3074" max="3074" width="23.08984375" style="98" customWidth="1"/>
    <col min="3075" max="3075" width="8.453125" style="98" customWidth="1"/>
    <col min="3076" max="3076" width="7.26953125" style="98" customWidth="1"/>
    <col min="3077" max="3077" width="2.90625" style="98" customWidth="1"/>
    <col min="3078" max="3078" width="0.7265625" style="98" customWidth="1"/>
    <col min="3079" max="3079" width="7.26953125" style="98" customWidth="1"/>
    <col min="3080" max="3080" width="7.90625" style="98" customWidth="1"/>
    <col min="3081" max="3081" width="7.6328125" style="98" customWidth="1"/>
    <col min="3082" max="3082" width="6.7265625" style="98" customWidth="1"/>
    <col min="3083" max="3083" width="1.36328125" style="98" customWidth="1"/>
    <col min="3084" max="3328" width="9" style="98"/>
    <col min="3329" max="3329" width="1.36328125" style="98" customWidth="1"/>
    <col min="3330" max="3330" width="23.08984375" style="98" customWidth="1"/>
    <col min="3331" max="3331" width="8.453125" style="98" customWidth="1"/>
    <col min="3332" max="3332" width="7.26953125" style="98" customWidth="1"/>
    <col min="3333" max="3333" width="2.90625" style="98" customWidth="1"/>
    <col min="3334" max="3334" width="0.7265625" style="98" customWidth="1"/>
    <col min="3335" max="3335" width="7.26953125" style="98" customWidth="1"/>
    <col min="3336" max="3336" width="7.90625" style="98" customWidth="1"/>
    <col min="3337" max="3337" width="7.6328125" style="98" customWidth="1"/>
    <col min="3338" max="3338" width="6.7265625" style="98" customWidth="1"/>
    <col min="3339" max="3339" width="1.36328125" style="98" customWidth="1"/>
    <col min="3340" max="3584" width="9" style="98"/>
    <col min="3585" max="3585" width="1.36328125" style="98" customWidth="1"/>
    <col min="3586" max="3586" width="23.08984375" style="98" customWidth="1"/>
    <col min="3587" max="3587" width="8.453125" style="98" customWidth="1"/>
    <col min="3588" max="3588" width="7.26953125" style="98" customWidth="1"/>
    <col min="3589" max="3589" width="2.90625" style="98" customWidth="1"/>
    <col min="3590" max="3590" width="0.7265625" style="98" customWidth="1"/>
    <col min="3591" max="3591" width="7.26953125" style="98" customWidth="1"/>
    <col min="3592" max="3592" width="7.90625" style="98" customWidth="1"/>
    <col min="3593" max="3593" width="7.6328125" style="98" customWidth="1"/>
    <col min="3594" max="3594" width="6.7265625" style="98" customWidth="1"/>
    <col min="3595" max="3595" width="1.36328125" style="98" customWidth="1"/>
    <col min="3596" max="3840" width="9" style="98"/>
    <col min="3841" max="3841" width="1.36328125" style="98" customWidth="1"/>
    <col min="3842" max="3842" width="23.08984375" style="98" customWidth="1"/>
    <col min="3843" max="3843" width="8.453125" style="98" customWidth="1"/>
    <col min="3844" max="3844" width="7.26953125" style="98" customWidth="1"/>
    <col min="3845" max="3845" width="2.90625" style="98" customWidth="1"/>
    <col min="3846" max="3846" width="0.7265625" style="98" customWidth="1"/>
    <col min="3847" max="3847" width="7.26953125" style="98" customWidth="1"/>
    <col min="3848" max="3848" width="7.90625" style="98" customWidth="1"/>
    <col min="3849" max="3849" width="7.6328125" style="98" customWidth="1"/>
    <col min="3850" max="3850" width="6.7265625" style="98" customWidth="1"/>
    <col min="3851" max="3851" width="1.36328125" style="98" customWidth="1"/>
    <col min="3852" max="4096" width="9" style="98"/>
    <col min="4097" max="4097" width="1.36328125" style="98" customWidth="1"/>
    <col min="4098" max="4098" width="23.08984375" style="98" customWidth="1"/>
    <col min="4099" max="4099" width="8.453125" style="98" customWidth="1"/>
    <col min="4100" max="4100" width="7.26953125" style="98" customWidth="1"/>
    <col min="4101" max="4101" width="2.90625" style="98" customWidth="1"/>
    <col min="4102" max="4102" width="0.7265625" style="98" customWidth="1"/>
    <col min="4103" max="4103" width="7.26953125" style="98" customWidth="1"/>
    <col min="4104" max="4104" width="7.90625" style="98" customWidth="1"/>
    <col min="4105" max="4105" width="7.6328125" style="98" customWidth="1"/>
    <col min="4106" max="4106" width="6.7265625" style="98" customWidth="1"/>
    <col min="4107" max="4107" width="1.36328125" style="98" customWidth="1"/>
    <col min="4108" max="4352" width="9" style="98"/>
    <col min="4353" max="4353" width="1.36328125" style="98" customWidth="1"/>
    <col min="4354" max="4354" width="23.08984375" style="98" customWidth="1"/>
    <col min="4355" max="4355" width="8.453125" style="98" customWidth="1"/>
    <col min="4356" max="4356" width="7.26953125" style="98" customWidth="1"/>
    <col min="4357" max="4357" width="2.90625" style="98" customWidth="1"/>
    <col min="4358" max="4358" width="0.7265625" style="98" customWidth="1"/>
    <col min="4359" max="4359" width="7.26953125" style="98" customWidth="1"/>
    <col min="4360" max="4360" width="7.90625" style="98" customWidth="1"/>
    <col min="4361" max="4361" width="7.6328125" style="98" customWidth="1"/>
    <col min="4362" max="4362" width="6.7265625" style="98" customWidth="1"/>
    <col min="4363" max="4363" width="1.36328125" style="98" customWidth="1"/>
    <col min="4364" max="4608" width="9" style="98"/>
    <col min="4609" max="4609" width="1.36328125" style="98" customWidth="1"/>
    <col min="4610" max="4610" width="23.08984375" style="98" customWidth="1"/>
    <col min="4611" max="4611" width="8.453125" style="98" customWidth="1"/>
    <col min="4612" max="4612" width="7.26953125" style="98" customWidth="1"/>
    <col min="4613" max="4613" width="2.90625" style="98" customWidth="1"/>
    <col min="4614" max="4614" width="0.7265625" style="98" customWidth="1"/>
    <col min="4615" max="4615" width="7.26953125" style="98" customWidth="1"/>
    <col min="4616" max="4616" width="7.90625" style="98" customWidth="1"/>
    <col min="4617" max="4617" width="7.6328125" style="98" customWidth="1"/>
    <col min="4618" max="4618" width="6.7265625" style="98" customWidth="1"/>
    <col min="4619" max="4619" width="1.36328125" style="98" customWidth="1"/>
    <col min="4620" max="4864" width="9" style="98"/>
    <col min="4865" max="4865" width="1.36328125" style="98" customWidth="1"/>
    <col min="4866" max="4866" width="23.08984375" style="98" customWidth="1"/>
    <col min="4867" max="4867" width="8.453125" style="98" customWidth="1"/>
    <col min="4868" max="4868" width="7.26953125" style="98" customWidth="1"/>
    <col min="4869" max="4869" width="2.90625" style="98" customWidth="1"/>
    <col min="4870" max="4870" width="0.7265625" style="98" customWidth="1"/>
    <col min="4871" max="4871" width="7.26953125" style="98" customWidth="1"/>
    <col min="4872" max="4872" width="7.90625" style="98" customWidth="1"/>
    <col min="4873" max="4873" width="7.6328125" style="98" customWidth="1"/>
    <col min="4874" max="4874" width="6.7265625" style="98" customWidth="1"/>
    <col min="4875" max="4875" width="1.36328125" style="98" customWidth="1"/>
    <col min="4876" max="5120" width="9" style="98"/>
    <col min="5121" max="5121" width="1.36328125" style="98" customWidth="1"/>
    <col min="5122" max="5122" width="23.08984375" style="98" customWidth="1"/>
    <col min="5123" max="5123" width="8.453125" style="98" customWidth="1"/>
    <col min="5124" max="5124" width="7.26953125" style="98" customWidth="1"/>
    <col min="5125" max="5125" width="2.90625" style="98" customWidth="1"/>
    <col min="5126" max="5126" width="0.7265625" style="98" customWidth="1"/>
    <col min="5127" max="5127" width="7.26953125" style="98" customWidth="1"/>
    <col min="5128" max="5128" width="7.90625" style="98" customWidth="1"/>
    <col min="5129" max="5129" width="7.6328125" style="98" customWidth="1"/>
    <col min="5130" max="5130" width="6.7265625" style="98" customWidth="1"/>
    <col min="5131" max="5131" width="1.36328125" style="98" customWidth="1"/>
    <col min="5132" max="5376" width="9" style="98"/>
    <col min="5377" max="5377" width="1.36328125" style="98" customWidth="1"/>
    <col min="5378" max="5378" width="23.08984375" style="98" customWidth="1"/>
    <col min="5379" max="5379" width="8.453125" style="98" customWidth="1"/>
    <col min="5380" max="5380" width="7.26953125" style="98" customWidth="1"/>
    <col min="5381" max="5381" width="2.90625" style="98" customWidth="1"/>
    <col min="5382" max="5382" width="0.7265625" style="98" customWidth="1"/>
    <col min="5383" max="5383" width="7.26953125" style="98" customWidth="1"/>
    <col min="5384" max="5384" width="7.90625" style="98" customWidth="1"/>
    <col min="5385" max="5385" width="7.6328125" style="98" customWidth="1"/>
    <col min="5386" max="5386" width="6.7265625" style="98" customWidth="1"/>
    <col min="5387" max="5387" width="1.36328125" style="98" customWidth="1"/>
    <col min="5388" max="5632" width="9" style="98"/>
    <col min="5633" max="5633" width="1.36328125" style="98" customWidth="1"/>
    <col min="5634" max="5634" width="23.08984375" style="98" customWidth="1"/>
    <col min="5635" max="5635" width="8.453125" style="98" customWidth="1"/>
    <col min="5636" max="5636" width="7.26953125" style="98" customWidth="1"/>
    <col min="5637" max="5637" width="2.90625" style="98" customWidth="1"/>
    <col min="5638" max="5638" width="0.7265625" style="98" customWidth="1"/>
    <col min="5639" max="5639" width="7.26953125" style="98" customWidth="1"/>
    <col min="5640" max="5640" width="7.90625" style="98" customWidth="1"/>
    <col min="5641" max="5641" width="7.6328125" style="98" customWidth="1"/>
    <col min="5642" max="5642" width="6.7265625" style="98" customWidth="1"/>
    <col min="5643" max="5643" width="1.36328125" style="98" customWidth="1"/>
    <col min="5644" max="5888" width="9" style="98"/>
    <col min="5889" max="5889" width="1.36328125" style="98" customWidth="1"/>
    <col min="5890" max="5890" width="23.08984375" style="98" customWidth="1"/>
    <col min="5891" max="5891" width="8.453125" style="98" customWidth="1"/>
    <col min="5892" max="5892" width="7.26953125" style="98" customWidth="1"/>
    <col min="5893" max="5893" width="2.90625" style="98" customWidth="1"/>
    <col min="5894" max="5894" width="0.7265625" style="98" customWidth="1"/>
    <col min="5895" max="5895" width="7.26953125" style="98" customWidth="1"/>
    <col min="5896" max="5896" width="7.90625" style="98" customWidth="1"/>
    <col min="5897" max="5897" width="7.6328125" style="98" customWidth="1"/>
    <col min="5898" max="5898" width="6.7265625" style="98" customWidth="1"/>
    <col min="5899" max="5899" width="1.36328125" style="98" customWidth="1"/>
    <col min="5900" max="6144" width="9" style="98"/>
    <col min="6145" max="6145" width="1.36328125" style="98" customWidth="1"/>
    <col min="6146" max="6146" width="23.08984375" style="98" customWidth="1"/>
    <col min="6147" max="6147" width="8.453125" style="98" customWidth="1"/>
    <col min="6148" max="6148" width="7.26953125" style="98" customWidth="1"/>
    <col min="6149" max="6149" width="2.90625" style="98" customWidth="1"/>
    <col min="6150" max="6150" width="0.7265625" style="98" customWidth="1"/>
    <col min="6151" max="6151" width="7.26953125" style="98" customWidth="1"/>
    <col min="6152" max="6152" width="7.90625" style="98" customWidth="1"/>
    <col min="6153" max="6153" width="7.6328125" style="98" customWidth="1"/>
    <col min="6154" max="6154" width="6.7265625" style="98" customWidth="1"/>
    <col min="6155" max="6155" width="1.36328125" style="98" customWidth="1"/>
    <col min="6156" max="6400" width="9" style="98"/>
    <col min="6401" max="6401" width="1.36328125" style="98" customWidth="1"/>
    <col min="6402" max="6402" width="23.08984375" style="98" customWidth="1"/>
    <col min="6403" max="6403" width="8.453125" style="98" customWidth="1"/>
    <col min="6404" max="6404" width="7.26953125" style="98" customWidth="1"/>
    <col min="6405" max="6405" width="2.90625" style="98" customWidth="1"/>
    <col min="6406" max="6406" width="0.7265625" style="98" customWidth="1"/>
    <col min="6407" max="6407" width="7.26953125" style="98" customWidth="1"/>
    <col min="6408" max="6408" width="7.90625" style="98" customWidth="1"/>
    <col min="6409" max="6409" width="7.6328125" style="98" customWidth="1"/>
    <col min="6410" max="6410" width="6.7265625" style="98" customWidth="1"/>
    <col min="6411" max="6411" width="1.36328125" style="98" customWidth="1"/>
    <col min="6412" max="6656" width="9" style="98"/>
    <col min="6657" max="6657" width="1.36328125" style="98" customWidth="1"/>
    <col min="6658" max="6658" width="23.08984375" style="98" customWidth="1"/>
    <col min="6659" max="6659" width="8.453125" style="98" customWidth="1"/>
    <col min="6660" max="6660" width="7.26953125" style="98" customWidth="1"/>
    <col min="6661" max="6661" width="2.90625" style="98" customWidth="1"/>
    <col min="6662" max="6662" width="0.7265625" style="98" customWidth="1"/>
    <col min="6663" max="6663" width="7.26953125" style="98" customWidth="1"/>
    <col min="6664" max="6664" width="7.90625" style="98" customWidth="1"/>
    <col min="6665" max="6665" width="7.6328125" style="98" customWidth="1"/>
    <col min="6666" max="6666" width="6.7265625" style="98" customWidth="1"/>
    <col min="6667" max="6667" width="1.36328125" style="98" customWidth="1"/>
    <col min="6668" max="6912" width="9" style="98"/>
    <col min="6913" max="6913" width="1.36328125" style="98" customWidth="1"/>
    <col min="6914" max="6914" width="23.08984375" style="98" customWidth="1"/>
    <col min="6915" max="6915" width="8.453125" style="98" customWidth="1"/>
    <col min="6916" max="6916" width="7.26953125" style="98" customWidth="1"/>
    <col min="6917" max="6917" width="2.90625" style="98" customWidth="1"/>
    <col min="6918" max="6918" width="0.7265625" style="98" customWidth="1"/>
    <col min="6919" max="6919" width="7.26953125" style="98" customWidth="1"/>
    <col min="6920" max="6920" width="7.90625" style="98" customWidth="1"/>
    <col min="6921" max="6921" width="7.6328125" style="98" customWidth="1"/>
    <col min="6922" max="6922" width="6.7265625" style="98" customWidth="1"/>
    <col min="6923" max="6923" width="1.36328125" style="98" customWidth="1"/>
    <col min="6924" max="7168" width="9" style="98"/>
    <col min="7169" max="7169" width="1.36328125" style="98" customWidth="1"/>
    <col min="7170" max="7170" width="23.08984375" style="98" customWidth="1"/>
    <col min="7171" max="7171" width="8.453125" style="98" customWidth="1"/>
    <col min="7172" max="7172" width="7.26953125" style="98" customWidth="1"/>
    <col min="7173" max="7173" width="2.90625" style="98" customWidth="1"/>
    <col min="7174" max="7174" width="0.7265625" style="98" customWidth="1"/>
    <col min="7175" max="7175" width="7.26953125" style="98" customWidth="1"/>
    <col min="7176" max="7176" width="7.90625" style="98" customWidth="1"/>
    <col min="7177" max="7177" width="7.6328125" style="98" customWidth="1"/>
    <col min="7178" max="7178" width="6.7265625" style="98" customWidth="1"/>
    <col min="7179" max="7179" width="1.36328125" style="98" customWidth="1"/>
    <col min="7180" max="7424" width="9" style="98"/>
    <col min="7425" max="7425" width="1.36328125" style="98" customWidth="1"/>
    <col min="7426" max="7426" width="23.08984375" style="98" customWidth="1"/>
    <col min="7427" max="7427" width="8.453125" style="98" customWidth="1"/>
    <col min="7428" max="7428" width="7.26953125" style="98" customWidth="1"/>
    <col min="7429" max="7429" width="2.90625" style="98" customWidth="1"/>
    <col min="7430" max="7430" width="0.7265625" style="98" customWidth="1"/>
    <col min="7431" max="7431" width="7.26953125" style="98" customWidth="1"/>
    <col min="7432" max="7432" width="7.90625" style="98" customWidth="1"/>
    <col min="7433" max="7433" width="7.6328125" style="98" customWidth="1"/>
    <col min="7434" max="7434" width="6.7265625" style="98" customWidth="1"/>
    <col min="7435" max="7435" width="1.36328125" style="98" customWidth="1"/>
    <col min="7436" max="7680" width="9" style="98"/>
    <col min="7681" max="7681" width="1.36328125" style="98" customWidth="1"/>
    <col min="7682" max="7682" width="23.08984375" style="98" customWidth="1"/>
    <col min="7683" max="7683" width="8.453125" style="98" customWidth="1"/>
    <col min="7684" max="7684" width="7.26953125" style="98" customWidth="1"/>
    <col min="7685" max="7685" width="2.90625" style="98" customWidth="1"/>
    <col min="7686" max="7686" width="0.7265625" style="98" customWidth="1"/>
    <col min="7687" max="7687" width="7.26953125" style="98" customWidth="1"/>
    <col min="7688" max="7688" width="7.90625" style="98" customWidth="1"/>
    <col min="7689" max="7689" width="7.6328125" style="98" customWidth="1"/>
    <col min="7690" max="7690" width="6.7265625" style="98" customWidth="1"/>
    <col min="7691" max="7691" width="1.36328125" style="98" customWidth="1"/>
    <col min="7692" max="7936" width="9" style="98"/>
    <col min="7937" max="7937" width="1.36328125" style="98" customWidth="1"/>
    <col min="7938" max="7938" width="23.08984375" style="98" customWidth="1"/>
    <col min="7939" max="7939" width="8.453125" style="98" customWidth="1"/>
    <col min="7940" max="7940" width="7.26953125" style="98" customWidth="1"/>
    <col min="7941" max="7941" width="2.90625" style="98" customWidth="1"/>
    <col min="7942" max="7942" width="0.7265625" style="98" customWidth="1"/>
    <col min="7943" max="7943" width="7.26953125" style="98" customWidth="1"/>
    <col min="7944" max="7944" width="7.90625" style="98" customWidth="1"/>
    <col min="7945" max="7945" width="7.6328125" style="98" customWidth="1"/>
    <col min="7946" max="7946" width="6.7265625" style="98" customWidth="1"/>
    <col min="7947" max="7947" width="1.36328125" style="98" customWidth="1"/>
    <col min="7948" max="8192" width="9" style="98"/>
    <col min="8193" max="8193" width="1.36328125" style="98" customWidth="1"/>
    <col min="8194" max="8194" width="23.08984375" style="98" customWidth="1"/>
    <col min="8195" max="8195" width="8.453125" style="98" customWidth="1"/>
    <col min="8196" max="8196" width="7.26953125" style="98" customWidth="1"/>
    <col min="8197" max="8197" width="2.90625" style="98" customWidth="1"/>
    <col min="8198" max="8198" width="0.7265625" style="98" customWidth="1"/>
    <col min="8199" max="8199" width="7.26953125" style="98" customWidth="1"/>
    <col min="8200" max="8200" width="7.90625" style="98" customWidth="1"/>
    <col min="8201" max="8201" width="7.6328125" style="98" customWidth="1"/>
    <col min="8202" max="8202" width="6.7265625" style="98" customWidth="1"/>
    <col min="8203" max="8203" width="1.36328125" style="98" customWidth="1"/>
    <col min="8204" max="8448" width="9" style="98"/>
    <col min="8449" max="8449" width="1.36328125" style="98" customWidth="1"/>
    <col min="8450" max="8450" width="23.08984375" style="98" customWidth="1"/>
    <col min="8451" max="8451" width="8.453125" style="98" customWidth="1"/>
    <col min="8452" max="8452" width="7.26953125" style="98" customWidth="1"/>
    <col min="8453" max="8453" width="2.90625" style="98" customWidth="1"/>
    <col min="8454" max="8454" width="0.7265625" style="98" customWidth="1"/>
    <col min="8455" max="8455" width="7.26953125" style="98" customWidth="1"/>
    <col min="8456" max="8456" width="7.90625" style="98" customWidth="1"/>
    <col min="8457" max="8457" width="7.6328125" style="98" customWidth="1"/>
    <col min="8458" max="8458" width="6.7265625" style="98" customWidth="1"/>
    <col min="8459" max="8459" width="1.36328125" style="98" customWidth="1"/>
    <col min="8460" max="8704" width="9" style="98"/>
    <col min="8705" max="8705" width="1.36328125" style="98" customWidth="1"/>
    <col min="8706" max="8706" width="23.08984375" style="98" customWidth="1"/>
    <col min="8707" max="8707" width="8.453125" style="98" customWidth="1"/>
    <col min="8708" max="8708" width="7.26953125" style="98" customWidth="1"/>
    <col min="8709" max="8709" width="2.90625" style="98" customWidth="1"/>
    <col min="8710" max="8710" width="0.7265625" style="98" customWidth="1"/>
    <col min="8711" max="8711" width="7.26953125" style="98" customWidth="1"/>
    <col min="8712" max="8712" width="7.90625" style="98" customWidth="1"/>
    <col min="8713" max="8713" width="7.6328125" style="98" customWidth="1"/>
    <col min="8714" max="8714" width="6.7265625" style="98" customWidth="1"/>
    <col min="8715" max="8715" width="1.36328125" style="98" customWidth="1"/>
    <col min="8716" max="8960" width="9" style="98"/>
    <col min="8961" max="8961" width="1.36328125" style="98" customWidth="1"/>
    <col min="8962" max="8962" width="23.08984375" style="98" customWidth="1"/>
    <col min="8963" max="8963" width="8.453125" style="98" customWidth="1"/>
    <col min="8964" max="8964" width="7.26953125" style="98" customWidth="1"/>
    <col min="8965" max="8965" width="2.90625" style="98" customWidth="1"/>
    <col min="8966" max="8966" width="0.7265625" style="98" customWidth="1"/>
    <col min="8967" max="8967" width="7.26953125" style="98" customWidth="1"/>
    <col min="8968" max="8968" width="7.90625" style="98" customWidth="1"/>
    <col min="8969" max="8969" width="7.6328125" style="98" customWidth="1"/>
    <col min="8970" max="8970" width="6.7265625" style="98" customWidth="1"/>
    <col min="8971" max="8971" width="1.36328125" style="98" customWidth="1"/>
    <col min="8972" max="9216" width="9" style="98"/>
    <col min="9217" max="9217" width="1.36328125" style="98" customWidth="1"/>
    <col min="9218" max="9218" width="23.08984375" style="98" customWidth="1"/>
    <col min="9219" max="9219" width="8.453125" style="98" customWidth="1"/>
    <col min="9220" max="9220" width="7.26953125" style="98" customWidth="1"/>
    <col min="9221" max="9221" width="2.90625" style="98" customWidth="1"/>
    <col min="9222" max="9222" width="0.7265625" style="98" customWidth="1"/>
    <col min="9223" max="9223" width="7.26953125" style="98" customWidth="1"/>
    <col min="9224" max="9224" width="7.90625" style="98" customWidth="1"/>
    <col min="9225" max="9225" width="7.6328125" style="98" customWidth="1"/>
    <col min="9226" max="9226" width="6.7265625" style="98" customWidth="1"/>
    <col min="9227" max="9227" width="1.36328125" style="98" customWidth="1"/>
    <col min="9228" max="9472" width="9" style="98"/>
    <col min="9473" max="9473" width="1.36328125" style="98" customWidth="1"/>
    <col min="9474" max="9474" width="23.08984375" style="98" customWidth="1"/>
    <col min="9475" max="9475" width="8.453125" style="98" customWidth="1"/>
    <col min="9476" max="9476" width="7.26953125" style="98" customWidth="1"/>
    <col min="9477" max="9477" width="2.90625" style="98" customWidth="1"/>
    <col min="9478" max="9478" width="0.7265625" style="98" customWidth="1"/>
    <col min="9479" max="9479" width="7.26953125" style="98" customWidth="1"/>
    <col min="9480" max="9480" width="7.90625" style="98" customWidth="1"/>
    <col min="9481" max="9481" width="7.6328125" style="98" customWidth="1"/>
    <col min="9482" max="9482" width="6.7265625" style="98" customWidth="1"/>
    <col min="9483" max="9483" width="1.36328125" style="98" customWidth="1"/>
    <col min="9484" max="9728" width="9" style="98"/>
    <col min="9729" max="9729" width="1.36328125" style="98" customWidth="1"/>
    <col min="9730" max="9730" width="23.08984375" style="98" customWidth="1"/>
    <col min="9731" max="9731" width="8.453125" style="98" customWidth="1"/>
    <col min="9732" max="9732" width="7.26953125" style="98" customWidth="1"/>
    <col min="9733" max="9733" width="2.90625" style="98" customWidth="1"/>
    <col min="9734" max="9734" width="0.7265625" style="98" customWidth="1"/>
    <col min="9735" max="9735" width="7.26953125" style="98" customWidth="1"/>
    <col min="9736" max="9736" width="7.90625" style="98" customWidth="1"/>
    <col min="9737" max="9737" width="7.6328125" style="98" customWidth="1"/>
    <col min="9738" max="9738" width="6.7265625" style="98" customWidth="1"/>
    <col min="9739" max="9739" width="1.36328125" style="98" customWidth="1"/>
    <col min="9740" max="9984" width="9" style="98"/>
    <col min="9985" max="9985" width="1.36328125" style="98" customWidth="1"/>
    <col min="9986" max="9986" width="23.08984375" style="98" customWidth="1"/>
    <col min="9987" max="9987" width="8.453125" style="98" customWidth="1"/>
    <col min="9988" max="9988" width="7.26953125" style="98" customWidth="1"/>
    <col min="9989" max="9989" width="2.90625" style="98" customWidth="1"/>
    <col min="9990" max="9990" width="0.7265625" style="98" customWidth="1"/>
    <col min="9991" max="9991" width="7.26953125" style="98" customWidth="1"/>
    <col min="9992" max="9992" width="7.90625" style="98" customWidth="1"/>
    <col min="9993" max="9993" width="7.6328125" style="98" customWidth="1"/>
    <col min="9994" max="9994" width="6.7265625" style="98" customWidth="1"/>
    <col min="9995" max="9995" width="1.36328125" style="98" customWidth="1"/>
    <col min="9996" max="10240" width="9" style="98"/>
    <col min="10241" max="10241" width="1.36328125" style="98" customWidth="1"/>
    <col min="10242" max="10242" width="23.08984375" style="98" customWidth="1"/>
    <col min="10243" max="10243" width="8.453125" style="98" customWidth="1"/>
    <col min="10244" max="10244" width="7.26953125" style="98" customWidth="1"/>
    <col min="10245" max="10245" width="2.90625" style="98" customWidth="1"/>
    <col min="10246" max="10246" width="0.7265625" style="98" customWidth="1"/>
    <col min="10247" max="10247" width="7.26953125" style="98" customWidth="1"/>
    <col min="10248" max="10248" width="7.90625" style="98" customWidth="1"/>
    <col min="10249" max="10249" width="7.6328125" style="98" customWidth="1"/>
    <col min="10250" max="10250" width="6.7265625" style="98" customWidth="1"/>
    <col min="10251" max="10251" width="1.36328125" style="98" customWidth="1"/>
    <col min="10252" max="10496" width="9" style="98"/>
    <col min="10497" max="10497" width="1.36328125" style="98" customWidth="1"/>
    <col min="10498" max="10498" width="23.08984375" style="98" customWidth="1"/>
    <col min="10499" max="10499" width="8.453125" style="98" customWidth="1"/>
    <col min="10500" max="10500" width="7.26953125" style="98" customWidth="1"/>
    <col min="10501" max="10501" width="2.90625" style="98" customWidth="1"/>
    <col min="10502" max="10502" width="0.7265625" style="98" customWidth="1"/>
    <col min="10503" max="10503" width="7.26953125" style="98" customWidth="1"/>
    <col min="10504" max="10504" width="7.90625" style="98" customWidth="1"/>
    <col min="10505" max="10505" width="7.6328125" style="98" customWidth="1"/>
    <col min="10506" max="10506" width="6.7265625" style="98" customWidth="1"/>
    <col min="10507" max="10507" width="1.36328125" style="98" customWidth="1"/>
    <col min="10508" max="10752" width="9" style="98"/>
    <col min="10753" max="10753" width="1.36328125" style="98" customWidth="1"/>
    <col min="10754" max="10754" width="23.08984375" style="98" customWidth="1"/>
    <col min="10755" max="10755" width="8.453125" style="98" customWidth="1"/>
    <col min="10756" max="10756" width="7.26953125" style="98" customWidth="1"/>
    <col min="10757" max="10757" width="2.90625" style="98" customWidth="1"/>
    <col min="10758" max="10758" width="0.7265625" style="98" customWidth="1"/>
    <col min="10759" max="10759" width="7.26953125" style="98" customWidth="1"/>
    <col min="10760" max="10760" width="7.90625" style="98" customWidth="1"/>
    <col min="10761" max="10761" width="7.6328125" style="98" customWidth="1"/>
    <col min="10762" max="10762" width="6.7265625" style="98" customWidth="1"/>
    <col min="10763" max="10763" width="1.36328125" style="98" customWidth="1"/>
    <col min="10764" max="11008" width="9" style="98"/>
    <col min="11009" max="11009" width="1.36328125" style="98" customWidth="1"/>
    <col min="11010" max="11010" width="23.08984375" style="98" customWidth="1"/>
    <col min="11011" max="11011" width="8.453125" style="98" customWidth="1"/>
    <col min="11012" max="11012" width="7.26953125" style="98" customWidth="1"/>
    <col min="11013" max="11013" width="2.90625" style="98" customWidth="1"/>
    <col min="11014" max="11014" width="0.7265625" style="98" customWidth="1"/>
    <col min="11015" max="11015" width="7.26953125" style="98" customWidth="1"/>
    <col min="11016" max="11016" width="7.90625" style="98" customWidth="1"/>
    <col min="11017" max="11017" width="7.6328125" style="98" customWidth="1"/>
    <col min="11018" max="11018" width="6.7265625" style="98" customWidth="1"/>
    <col min="11019" max="11019" width="1.36328125" style="98" customWidth="1"/>
    <col min="11020" max="11264" width="9" style="98"/>
    <col min="11265" max="11265" width="1.36328125" style="98" customWidth="1"/>
    <col min="11266" max="11266" width="23.08984375" style="98" customWidth="1"/>
    <col min="11267" max="11267" width="8.453125" style="98" customWidth="1"/>
    <col min="11268" max="11268" width="7.26953125" style="98" customWidth="1"/>
    <col min="11269" max="11269" width="2.90625" style="98" customWidth="1"/>
    <col min="11270" max="11270" width="0.7265625" style="98" customWidth="1"/>
    <col min="11271" max="11271" width="7.26953125" style="98" customWidth="1"/>
    <col min="11272" max="11272" width="7.90625" style="98" customWidth="1"/>
    <col min="11273" max="11273" width="7.6328125" style="98" customWidth="1"/>
    <col min="11274" max="11274" width="6.7265625" style="98" customWidth="1"/>
    <col min="11275" max="11275" width="1.36328125" style="98" customWidth="1"/>
    <col min="11276" max="11520" width="9" style="98"/>
    <col min="11521" max="11521" width="1.36328125" style="98" customWidth="1"/>
    <col min="11522" max="11522" width="23.08984375" style="98" customWidth="1"/>
    <col min="11523" max="11523" width="8.453125" style="98" customWidth="1"/>
    <col min="11524" max="11524" width="7.26953125" style="98" customWidth="1"/>
    <col min="11525" max="11525" width="2.90625" style="98" customWidth="1"/>
    <col min="11526" max="11526" width="0.7265625" style="98" customWidth="1"/>
    <col min="11527" max="11527" width="7.26953125" style="98" customWidth="1"/>
    <col min="11528" max="11528" width="7.90625" style="98" customWidth="1"/>
    <col min="11529" max="11529" width="7.6328125" style="98" customWidth="1"/>
    <col min="11530" max="11530" width="6.7265625" style="98" customWidth="1"/>
    <col min="11531" max="11531" width="1.36328125" style="98" customWidth="1"/>
    <col min="11532" max="11776" width="9" style="98"/>
    <col min="11777" max="11777" width="1.36328125" style="98" customWidth="1"/>
    <col min="11778" max="11778" width="23.08984375" style="98" customWidth="1"/>
    <col min="11779" max="11779" width="8.453125" style="98" customWidth="1"/>
    <col min="11780" max="11780" width="7.26953125" style="98" customWidth="1"/>
    <col min="11781" max="11781" width="2.90625" style="98" customWidth="1"/>
    <col min="11782" max="11782" width="0.7265625" style="98" customWidth="1"/>
    <col min="11783" max="11783" width="7.26953125" style="98" customWidth="1"/>
    <col min="11784" max="11784" width="7.90625" style="98" customWidth="1"/>
    <col min="11785" max="11785" width="7.6328125" style="98" customWidth="1"/>
    <col min="11786" max="11786" width="6.7265625" style="98" customWidth="1"/>
    <col min="11787" max="11787" width="1.36328125" style="98" customWidth="1"/>
    <col min="11788" max="12032" width="9" style="98"/>
    <col min="12033" max="12033" width="1.36328125" style="98" customWidth="1"/>
    <col min="12034" max="12034" width="23.08984375" style="98" customWidth="1"/>
    <col min="12035" max="12035" width="8.453125" style="98" customWidth="1"/>
    <col min="12036" max="12036" width="7.26953125" style="98" customWidth="1"/>
    <col min="12037" max="12037" width="2.90625" style="98" customWidth="1"/>
    <col min="12038" max="12038" width="0.7265625" style="98" customWidth="1"/>
    <col min="12039" max="12039" width="7.26953125" style="98" customWidth="1"/>
    <col min="12040" max="12040" width="7.90625" style="98" customWidth="1"/>
    <col min="12041" max="12041" width="7.6328125" style="98" customWidth="1"/>
    <col min="12042" max="12042" width="6.7265625" style="98" customWidth="1"/>
    <col min="12043" max="12043" width="1.36328125" style="98" customWidth="1"/>
    <col min="12044" max="12288" width="9" style="98"/>
    <col min="12289" max="12289" width="1.36328125" style="98" customWidth="1"/>
    <col min="12290" max="12290" width="23.08984375" style="98" customWidth="1"/>
    <col min="12291" max="12291" width="8.453125" style="98" customWidth="1"/>
    <col min="12292" max="12292" width="7.26953125" style="98" customWidth="1"/>
    <col min="12293" max="12293" width="2.90625" style="98" customWidth="1"/>
    <col min="12294" max="12294" width="0.7265625" style="98" customWidth="1"/>
    <col min="12295" max="12295" width="7.26953125" style="98" customWidth="1"/>
    <col min="12296" max="12296" width="7.90625" style="98" customWidth="1"/>
    <col min="12297" max="12297" width="7.6328125" style="98" customWidth="1"/>
    <col min="12298" max="12298" width="6.7265625" style="98" customWidth="1"/>
    <col min="12299" max="12299" width="1.36328125" style="98" customWidth="1"/>
    <col min="12300" max="12544" width="9" style="98"/>
    <col min="12545" max="12545" width="1.36328125" style="98" customWidth="1"/>
    <col min="12546" max="12546" width="23.08984375" style="98" customWidth="1"/>
    <col min="12547" max="12547" width="8.453125" style="98" customWidth="1"/>
    <col min="12548" max="12548" width="7.26953125" style="98" customWidth="1"/>
    <col min="12549" max="12549" width="2.90625" style="98" customWidth="1"/>
    <col min="12550" max="12550" width="0.7265625" style="98" customWidth="1"/>
    <col min="12551" max="12551" width="7.26953125" style="98" customWidth="1"/>
    <col min="12552" max="12552" width="7.90625" style="98" customWidth="1"/>
    <col min="12553" max="12553" width="7.6328125" style="98" customWidth="1"/>
    <col min="12554" max="12554" width="6.7265625" style="98" customWidth="1"/>
    <col min="12555" max="12555" width="1.36328125" style="98" customWidth="1"/>
    <col min="12556" max="12800" width="9" style="98"/>
    <col min="12801" max="12801" width="1.36328125" style="98" customWidth="1"/>
    <col min="12802" max="12802" width="23.08984375" style="98" customWidth="1"/>
    <col min="12803" max="12803" width="8.453125" style="98" customWidth="1"/>
    <col min="12804" max="12804" width="7.26953125" style="98" customWidth="1"/>
    <col min="12805" max="12805" width="2.90625" style="98" customWidth="1"/>
    <col min="12806" max="12806" width="0.7265625" style="98" customWidth="1"/>
    <col min="12807" max="12807" width="7.26953125" style="98" customWidth="1"/>
    <col min="12808" max="12808" width="7.90625" style="98" customWidth="1"/>
    <col min="12809" max="12809" width="7.6328125" style="98" customWidth="1"/>
    <col min="12810" max="12810" width="6.7265625" style="98" customWidth="1"/>
    <col min="12811" max="12811" width="1.36328125" style="98" customWidth="1"/>
    <col min="12812" max="13056" width="9" style="98"/>
    <col min="13057" max="13057" width="1.36328125" style="98" customWidth="1"/>
    <col min="13058" max="13058" width="23.08984375" style="98" customWidth="1"/>
    <col min="13059" max="13059" width="8.453125" style="98" customWidth="1"/>
    <col min="13060" max="13060" width="7.26953125" style="98" customWidth="1"/>
    <col min="13061" max="13061" width="2.90625" style="98" customWidth="1"/>
    <col min="13062" max="13062" width="0.7265625" style="98" customWidth="1"/>
    <col min="13063" max="13063" width="7.26953125" style="98" customWidth="1"/>
    <col min="13064" max="13064" width="7.90625" style="98" customWidth="1"/>
    <col min="13065" max="13065" width="7.6328125" style="98" customWidth="1"/>
    <col min="13066" max="13066" width="6.7265625" style="98" customWidth="1"/>
    <col min="13067" max="13067" width="1.36328125" style="98" customWidth="1"/>
    <col min="13068" max="13312" width="9" style="98"/>
    <col min="13313" max="13313" width="1.36328125" style="98" customWidth="1"/>
    <col min="13314" max="13314" width="23.08984375" style="98" customWidth="1"/>
    <col min="13315" max="13315" width="8.453125" style="98" customWidth="1"/>
    <col min="13316" max="13316" width="7.26953125" style="98" customWidth="1"/>
    <col min="13317" max="13317" width="2.90625" style="98" customWidth="1"/>
    <col min="13318" max="13318" width="0.7265625" style="98" customWidth="1"/>
    <col min="13319" max="13319" width="7.26953125" style="98" customWidth="1"/>
    <col min="13320" max="13320" width="7.90625" style="98" customWidth="1"/>
    <col min="13321" max="13321" width="7.6328125" style="98" customWidth="1"/>
    <col min="13322" max="13322" width="6.7265625" style="98" customWidth="1"/>
    <col min="13323" max="13323" width="1.36328125" style="98" customWidth="1"/>
    <col min="13324" max="13568" width="9" style="98"/>
    <col min="13569" max="13569" width="1.36328125" style="98" customWidth="1"/>
    <col min="13570" max="13570" width="23.08984375" style="98" customWidth="1"/>
    <col min="13571" max="13571" width="8.453125" style="98" customWidth="1"/>
    <col min="13572" max="13572" width="7.26953125" style="98" customWidth="1"/>
    <col min="13573" max="13573" width="2.90625" style="98" customWidth="1"/>
    <col min="13574" max="13574" width="0.7265625" style="98" customWidth="1"/>
    <col min="13575" max="13575" width="7.26953125" style="98" customWidth="1"/>
    <col min="13576" max="13576" width="7.90625" style="98" customWidth="1"/>
    <col min="13577" max="13577" width="7.6328125" style="98" customWidth="1"/>
    <col min="13578" max="13578" width="6.7265625" style="98" customWidth="1"/>
    <col min="13579" max="13579" width="1.36328125" style="98" customWidth="1"/>
    <col min="13580" max="13824" width="9" style="98"/>
    <col min="13825" max="13825" width="1.36328125" style="98" customWidth="1"/>
    <col min="13826" max="13826" width="23.08984375" style="98" customWidth="1"/>
    <col min="13827" max="13827" width="8.453125" style="98" customWidth="1"/>
    <col min="13828" max="13828" width="7.26953125" style="98" customWidth="1"/>
    <col min="13829" max="13829" width="2.90625" style="98" customWidth="1"/>
    <col min="13830" max="13830" width="0.7265625" style="98" customWidth="1"/>
    <col min="13831" max="13831" width="7.26953125" style="98" customWidth="1"/>
    <col min="13832" max="13832" width="7.90625" style="98" customWidth="1"/>
    <col min="13833" max="13833" width="7.6328125" style="98" customWidth="1"/>
    <col min="13834" max="13834" width="6.7265625" style="98" customWidth="1"/>
    <col min="13835" max="13835" width="1.36328125" style="98" customWidth="1"/>
    <col min="13836" max="14080" width="9" style="98"/>
    <col min="14081" max="14081" width="1.36328125" style="98" customWidth="1"/>
    <col min="14082" max="14082" width="23.08984375" style="98" customWidth="1"/>
    <col min="14083" max="14083" width="8.453125" style="98" customWidth="1"/>
    <col min="14084" max="14084" width="7.26953125" style="98" customWidth="1"/>
    <col min="14085" max="14085" width="2.90625" style="98" customWidth="1"/>
    <col min="14086" max="14086" width="0.7265625" style="98" customWidth="1"/>
    <col min="14087" max="14087" width="7.26953125" style="98" customWidth="1"/>
    <col min="14088" max="14088" width="7.90625" style="98" customWidth="1"/>
    <col min="14089" max="14089" width="7.6328125" style="98" customWidth="1"/>
    <col min="14090" max="14090" width="6.7265625" style="98" customWidth="1"/>
    <col min="14091" max="14091" width="1.36328125" style="98" customWidth="1"/>
    <col min="14092" max="14336" width="9" style="98"/>
    <col min="14337" max="14337" width="1.36328125" style="98" customWidth="1"/>
    <col min="14338" max="14338" width="23.08984375" style="98" customWidth="1"/>
    <col min="14339" max="14339" width="8.453125" style="98" customWidth="1"/>
    <col min="14340" max="14340" width="7.26953125" style="98" customWidth="1"/>
    <col min="14341" max="14341" width="2.90625" style="98" customWidth="1"/>
    <col min="14342" max="14342" width="0.7265625" style="98" customWidth="1"/>
    <col min="14343" max="14343" width="7.26953125" style="98" customWidth="1"/>
    <col min="14344" max="14344" width="7.90625" style="98" customWidth="1"/>
    <col min="14345" max="14345" width="7.6328125" style="98" customWidth="1"/>
    <col min="14346" max="14346" width="6.7265625" style="98" customWidth="1"/>
    <col min="14347" max="14347" width="1.36328125" style="98" customWidth="1"/>
    <col min="14348" max="14592" width="9" style="98"/>
    <col min="14593" max="14593" width="1.36328125" style="98" customWidth="1"/>
    <col min="14594" max="14594" width="23.08984375" style="98" customWidth="1"/>
    <col min="14595" max="14595" width="8.453125" style="98" customWidth="1"/>
    <col min="14596" max="14596" width="7.26953125" style="98" customWidth="1"/>
    <col min="14597" max="14597" width="2.90625" style="98" customWidth="1"/>
    <col min="14598" max="14598" width="0.7265625" style="98" customWidth="1"/>
    <col min="14599" max="14599" width="7.26953125" style="98" customWidth="1"/>
    <col min="14600" max="14600" width="7.90625" style="98" customWidth="1"/>
    <col min="14601" max="14601" width="7.6328125" style="98" customWidth="1"/>
    <col min="14602" max="14602" width="6.7265625" style="98" customWidth="1"/>
    <col min="14603" max="14603" width="1.36328125" style="98" customWidth="1"/>
    <col min="14604" max="14848" width="9" style="98"/>
    <col min="14849" max="14849" width="1.36328125" style="98" customWidth="1"/>
    <col min="14850" max="14850" width="23.08984375" style="98" customWidth="1"/>
    <col min="14851" max="14851" width="8.453125" style="98" customWidth="1"/>
    <col min="14852" max="14852" width="7.26953125" style="98" customWidth="1"/>
    <col min="14853" max="14853" width="2.90625" style="98" customWidth="1"/>
    <col min="14854" max="14854" width="0.7265625" style="98" customWidth="1"/>
    <col min="14855" max="14855" width="7.26953125" style="98" customWidth="1"/>
    <col min="14856" max="14856" width="7.90625" style="98" customWidth="1"/>
    <col min="14857" max="14857" width="7.6328125" style="98" customWidth="1"/>
    <col min="14858" max="14858" width="6.7265625" style="98" customWidth="1"/>
    <col min="14859" max="14859" width="1.36328125" style="98" customWidth="1"/>
    <col min="14860" max="15104" width="9" style="98"/>
    <col min="15105" max="15105" width="1.36328125" style="98" customWidth="1"/>
    <col min="15106" max="15106" width="23.08984375" style="98" customWidth="1"/>
    <col min="15107" max="15107" width="8.453125" style="98" customWidth="1"/>
    <col min="15108" max="15108" width="7.26953125" style="98" customWidth="1"/>
    <col min="15109" max="15109" width="2.90625" style="98" customWidth="1"/>
    <col min="15110" max="15110" width="0.7265625" style="98" customWidth="1"/>
    <col min="15111" max="15111" width="7.26953125" style="98" customWidth="1"/>
    <col min="15112" max="15112" width="7.90625" style="98" customWidth="1"/>
    <col min="15113" max="15113" width="7.6328125" style="98" customWidth="1"/>
    <col min="15114" max="15114" width="6.7265625" style="98" customWidth="1"/>
    <col min="15115" max="15115" width="1.36328125" style="98" customWidth="1"/>
    <col min="15116" max="15360" width="9" style="98"/>
    <col min="15361" max="15361" width="1.36328125" style="98" customWidth="1"/>
    <col min="15362" max="15362" width="23.08984375" style="98" customWidth="1"/>
    <col min="15363" max="15363" width="8.453125" style="98" customWidth="1"/>
    <col min="15364" max="15364" width="7.26953125" style="98" customWidth="1"/>
    <col min="15365" max="15365" width="2.90625" style="98" customWidth="1"/>
    <col min="15366" max="15366" width="0.7265625" style="98" customWidth="1"/>
    <col min="15367" max="15367" width="7.26953125" style="98" customWidth="1"/>
    <col min="15368" max="15368" width="7.90625" style="98" customWidth="1"/>
    <col min="15369" max="15369" width="7.6328125" style="98" customWidth="1"/>
    <col min="15370" max="15370" width="6.7265625" style="98" customWidth="1"/>
    <col min="15371" max="15371" width="1.36328125" style="98" customWidth="1"/>
    <col min="15372" max="15616" width="9" style="98"/>
    <col min="15617" max="15617" width="1.36328125" style="98" customWidth="1"/>
    <col min="15618" max="15618" width="23.08984375" style="98" customWidth="1"/>
    <col min="15619" max="15619" width="8.453125" style="98" customWidth="1"/>
    <col min="15620" max="15620" width="7.26953125" style="98" customWidth="1"/>
    <col min="15621" max="15621" width="2.90625" style="98" customWidth="1"/>
    <col min="15622" max="15622" width="0.7265625" style="98" customWidth="1"/>
    <col min="15623" max="15623" width="7.26953125" style="98" customWidth="1"/>
    <col min="15624" max="15624" width="7.90625" style="98" customWidth="1"/>
    <col min="15625" max="15625" width="7.6328125" style="98" customWidth="1"/>
    <col min="15626" max="15626" width="6.7265625" style="98" customWidth="1"/>
    <col min="15627" max="15627" width="1.36328125" style="98" customWidth="1"/>
    <col min="15628" max="15872" width="9" style="98"/>
    <col min="15873" max="15873" width="1.36328125" style="98" customWidth="1"/>
    <col min="15874" max="15874" width="23.08984375" style="98" customWidth="1"/>
    <col min="15875" max="15875" width="8.453125" style="98" customWidth="1"/>
    <col min="15876" max="15876" width="7.26953125" style="98" customWidth="1"/>
    <col min="15877" max="15877" width="2.90625" style="98" customWidth="1"/>
    <col min="15878" max="15878" width="0.7265625" style="98" customWidth="1"/>
    <col min="15879" max="15879" width="7.26953125" style="98" customWidth="1"/>
    <col min="15880" max="15880" width="7.90625" style="98" customWidth="1"/>
    <col min="15881" max="15881" width="7.6328125" style="98" customWidth="1"/>
    <col min="15882" max="15882" width="6.7265625" style="98" customWidth="1"/>
    <col min="15883" max="15883" width="1.36328125" style="98" customWidth="1"/>
    <col min="15884" max="16128" width="9" style="98"/>
    <col min="16129" max="16129" width="1.36328125" style="98" customWidth="1"/>
    <col min="16130" max="16130" width="23.08984375" style="98" customWidth="1"/>
    <col min="16131" max="16131" width="8.453125" style="98" customWidth="1"/>
    <col min="16132" max="16132" width="7.26953125" style="98" customWidth="1"/>
    <col min="16133" max="16133" width="2.90625" style="98" customWidth="1"/>
    <col min="16134" max="16134" width="0.7265625" style="98" customWidth="1"/>
    <col min="16135" max="16135" width="7.26953125" style="98" customWidth="1"/>
    <col min="16136" max="16136" width="7.90625" style="98" customWidth="1"/>
    <col min="16137" max="16137" width="7.6328125" style="98" customWidth="1"/>
    <col min="16138" max="16138" width="6.7265625" style="98" customWidth="1"/>
    <col min="16139" max="16139" width="1.36328125" style="98" customWidth="1"/>
    <col min="16140" max="16384" width="9" style="98"/>
  </cols>
  <sheetData>
    <row r="1" spans="2:10" x14ac:dyDescent="0.25">
      <c r="G1" s="99" t="s">
        <v>91</v>
      </c>
      <c r="H1" s="99"/>
      <c r="I1" s="99"/>
      <c r="J1" s="99"/>
    </row>
    <row r="2" spans="2:10" x14ac:dyDescent="0.25">
      <c r="B2" s="100" t="s">
        <v>2</v>
      </c>
      <c r="C2" s="101">
        <v>19000</v>
      </c>
      <c r="D2" s="102"/>
      <c r="H2" s="103" t="str">
        <f>C4</f>
        <v>自制</v>
      </c>
      <c r="I2" s="103" t="str">
        <f>D4</f>
        <v>外购</v>
      </c>
      <c r="J2" s="103" t="s">
        <v>1</v>
      </c>
    </row>
    <row r="3" spans="2:10" x14ac:dyDescent="0.25">
      <c r="C3" s="98">
        <v>3000</v>
      </c>
      <c r="H3" s="104">
        <f>C12</f>
        <v>121200</v>
      </c>
      <c r="I3" s="104">
        <f>D12</f>
        <v>86000</v>
      </c>
      <c r="J3" s="104">
        <f>H3-I3</f>
        <v>35200</v>
      </c>
    </row>
    <row r="4" spans="2:10" x14ac:dyDescent="0.25">
      <c r="B4" s="100" t="s">
        <v>3</v>
      </c>
      <c r="C4" s="100" t="s">
        <v>4</v>
      </c>
      <c r="D4" s="100" t="s">
        <v>5</v>
      </c>
      <c r="G4" s="100">
        <v>2000</v>
      </c>
      <c r="H4" s="105">
        <f t="dataTable" ref="H4:I7" dt2D="0" dtr="0" r1="C2"/>
        <v>39600</v>
      </c>
      <c r="I4" s="105">
        <v>24000</v>
      </c>
      <c r="J4" s="104">
        <f t="shared" ref="J4:J7" si="0">H4-I4</f>
        <v>15600</v>
      </c>
    </row>
    <row r="5" spans="2:10" x14ac:dyDescent="0.25">
      <c r="B5" s="100" t="s">
        <v>6</v>
      </c>
      <c r="C5" s="106">
        <v>30000</v>
      </c>
      <c r="D5" s="106">
        <f>C5-D7</f>
        <v>10000</v>
      </c>
      <c r="G5" s="107">
        <f>17999.999</f>
        <v>17999.999</v>
      </c>
      <c r="H5" s="108">
        <v>116399.99519999999</v>
      </c>
      <c r="I5" s="108">
        <v>135999.99300000002</v>
      </c>
      <c r="J5" s="104">
        <f t="shared" si="0"/>
        <v>-19599.997800000026</v>
      </c>
    </row>
    <row r="6" spans="2:10" x14ac:dyDescent="0.25">
      <c r="B6" s="100" t="s">
        <v>7</v>
      </c>
      <c r="C6" s="106">
        <v>4.8</v>
      </c>
      <c r="D6" s="101"/>
      <c r="E6" s="142">
        <v>57</v>
      </c>
      <c r="G6" s="107">
        <v>18000.001</v>
      </c>
      <c r="H6" s="108">
        <v>116400.0048</v>
      </c>
      <c r="I6" s="108">
        <v>82000.004000000001</v>
      </c>
      <c r="J6" s="104">
        <f t="shared" si="0"/>
        <v>34400.000799999994</v>
      </c>
    </row>
    <row r="7" spans="2:10" x14ac:dyDescent="0.25">
      <c r="B7" s="100" t="s">
        <v>8</v>
      </c>
      <c r="C7" s="101"/>
      <c r="D7" s="106">
        <v>20000</v>
      </c>
      <c r="G7" s="100">
        <v>35000</v>
      </c>
      <c r="H7" s="108">
        <v>198000</v>
      </c>
      <c r="I7" s="108">
        <v>150000</v>
      </c>
      <c r="J7" s="104">
        <f t="shared" si="0"/>
        <v>48000</v>
      </c>
    </row>
    <row r="8" spans="2:10" x14ac:dyDescent="0.25">
      <c r="B8" s="100" t="s">
        <v>9</v>
      </c>
      <c r="C8" s="101"/>
      <c r="D8" s="106">
        <f>IF(C2&gt;=D10,D11,D9)</f>
        <v>4</v>
      </c>
      <c r="G8" s="99" t="s">
        <v>92</v>
      </c>
    </row>
    <row r="9" spans="2:10" ht="28.5" customHeight="1" x14ac:dyDescent="0.25">
      <c r="B9" s="109" t="s">
        <v>90</v>
      </c>
      <c r="C9" s="101"/>
      <c r="D9" s="106">
        <v>7</v>
      </c>
      <c r="G9" s="108">
        <f>G4+(G5-G4)/(J5-J4)*(J9-J4)</f>
        <v>9090.9090909090846</v>
      </c>
      <c r="H9" s="108"/>
      <c r="I9" s="108"/>
      <c r="J9" s="108">
        <v>0</v>
      </c>
    </row>
    <row r="10" spans="2:10" x14ac:dyDescent="0.25">
      <c r="B10" s="100" t="s">
        <v>10</v>
      </c>
      <c r="C10" s="101"/>
      <c r="D10" s="106">
        <v>18000</v>
      </c>
    </row>
    <row r="11" spans="2:10" ht="28" x14ac:dyDescent="0.25">
      <c r="B11" s="109" t="s">
        <v>11</v>
      </c>
      <c r="C11" s="101"/>
      <c r="D11" s="106">
        <v>4</v>
      </c>
      <c r="G11" s="185" t="str">
        <f>"单位变动成本="&amp;C6</f>
        <v>单位变动成本=4.8</v>
      </c>
      <c r="H11" s="186"/>
      <c r="I11" s="187"/>
    </row>
    <row r="12" spans="2:10" x14ac:dyDescent="0.25">
      <c r="B12" s="100" t="s">
        <v>12</v>
      </c>
      <c r="C12" s="108">
        <f>C5+C6*C2</f>
        <v>121200</v>
      </c>
      <c r="D12" s="108">
        <f>D5+C2*D8</f>
        <v>86000</v>
      </c>
    </row>
    <row r="14" spans="2:10" ht="27.75" customHeight="1" x14ac:dyDescent="0.25">
      <c r="B14" s="109" t="s">
        <v>112</v>
      </c>
      <c r="C14" s="110">
        <f>(D5-C5)/(C6-D9)</f>
        <v>9090.9090909090901</v>
      </c>
      <c r="D14" s="111"/>
    </row>
    <row r="15" spans="2:10" ht="28" x14ac:dyDescent="0.25">
      <c r="B15" s="109" t="s">
        <v>13</v>
      </c>
      <c r="C15" s="110">
        <f>C14*C6+C5</f>
        <v>73636.363636363632</v>
      </c>
      <c r="D15" s="111"/>
    </row>
    <row r="16" spans="2:10" x14ac:dyDescent="0.25">
      <c r="B16" s="100" t="s">
        <v>14</v>
      </c>
      <c r="C16" s="112"/>
    </row>
  </sheetData>
  <mergeCells count="1">
    <mergeCell ref="G11:I11"/>
  </mergeCells>
  <phoneticPr fontId="2" type="noConversion"/>
  <printOptions headings="1"/>
  <pageMargins left="0.74803149606299213" right="0.74803149606299213" top="0.98425196850393704" bottom="0.98425196850393704" header="0.51181102362204722" footer="0.51181102362204722"/>
  <pageSetup paperSize="9" orientation="portrait" blackAndWhite="1" verticalDpi="30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53" r:id="rId4" name="Spinner 5">
              <controlPr defaultSize="0" autoPict="0">
                <anchor moveWithCells="1" sizeWithCells="1">
                  <from>
                    <xdr:col>3</xdr:col>
                    <xdr:colOff>76200</xdr:colOff>
                    <xdr:row>0</xdr:row>
                    <xdr:rowOff>57150</xdr:rowOff>
                  </from>
                  <to>
                    <xdr:col>3</xdr:col>
                    <xdr:colOff>476250</xdr:colOff>
                    <xdr:row>2</xdr:row>
                    <xdr:rowOff>114300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25A56-046D-49EC-8F7C-394BF147424A}">
  <dimension ref="B2:G17"/>
  <sheetViews>
    <sheetView workbookViewId="0">
      <selection activeCell="F12" sqref="F12"/>
    </sheetView>
  </sheetViews>
  <sheetFormatPr defaultRowHeight="14" x14ac:dyDescent="0.25"/>
  <cols>
    <col min="1" max="1" width="1.6328125" style="143" customWidth="1"/>
    <col min="2" max="2" width="8.90625" style="144"/>
    <col min="3" max="3" width="1.36328125" style="143" customWidth="1"/>
    <col min="4" max="4" width="11.6328125" style="143" bestFit="1" customWidth="1"/>
    <col min="5" max="5" width="13" style="143" bestFit="1" customWidth="1"/>
    <col min="6" max="6" width="16.08984375" style="143" bestFit="1" customWidth="1"/>
    <col min="7" max="7" width="13.90625" style="143" bestFit="1" customWidth="1"/>
    <col min="8" max="8" width="1.6328125" style="143" customWidth="1"/>
    <col min="9" max="255" width="8.90625" style="143"/>
    <col min="256" max="256" width="1.36328125" style="143" customWidth="1"/>
    <col min="257" max="257" width="10" style="143" customWidth="1"/>
    <col min="258" max="258" width="11.453125" style="143" customWidth="1"/>
    <col min="259" max="259" width="14.08984375" style="143" customWidth="1"/>
    <col min="260" max="260" width="12.08984375" style="143" customWidth="1"/>
    <col min="261" max="261" width="1.453125" style="143" customWidth="1"/>
    <col min="262" max="262" width="8.90625" style="143"/>
    <col min="263" max="263" width="16.08984375" style="143" bestFit="1" customWidth="1"/>
    <col min="264" max="511" width="8.90625" style="143"/>
    <col min="512" max="512" width="1.36328125" style="143" customWidth="1"/>
    <col min="513" max="513" width="10" style="143" customWidth="1"/>
    <col min="514" max="514" width="11.453125" style="143" customWidth="1"/>
    <col min="515" max="515" width="14.08984375" style="143" customWidth="1"/>
    <col min="516" max="516" width="12.08984375" style="143" customWidth="1"/>
    <col min="517" max="517" width="1.453125" style="143" customWidth="1"/>
    <col min="518" max="518" width="8.90625" style="143"/>
    <col min="519" max="519" width="16.08984375" style="143" bestFit="1" customWidth="1"/>
    <col min="520" max="767" width="8.90625" style="143"/>
    <col min="768" max="768" width="1.36328125" style="143" customWidth="1"/>
    <col min="769" max="769" width="10" style="143" customWidth="1"/>
    <col min="770" max="770" width="11.453125" style="143" customWidth="1"/>
    <col min="771" max="771" width="14.08984375" style="143" customWidth="1"/>
    <col min="772" max="772" width="12.08984375" style="143" customWidth="1"/>
    <col min="773" max="773" width="1.453125" style="143" customWidth="1"/>
    <col min="774" max="774" width="8.90625" style="143"/>
    <col min="775" max="775" width="16.08984375" style="143" bestFit="1" customWidth="1"/>
    <col min="776" max="1023" width="8.90625" style="143"/>
    <col min="1024" max="1024" width="1.36328125" style="143" customWidth="1"/>
    <col min="1025" max="1025" width="10" style="143" customWidth="1"/>
    <col min="1026" max="1026" width="11.453125" style="143" customWidth="1"/>
    <col min="1027" max="1027" width="14.08984375" style="143" customWidth="1"/>
    <col min="1028" max="1028" width="12.08984375" style="143" customWidth="1"/>
    <col min="1029" max="1029" width="1.453125" style="143" customWidth="1"/>
    <col min="1030" max="1030" width="8.90625" style="143"/>
    <col min="1031" max="1031" width="16.08984375" style="143" bestFit="1" customWidth="1"/>
    <col min="1032" max="1279" width="8.90625" style="143"/>
    <col min="1280" max="1280" width="1.36328125" style="143" customWidth="1"/>
    <col min="1281" max="1281" width="10" style="143" customWidth="1"/>
    <col min="1282" max="1282" width="11.453125" style="143" customWidth="1"/>
    <col min="1283" max="1283" width="14.08984375" style="143" customWidth="1"/>
    <col min="1284" max="1284" width="12.08984375" style="143" customWidth="1"/>
    <col min="1285" max="1285" width="1.453125" style="143" customWidth="1"/>
    <col min="1286" max="1286" width="8.90625" style="143"/>
    <col min="1287" max="1287" width="16.08984375" style="143" bestFit="1" customWidth="1"/>
    <col min="1288" max="1535" width="8.90625" style="143"/>
    <col min="1536" max="1536" width="1.36328125" style="143" customWidth="1"/>
    <col min="1537" max="1537" width="10" style="143" customWidth="1"/>
    <col min="1538" max="1538" width="11.453125" style="143" customWidth="1"/>
    <col min="1539" max="1539" width="14.08984375" style="143" customWidth="1"/>
    <col min="1540" max="1540" width="12.08984375" style="143" customWidth="1"/>
    <col min="1541" max="1541" width="1.453125" style="143" customWidth="1"/>
    <col min="1542" max="1542" width="8.90625" style="143"/>
    <col min="1543" max="1543" width="16.08984375" style="143" bestFit="1" customWidth="1"/>
    <col min="1544" max="1791" width="8.90625" style="143"/>
    <col min="1792" max="1792" width="1.36328125" style="143" customWidth="1"/>
    <col min="1793" max="1793" width="10" style="143" customWidth="1"/>
    <col min="1794" max="1794" width="11.453125" style="143" customWidth="1"/>
    <col min="1795" max="1795" width="14.08984375" style="143" customWidth="1"/>
    <col min="1796" max="1796" width="12.08984375" style="143" customWidth="1"/>
    <col min="1797" max="1797" width="1.453125" style="143" customWidth="1"/>
    <col min="1798" max="1798" width="8.90625" style="143"/>
    <col min="1799" max="1799" width="16.08984375" style="143" bestFit="1" customWidth="1"/>
    <col min="1800" max="2047" width="8.90625" style="143"/>
    <col min="2048" max="2048" width="1.36328125" style="143" customWidth="1"/>
    <col min="2049" max="2049" width="10" style="143" customWidth="1"/>
    <col min="2050" max="2050" width="11.453125" style="143" customWidth="1"/>
    <col min="2051" max="2051" width="14.08984375" style="143" customWidth="1"/>
    <col min="2052" max="2052" width="12.08984375" style="143" customWidth="1"/>
    <col min="2053" max="2053" width="1.453125" style="143" customWidth="1"/>
    <col min="2054" max="2054" width="8.90625" style="143"/>
    <col min="2055" max="2055" width="16.08984375" style="143" bestFit="1" customWidth="1"/>
    <col min="2056" max="2303" width="8.90625" style="143"/>
    <col min="2304" max="2304" width="1.36328125" style="143" customWidth="1"/>
    <col min="2305" max="2305" width="10" style="143" customWidth="1"/>
    <col min="2306" max="2306" width="11.453125" style="143" customWidth="1"/>
    <col min="2307" max="2307" width="14.08984375" style="143" customWidth="1"/>
    <col min="2308" max="2308" width="12.08984375" style="143" customWidth="1"/>
    <col min="2309" max="2309" width="1.453125" style="143" customWidth="1"/>
    <col min="2310" max="2310" width="8.90625" style="143"/>
    <col min="2311" max="2311" width="16.08984375" style="143" bestFit="1" customWidth="1"/>
    <col min="2312" max="2559" width="8.90625" style="143"/>
    <col min="2560" max="2560" width="1.36328125" style="143" customWidth="1"/>
    <col min="2561" max="2561" width="10" style="143" customWidth="1"/>
    <col min="2562" max="2562" width="11.453125" style="143" customWidth="1"/>
    <col min="2563" max="2563" width="14.08984375" style="143" customWidth="1"/>
    <col min="2564" max="2564" width="12.08984375" style="143" customWidth="1"/>
    <col min="2565" max="2565" width="1.453125" style="143" customWidth="1"/>
    <col min="2566" max="2566" width="8.90625" style="143"/>
    <col min="2567" max="2567" width="16.08984375" style="143" bestFit="1" customWidth="1"/>
    <col min="2568" max="2815" width="8.90625" style="143"/>
    <col min="2816" max="2816" width="1.36328125" style="143" customWidth="1"/>
    <col min="2817" max="2817" width="10" style="143" customWidth="1"/>
    <col min="2818" max="2818" width="11.453125" style="143" customWidth="1"/>
    <col min="2819" max="2819" width="14.08984375" style="143" customWidth="1"/>
    <col min="2820" max="2820" width="12.08984375" style="143" customWidth="1"/>
    <col min="2821" max="2821" width="1.453125" style="143" customWidth="1"/>
    <col min="2822" max="2822" width="8.90625" style="143"/>
    <col min="2823" max="2823" width="16.08984375" style="143" bestFit="1" customWidth="1"/>
    <col min="2824" max="3071" width="8.90625" style="143"/>
    <col min="3072" max="3072" width="1.36328125" style="143" customWidth="1"/>
    <col min="3073" max="3073" width="10" style="143" customWidth="1"/>
    <col min="3074" max="3074" width="11.453125" style="143" customWidth="1"/>
    <col min="3075" max="3075" width="14.08984375" style="143" customWidth="1"/>
    <col min="3076" max="3076" width="12.08984375" style="143" customWidth="1"/>
    <col min="3077" max="3077" width="1.453125" style="143" customWidth="1"/>
    <col min="3078" max="3078" width="8.90625" style="143"/>
    <col min="3079" max="3079" width="16.08984375" style="143" bestFit="1" customWidth="1"/>
    <col min="3080" max="3327" width="8.90625" style="143"/>
    <col min="3328" max="3328" width="1.36328125" style="143" customWidth="1"/>
    <col min="3329" max="3329" width="10" style="143" customWidth="1"/>
    <col min="3330" max="3330" width="11.453125" style="143" customWidth="1"/>
    <col min="3331" max="3331" width="14.08984375" style="143" customWidth="1"/>
    <col min="3332" max="3332" width="12.08984375" style="143" customWidth="1"/>
    <col min="3333" max="3333" width="1.453125" style="143" customWidth="1"/>
    <col min="3334" max="3334" width="8.90625" style="143"/>
    <col min="3335" max="3335" width="16.08984375" style="143" bestFit="1" customWidth="1"/>
    <col min="3336" max="3583" width="8.90625" style="143"/>
    <col min="3584" max="3584" width="1.36328125" style="143" customWidth="1"/>
    <col min="3585" max="3585" width="10" style="143" customWidth="1"/>
    <col min="3586" max="3586" width="11.453125" style="143" customWidth="1"/>
    <col min="3587" max="3587" width="14.08984375" style="143" customWidth="1"/>
    <col min="3588" max="3588" width="12.08984375" style="143" customWidth="1"/>
    <col min="3589" max="3589" width="1.453125" style="143" customWidth="1"/>
    <col min="3590" max="3590" width="8.90625" style="143"/>
    <col min="3591" max="3591" width="16.08984375" style="143" bestFit="1" customWidth="1"/>
    <col min="3592" max="3839" width="8.90625" style="143"/>
    <col min="3840" max="3840" width="1.36328125" style="143" customWidth="1"/>
    <col min="3841" max="3841" width="10" style="143" customWidth="1"/>
    <col min="3842" max="3842" width="11.453125" style="143" customWidth="1"/>
    <col min="3843" max="3843" width="14.08984375" style="143" customWidth="1"/>
    <col min="3844" max="3844" width="12.08984375" style="143" customWidth="1"/>
    <col min="3845" max="3845" width="1.453125" style="143" customWidth="1"/>
    <col min="3846" max="3846" width="8.90625" style="143"/>
    <col min="3847" max="3847" width="16.08984375" style="143" bestFit="1" customWidth="1"/>
    <col min="3848" max="4095" width="8.90625" style="143"/>
    <col min="4096" max="4096" width="1.36328125" style="143" customWidth="1"/>
    <col min="4097" max="4097" width="10" style="143" customWidth="1"/>
    <col min="4098" max="4098" width="11.453125" style="143" customWidth="1"/>
    <col min="4099" max="4099" width="14.08984375" style="143" customWidth="1"/>
    <col min="4100" max="4100" width="12.08984375" style="143" customWidth="1"/>
    <col min="4101" max="4101" width="1.453125" style="143" customWidth="1"/>
    <col min="4102" max="4102" width="8.90625" style="143"/>
    <col min="4103" max="4103" width="16.08984375" style="143" bestFit="1" customWidth="1"/>
    <col min="4104" max="4351" width="8.90625" style="143"/>
    <col min="4352" max="4352" width="1.36328125" style="143" customWidth="1"/>
    <col min="4353" max="4353" width="10" style="143" customWidth="1"/>
    <col min="4354" max="4354" width="11.453125" style="143" customWidth="1"/>
    <col min="4355" max="4355" width="14.08984375" style="143" customWidth="1"/>
    <col min="4356" max="4356" width="12.08984375" style="143" customWidth="1"/>
    <col min="4357" max="4357" width="1.453125" style="143" customWidth="1"/>
    <col min="4358" max="4358" width="8.90625" style="143"/>
    <col min="4359" max="4359" width="16.08984375" style="143" bestFit="1" customWidth="1"/>
    <col min="4360" max="4607" width="8.90625" style="143"/>
    <col min="4608" max="4608" width="1.36328125" style="143" customWidth="1"/>
    <col min="4609" max="4609" width="10" style="143" customWidth="1"/>
    <col min="4610" max="4610" width="11.453125" style="143" customWidth="1"/>
    <col min="4611" max="4611" width="14.08984375" style="143" customWidth="1"/>
    <col min="4612" max="4612" width="12.08984375" style="143" customWidth="1"/>
    <col min="4613" max="4613" width="1.453125" style="143" customWidth="1"/>
    <col min="4614" max="4614" width="8.90625" style="143"/>
    <col min="4615" max="4615" width="16.08984375" style="143" bestFit="1" customWidth="1"/>
    <col min="4616" max="4863" width="8.90625" style="143"/>
    <col min="4864" max="4864" width="1.36328125" style="143" customWidth="1"/>
    <col min="4865" max="4865" width="10" style="143" customWidth="1"/>
    <col min="4866" max="4866" width="11.453125" style="143" customWidth="1"/>
    <col min="4867" max="4867" width="14.08984375" style="143" customWidth="1"/>
    <col min="4868" max="4868" width="12.08984375" style="143" customWidth="1"/>
    <col min="4869" max="4869" width="1.453125" style="143" customWidth="1"/>
    <col min="4870" max="4870" width="8.90625" style="143"/>
    <col min="4871" max="4871" width="16.08984375" style="143" bestFit="1" customWidth="1"/>
    <col min="4872" max="5119" width="8.90625" style="143"/>
    <col min="5120" max="5120" width="1.36328125" style="143" customWidth="1"/>
    <col min="5121" max="5121" width="10" style="143" customWidth="1"/>
    <col min="5122" max="5122" width="11.453125" style="143" customWidth="1"/>
    <col min="5123" max="5123" width="14.08984375" style="143" customWidth="1"/>
    <col min="5124" max="5124" width="12.08984375" style="143" customWidth="1"/>
    <col min="5125" max="5125" width="1.453125" style="143" customWidth="1"/>
    <col min="5126" max="5126" width="8.90625" style="143"/>
    <col min="5127" max="5127" width="16.08984375" style="143" bestFit="1" customWidth="1"/>
    <col min="5128" max="5375" width="8.90625" style="143"/>
    <col min="5376" max="5376" width="1.36328125" style="143" customWidth="1"/>
    <col min="5377" max="5377" width="10" style="143" customWidth="1"/>
    <col min="5378" max="5378" width="11.453125" style="143" customWidth="1"/>
    <col min="5379" max="5379" width="14.08984375" style="143" customWidth="1"/>
    <col min="5380" max="5380" width="12.08984375" style="143" customWidth="1"/>
    <col min="5381" max="5381" width="1.453125" style="143" customWidth="1"/>
    <col min="5382" max="5382" width="8.90625" style="143"/>
    <col min="5383" max="5383" width="16.08984375" style="143" bestFit="1" customWidth="1"/>
    <col min="5384" max="5631" width="8.90625" style="143"/>
    <col min="5632" max="5632" width="1.36328125" style="143" customWidth="1"/>
    <col min="5633" max="5633" width="10" style="143" customWidth="1"/>
    <col min="5634" max="5634" width="11.453125" style="143" customWidth="1"/>
    <col min="5635" max="5635" width="14.08984375" style="143" customWidth="1"/>
    <col min="5636" max="5636" width="12.08984375" style="143" customWidth="1"/>
    <col min="5637" max="5637" width="1.453125" style="143" customWidth="1"/>
    <col min="5638" max="5638" width="8.90625" style="143"/>
    <col min="5639" max="5639" width="16.08984375" style="143" bestFit="1" customWidth="1"/>
    <col min="5640" max="5887" width="8.90625" style="143"/>
    <col min="5888" max="5888" width="1.36328125" style="143" customWidth="1"/>
    <col min="5889" max="5889" width="10" style="143" customWidth="1"/>
    <col min="5890" max="5890" width="11.453125" style="143" customWidth="1"/>
    <col min="5891" max="5891" width="14.08984375" style="143" customWidth="1"/>
    <col min="5892" max="5892" width="12.08984375" style="143" customWidth="1"/>
    <col min="5893" max="5893" width="1.453125" style="143" customWidth="1"/>
    <col min="5894" max="5894" width="8.90625" style="143"/>
    <col min="5895" max="5895" width="16.08984375" style="143" bestFit="1" customWidth="1"/>
    <col min="5896" max="6143" width="8.90625" style="143"/>
    <col min="6144" max="6144" width="1.36328125" style="143" customWidth="1"/>
    <col min="6145" max="6145" width="10" style="143" customWidth="1"/>
    <col min="6146" max="6146" width="11.453125" style="143" customWidth="1"/>
    <col min="6147" max="6147" width="14.08984375" style="143" customWidth="1"/>
    <col min="6148" max="6148" width="12.08984375" style="143" customWidth="1"/>
    <col min="6149" max="6149" width="1.453125" style="143" customWidth="1"/>
    <col min="6150" max="6150" width="8.90625" style="143"/>
    <col min="6151" max="6151" width="16.08984375" style="143" bestFit="1" customWidth="1"/>
    <col min="6152" max="6399" width="8.90625" style="143"/>
    <col min="6400" max="6400" width="1.36328125" style="143" customWidth="1"/>
    <col min="6401" max="6401" width="10" style="143" customWidth="1"/>
    <col min="6402" max="6402" width="11.453125" style="143" customWidth="1"/>
    <col min="6403" max="6403" width="14.08984375" style="143" customWidth="1"/>
    <col min="6404" max="6404" width="12.08984375" style="143" customWidth="1"/>
    <col min="6405" max="6405" width="1.453125" style="143" customWidth="1"/>
    <col min="6406" max="6406" width="8.90625" style="143"/>
    <col min="6407" max="6407" width="16.08984375" style="143" bestFit="1" customWidth="1"/>
    <col min="6408" max="6655" width="8.90625" style="143"/>
    <col min="6656" max="6656" width="1.36328125" style="143" customWidth="1"/>
    <col min="6657" max="6657" width="10" style="143" customWidth="1"/>
    <col min="6658" max="6658" width="11.453125" style="143" customWidth="1"/>
    <col min="6659" max="6659" width="14.08984375" style="143" customWidth="1"/>
    <col min="6660" max="6660" width="12.08984375" style="143" customWidth="1"/>
    <col min="6661" max="6661" width="1.453125" style="143" customWidth="1"/>
    <col min="6662" max="6662" width="8.90625" style="143"/>
    <col min="6663" max="6663" width="16.08984375" style="143" bestFit="1" customWidth="1"/>
    <col min="6664" max="6911" width="8.90625" style="143"/>
    <col min="6912" max="6912" width="1.36328125" style="143" customWidth="1"/>
    <col min="6913" max="6913" width="10" style="143" customWidth="1"/>
    <col min="6914" max="6914" width="11.453125" style="143" customWidth="1"/>
    <col min="6915" max="6915" width="14.08984375" style="143" customWidth="1"/>
    <col min="6916" max="6916" width="12.08984375" style="143" customWidth="1"/>
    <col min="6917" max="6917" width="1.453125" style="143" customWidth="1"/>
    <col min="6918" max="6918" width="8.90625" style="143"/>
    <col min="6919" max="6919" width="16.08984375" style="143" bestFit="1" customWidth="1"/>
    <col min="6920" max="7167" width="8.90625" style="143"/>
    <col min="7168" max="7168" width="1.36328125" style="143" customWidth="1"/>
    <col min="7169" max="7169" width="10" style="143" customWidth="1"/>
    <col min="7170" max="7170" width="11.453125" style="143" customWidth="1"/>
    <col min="7171" max="7171" width="14.08984375" style="143" customWidth="1"/>
    <col min="7172" max="7172" width="12.08984375" style="143" customWidth="1"/>
    <col min="7173" max="7173" width="1.453125" style="143" customWidth="1"/>
    <col min="7174" max="7174" width="8.90625" style="143"/>
    <col min="7175" max="7175" width="16.08984375" style="143" bestFit="1" customWidth="1"/>
    <col min="7176" max="7423" width="8.90625" style="143"/>
    <col min="7424" max="7424" width="1.36328125" style="143" customWidth="1"/>
    <col min="7425" max="7425" width="10" style="143" customWidth="1"/>
    <col min="7426" max="7426" width="11.453125" style="143" customWidth="1"/>
    <col min="7427" max="7427" width="14.08984375" style="143" customWidth="1"/>
    <col min="7428" max="7428" width="12.08984375" style="143" customWidth="1"/>
    <col min="7429" max="7429" width="1.453125" style="143" customWidth="1"/>
    <col min="7430" max="7430" width="8.90625" style="143"/>
    <col min="7431" max="7431" width="16.08984375" style="143" bestFit="1" customWidth="1"/>
    <col min="7432" max="7679" width="8.90625" style="143"/>
    <col min="7680" max="7680" width="1.36328125" style="143" customWidth="1"/>
    <col min="7681" max="7681" width="10" style="143" customWidth="1"/>
    <col min="7682" max="7682" width="11.453125" style="143" customWidth="1"/>
    <col min="7683" max="7683" width="14.08984375" style="143" customWidth="1"/>
    <col min="7684" max="7684" width="12.08984375" style="143" customWidth="1"/>
    <col min="7685" max="7685" width="1.453125" style="143" customWidth="1"/>
    <col min="7686" max="7686" width="8.90625" style="143"/>
    <col min="7687" max="7687" width="16.08984375" style="143" bestFit="1" customWidth="1"/>
    <col min="7688" max="7935" width="8.90625" style="143"/>
    <col min="7936" max="7936" width="1.36328125" style="143" customWidth="1"/>
    <col min="7937" max="7937" width="10" style="143" customWidth="1"/>
    <col min="7938" max="7938" width="11.453125" style="143" customWidth="1"/>
    <col min="7939" max="7939" width="14.08984375" style="143" customWidth="1"/>
    <col min="7940" max="7940" width="12.08984375" style="143" customWidth="1"/>
    <col min="7941" max="7941" width="1.453125" style="143" customWidth="1"/>
    <col min="7942" max="7942" width="8.90625" style="143"/>
    <col min="7943" max="7943" width="16.08984375" style="143" bestFit="1" customWidth="1"/>
    <col min="7944" max="8191" width="8.90625" style="143"/>
    <col min="8192" max="8192" width="1.36328125" style="143" customWidth="1"/>
    <col min="8193" max="8193" width="10" style="143" customWidth="1"/>
    <col min="8194" max="8194" width="11.453125" style="143" customWidth="1"/>
    <col min="8195" max="8195" width="14.08984375" style="143" customWidth="1"/>
    <col min="8196" max="8196" width="12.08984375" style="143" customWidth="1"/>
    <col min="8197" max="8197" width="1.453125" style="143" customWidth="1"/>
    <col min="8198" max="8198" width="8.90625" style="143"/>
    <col min="8199" max="8199" width="16.08984375" style="143" bestFit="1" customWidth="1"/>
    <col min="8200" max="8447" width="8.90625" style="143"/>
    <col min="8448" max="8448" width="1.36328125" style="143" customWidth="1"/>
    <col min="8449" max="8449" width="10" style="143" customWidth="1"/>
    <col min="8450" max="8450" width="11.453125" style="143" customWidth="1"/>
    <col min="8451" max="8451" width="14.08984375" style="143" customWidth="1"/>
    <col min="8452" max="8452" width="12.08984375" style="143" customWidth="1"/>
    <col min="8453" max="8453" width="1.453125" style="143" customWidth="1"/>
    <col min="8454" max="8454" width="8.90625" style="143"/>
    <col min="8455" max="8455" width="16.08984375" style="143" bestFit="1" customWidth="1"/>
    <col min="8456" max="8703" width="8.90625" style="143"/>
    <col min="8704" max="8704" width="1.36328125" style="143" customWidth="1"/>
    <col min="8705" max="8705" width="10" style="143" customWidth="1"/>
    <col min="8706" max="8706" width="11.453125" style="143" customWidth="1"/>
    <col min="8707" max="8707" width="14.08984375" style="143" customWidth="1"/>
    <col min="8708" max="8708" width="12.08984375" style="143" customWidth="1"/>
    <col min="8709" max="8709" width="1.453125" style="143" customWidth="1"/>
    <col min="8710" max="8710" width="8.90625" style="143"/>
    <col min="8711" max="8711" width="16.08984375" style="143" bestFit="1" customWidth="1"/>
    <col min="8712" max="8959" width="8.90625" style="143"/>
    <col min="8960" max="8960" width="1.36328125" style="143" customWidth="1"/>
    <col min="8961" max="8961" width="10" style="143" customWidth="1"/>
    <col min="8962" max="8962" width="11.453125" style="143" customWidth="1"/>
    <col min="8963" max="8963" width="14.08984375" style="143" customWidth="1"/>
    <col min="8964" max="8964" width="12.08984375" style="143" customWidth="1"/>
    <col min="8965" max="8965" width="1.453125" style="143" customWidth="1"/>
    <col min="8966" max="8966" width="8.90625" style="143"/>
    <col min="8967" max="8967" width="16.08984375" style="143" bestFit="1" customWidth="1"/>
    <col min="8968" max="9215" width="8.90625" style="143"/>
    <col min="9216" max="9216" width="1.36328125" style="143" customWidth="1"/>
    <col min="9217" max="9217" width="10" style="143" customWidth="1"/>
    <col min="9218" max="9218" width="11.453125" style="143" customWidth="1"/>
    <col min="9219" max="9219" width="14.08984375" style="143" customWidth="1"/>
    <col min="9220" max="9220" width="12.08984375" style="143" customWidth="1"/>
    <col min="9221" max="9221" width="1.453125" style="143" customWidth="1"/>
    <col min="9222" max="9222" width="8.90625" style="143"/>
    <col min="9223" max="9223" width="16.08984375" style="143" bestFit="1" customWidth="1"/>
    <col min="9224" max="9471" width="8.90625" style="143"/>
    <col min="9472" max="9472" width="1.36328125" style="143" customWidth="1"/>
    <col min="9473" max="9473" width="10" style="143" customWidth="1"/>
    <col min="9474" max="9474" width="11.453125" style="143" customWidth="1"/>
    <col min="9475" max="9475" width="14.08984375" style="143" customWidth="1"/>
    <col min="9476" max="9476" width="12.08984375" style="143" customWidth="1"/>
    <col min="9477" max="9477" width="1.453125" style="143" customWidth="1"/>
    <col min="9478" max="9478" width="8.90625" style="143"/>
    <col min="9479" max="9479" width="16.08984375" style="143" bestFit="1" customWidth="1"/>
    <col min="9480" max="9727" width="8.90625" style="143"/>
    <col min="9728" max="9728" width="1.36328125" style="143" customWidth="1"/>
    <col min="9729" max="9729" width="10" style="143" customWidth="1"/>
    <col min="9730" max="9730" width="11.453125" style="143" customWidth="1"/>
    <col min="9731" max="9731" width="14.08984375" style="143" customWidth="1"/>
    <col min="9732" max="9732" width="12.08984375" style="143" customWidth="1"/>
    <col min="9733" max="9733" width="1.453125" style="143" customWidth="1"/>
    <col min="9734" max="9734" width="8.90625" style="143"/>
    <col min="9735" max="9735" width="16.08984375" style="143" bestFit="1" customWidth="1"/>
    <col min="9736" max="9983" width="8.90625" style="143"/>
    <col min="9984" max="9984" width="1.36328125" style="143" customWidth="1"/>
    <col min="9985" max="9985" width="10" style="143" customWidth="1"/>
    <col min="9986" max="9986" width="11.453125" style="143" customWidth="1"/>
    <col min="9987" max="9987" width="14.08984375" style="143" customWidth="1"/>
    <col min="9988" max="9988" width="12.08984375" style="143" customWidth="1"/>
    <col min="9989" max="9989" width="1.453125" style="143" customWidth="1"/>
    <col min="9990" max="9990" width="8.90625" style="143"/>
    <col min="9991" max="9991" width="16.08984375" style="143" bestFit="1" customWidth="1"/>
    <col min="9992" max="10239" width="8.90625" style="143"/>
    <col min="10240" max="10240" width="1.36328125" style="143" customWidth="1"/>
    <col min="10241" max="10241" width="10" style="143" customWidth="1"/>
    <col min="10242" max="10242" width="11.453125" style="143" customWidth="1"/>
    <col min="10243" max="10243" width="14.08984375" style="143" customWidth="1"/>
    <col min="10244" max="10244" width="12.08984375" style="143" customWidth="1"/>
    <col min="10245" max="10245" width="1.453125" style="143" customWidth="1"/>
    <col min="10246" max="10246" width="8.90625" style="143"/>
    <col min="10247" max="10247" width="16.08984375" style="143" bestFit="1" customWidth="1"/>
    <col min="10248" max="10495" width="8.90625" style="143"/>
    <col min="10496" max="10496" width="1.36328125" style="143" customWidth="1"/>
    <col min="10497" max="10497" width="10" style="143" customWidth="1"/>
    <col min="10498" max="10498" width="11.453125" style="143" customWidth="1"/>
    <col min="10499" max="10499" width="14.08984375" style="143" customWidth="1"/>
    <col min="10500" max="10500" width="12.08984375" style="143" customWidth="1"/>
    <col min="10501" max="10501" width="1.453125" style="143" customWidth="1"/>
    <col min="10502" max="10502" width="8.90625" style="143"/>
    <col min="10503" max="10503" width="16.08984375" style="143" bestFit="1" customWidth="1"/>
    <col min="10504" max="10751" width="8.90625" style="143"/>
    <col min="10752" max="10752" width="1.36328125" style="143" customWidth="1"/>
    <col min="10753" max="10753" width="10" style="143" customWidth="1"/>
    <col min="10754" max="10754" width="11.453125" style="143" customWidth="1"/>
    <col min="10755" max="10755" width="14.08984375" style="143" customWidth="1"/>
    <col min="10756" max="10756" width="12.08984375" style="143" customWidth="1"/>
    <col min="10757" max="10757" width="1.453125" style="143" customWidth="1"/>
    <col min="10758" max="10758" width="8.90625" style="143"/>
    <col min="10759" max="10759" width="16.08984375" style="143" bestFit="1" customWidth="1"/>
    <col min="10760" max="11007" width="8.90625" style="143"/>
    <col min="11008" max="11008" width="1.36328125" style="143" customWidth="1"/>
    <col min="11009" max="11009" width="10" style="143" customWidth="1"/>
    <col min="11010" max="11010" width="11.453125" style="143" customWidth="1"/>
    <col min="11011" max="11011" width="14.08984375" style="143" customWidth="1"/>
    <col min="11012" max="11012" width="12.08984375" style="143" customWidth="1"/>
    <col min="11013" max="11013" width="1.453125" style="143" customWidth="1"/>
    <col min="11014" max="11014" width="8.90625" style="143"/>
    <col min="11015" max="11015" width="16.08984375" style="143" bestFit="1" customWidth="1"/>
    <col min="11016" max="11263" width="8.90625" style="143"/>
    <col min="11264" max="11264" width="1.36328125" style="143" customWidth="1"/>
    <col min="11265" max="11265" width="10" style="143" customWidth="1"/>
    <col min="11266" max="11266" width="11.453125" style="143" customWidth="1"/>
    <col min="11267" max="11267" width="14.08984375" style="143" customWidth="1"/>
    <col min="11268" max="11268" width="12.08984375" style="143" customWidth="1"/>
    <col min="11269" max="11269" width="1.453125" style="143" customWidth="1"/>
    <col min="11270" max="11270" width="8.90625" style="143"/>
    <col min="11271" max="11271" width="16.08984375" style="143" bestFit="1" customWidth="1"/>
    <col min="11272" max="11519" width="8.90625" style="143"/>
    <col min="11520" max="11520" width="1.36328125" style="143" customWidth="1"/>
    <col min="11521" max="11521" width="10" style="143" customWidth="1"/>
    <col min="11522" max="11522" width="11.453125" style="143" customWidth="1"/>
    <col min="11523" max="11523" width="14.08984375" style="143" customWidth="1"/>
    <col min="11524" max="11524" width="12.08984375" style="143" customWidth="1"/>
    <col min="11525" max="11525" width="1.453125" style="143" customWidth="1"/>
    <col min="11526" max="11526" width="8.90625" style="143"/>
    <col min="11527" max="11527" width="16.08984375" style="143" bestFit="1" customWidth="1"/>
    <col min="11528" max="11775" width="8.90625" style="143"/>
    <col min="11776" max="11776" width="1.36328125" style="143" customWidth="1"/>
    <col min="11777" max="11777" width="10" style="143" customWidth="1"/>
    <col min="11778" max="11778" width="11.453125" style="143" customWidth="1"/>
    <col min="11779" max="11779" width="14.08984375" style="143" customWidth="1"/>
    <col min="11780" max="11780" width="12.08984375" style="143" customWidth="1"/>
    <col min="11781" max="11781" width="1.453125" style="143" customWidth="1"/>
    <col min="11782" max="11782" width="8.90625" style="143"/>
    <col min="11783" max="11783" width="16.08984375" style="143" bestFit="1" customWidth="1"/>
    <col min="11784" max="12031" width="8.90625" style="143"/>
    <col min="12032" max="12032" width="1.36328125" style="143" customWidth="1"/>
    <col min="12033" max="12033" width="10" style="143" customWidth="1"/>
    <col min="12034" max="12034" width="11.453125" style="143" customWidth="1"/>
    <col min="12035" max="12035" width="14.08984375" style="143" customWidth="1"/>
    <col min="12036" max="12036" width="12.08984375" style="143" customWidth="1"/>
    <col min="12037" max="12037" width="1.453125" style="143" customWidth="1"/>
    <col min="12038" max="12038" width="8.90625" style="143"/>
    <col min="12039" max="12039" width="16.08984375" style="143" bestFit="1" customWidth="1"/>
    <col min="12040" max="12287" width="8.90625" style="143"/>
    <col min="12288" max="12288" width="1.36328125" style="143" customWidth="1"/>
    <col min="12289" max="12289" width="10" style="143" customWidth="1"/>
    <col min="12290" max="12290" width="11.453125" style="143" customWidth="1"/>
    <col min="12291" max="12291" width="14.08984375" style="143" customWidth="1"/>
    <col min="12292" max="12292" width="12.08984375" style="143" customWidth="1"/>
    <col min="12293" max="12293" width="1.453125" style="143" customWidth="1"/>
    <col min="12294" max="12294" width="8.90625" style="143"/>
    <col min="12295" max="12295" width="16.08984375" style="143" bestFit="1" customWidth="1"/>
    <col min="12296" max="12543" width="8.90625" style="143"/>
    <col min="12544" max="12544" width="1.36328125" style="143" customWidth="1"/>
    <col min="12545" max="12545" width="10" style="143" customWidth="1"/>
    <col min="12546" max="12546" width="11.453125" style="143" customWidth="1"/>
    <col min="12547" max="12547" width="14.08984375" style="143" customWidth="1"/>
    <col min="12548" max="12548" width="12.08984375" style="143" customWidth="1"/>
    <col min="12549" max="12549" width="1.453125" style="143" customWidth="1"/>
    <col min="12550" max="12550" width="8.90625" style="143"/>
    <col min="12551" max="12551" width="16.08984375" style="143" bestFit="1" customWidth="1"/>
    <col min="12552" max="12799" width="8.90625" style="143"/>
    <col min="12800" max="12800" width="1.36328125" style="143" customWidth="1"/>
    <col min="12801" max="12801" width="10" style="143" customWidth="1"/>
    <col min="12802" max="12802" width="11.453125" style="143" customWidth="1"/>
    <col min="12803" max="12803" width="14.08984375" style="143" customWidth="1"/>
    <col min="12804" max="12804" width="12.08984375" style="143" customWidth="1"/>
    <col min="12805" max="12805" width="1.453125" style="143" customWidth="1"/>
    <col min="12806" max="12806" width="8.90625" style="143"/>
    <col min="12807" max="12807" width="16.08984375" style="143" bestFit="1" customWidth="1"/>
    <col min="12808" max="13055" width="8.90625" style="143"/>
    <col min="13056" max="13056" width="1.36328125" style="143" customWidth="1"/>
    <col min="13057" max="13057" width="10" style="143" customWidth="1"/>
    <col min="13058" max="13058" width="11.453125" style="143" customWidth="1"/>
    <col min="13059" max="13059" width="14.08984375" style="143" customWidth="1"/>
    <col min="13060" max="13060" width="12.08984375" style="143" customWidth="1"/>
    <col min="13061" max="13061" width="1.453125" style="143" customWidth="1"/>
    <col min="13062" max="13062" width="8.90625" style="143"/>
    <col min="13063" max="13063" width="16.08984375" style="143" bestFit="1" customWidth="1"/>
    <col min="13064" max="13311" width="8.90625" style="143"/>
    <col min="13312" max="13312" width="1.36328125" style="143" customWidth="1"/>
    <col min="13313" max="13313" width="10" style="143" customWidth="1"/>
    <col min="13314" max="13314" width="11.453125" style="143" customWidth="1"/>
    <col min="13315" max="13315" width="14.08984375" style="143" customWidth="1"/>
    <col min="13316" max="13316" width="12.08984375" style="143" customWidth="1"/>
    <col min="13317" max="13317" width="1.453125" style="143" customWidth="1"/>
    <col min="13318" max="13318" width="8.90625" style="143"/>
    <col min="13319" max="13319" width="16.08984375" style="143" bestFit="1" customWidth="1"/>
    <col min="13320" max="13567" width="8.90625" style="143"/>
    <col min="13568" max="13568" width="1.36328125" style="143" customWidth="1"/>
    <col min="13569" max="13569" width="10" style="143" customWidth="1"/>
    <col min="13570" max="13570" width="11.453125" style="143" customWidth="1"/>
    <col min="13571" max="13571" width="14.08984375" style="143" customWidth="1"/>
    <col min="13572" max="13572" width="12.08984375" style="143" customWidth="1"/>
    <col min="13573" max="13573" width="1.453125" style="143" customWidth="1"/>
    <col min="13574" max="13574" width="8.90625" style="143"/>
    <col min="13575" max="13575" width="16.08984375" style="143" bestFit="1" customWidth="1"/>
    <col min="13576" max="13823" width="8.90625" style="143"/>
    <col min="13824" max="13824" width="1.36328125" style="143" customWidth="1"/>
    <col min="13825" max="13825" width="10" style="143" customWidth="1"/>
    <col min="13826" max="13826" width="11.453125" style="143" customWidth="1"/>
    <col min="13827" max="13827" width="14.08984375" style="143" customWidth="1"/>
    <col min="13828" max="13828" width="12.08984375" style="143" customWidth="1"/>
    <col min="13829" max="13829" width="1.453125" style="143" customWidth="1"/>
    <col min="13830" max="13830" width="8.90625" style="143"/>
    <col min="13831" max="13831" width="16.08984375" style="143" bestFit="1" customWidth="1"/>
    <col min="13832" max="14079" width="8.90625" style="143"/>
    <col min="14080" max="14080" width="1.36328125" style="143" customWidth="1"/>
    <col min="14081" max="14081" width="10" style="143" customWidth="1"/>
    <col min="14082" max="14082" width="11.453125" style="143" customWidth="1"/>
    <col min="14083" max="14083" width="14.08984375" style="143" customWidth="1"/>
    <col min="14084" max="14084" width="12.08984375" style="143" customWidth="1"/>
    <col min="14085" max="14085" width="1.453125" style="143" customWidth="1"/>
    <col min="14086" max="14086" width="8.90625" style="143"/>
    <col min="14087" max="14087" width="16.08984375" style="143" bestFit="1" customWidth="1"/>
    <col min="14088" max="14335" width="8.90625" style="143"/>
    <col min="14336" max="14336" width="1.36328125" style="143" customWidth="1"/>
    <col min="14337" max="14337" width="10" style="143" customWidth="1"/>
    <col min="14338" max="14338" width="11.453125" style="143" customWidth="1"/>
    <col min="14339" max="14339" width="14.08984375" style="143" customWidth="1"/>
    <col min="14340" max="14340" width="12.08984375" style="143" customWidth="1"/>
    <col min="14341" max="14341" width="1.453125" style="143" customWidth="1"/>
    <col min="14342" max="14342" width="8.90625" style="143"/>
    <col min="14343" max="14343" width="16.08984375" style="143" bestFit="1" customWidth="1"/>
    <col min="14344" max="14591" width="8.90625" style="143"/>
    <col min="14592" max="14592" width="1.36328125" style="143" customWidth="1"/>
    <col min="14593" max="14593" width="10" style="143" customWidth="1"/>
    <col min="14594" max="14594" width="11.453125" style="143" customWidth="1"/>
    <col min="14595" max="14595" width="14.08984375" style="143" customWidth="1"/>
    <col min="14596" max="14596" width="12.08984375" style="143" customWidth="1"/>
    <col min="14597" max="14597" width="1.453125" style="143" customWidth="1"/>
    <col min="14598" max="14598" width="8.90625" style="143"/>
    <col min="14599" max="14599" width="16.08984375" style="143" bestFit="1" customWidth="1"/>
    <col min="14600" max="14847" width="8.90625" style="143"/>
    <col min="14848" max="14848" width="1.36328125" style="143" customWidth="1"/>
    <col min="14849" max="14849" width="10" style="143" customWidth="1"/>
    <col min="14850" max="14850" width="11.453125" style="143" customWidth="1"/>
    <col min="14851" max="14851" width="14.08984375" style="143" customWidth="1"/>
    <col min="14852" max="14852" width="12.08984375" style="143" customWidth="1"/>
    <col min="14853" max="14853" width="1.453125" style="143" customWidth="1"/>
    <col min="14854" max="14854" width="8.90625" style="143"/>
    <col min="14855" max="14855" width="16.08984375" style="143" bestFit="1" customWidth="1"/>
    <col min="14856" max="15103" width="8.90625" style="143"/>
    <col min="15104" max="15104" width="1.36328125" style="143" customWidth="1"/>
    <col min="15105" max="15105" width="10" style="143" customWidth="1"/>
    <col min="15106" max="15106" width="11.453125" style="143" customWidth="1"/>
    <col min="15107" max="15107" width="14.08984375" style="143" customWidth="1"/>
    <col min="15108" max="15108" width="12.08984375" style="143" customWidth="1"/>
    <col min="15109" max="15109" width="1.453125" style="143" customWidth="1"/>
    <col min="15110" max="15110" width="8.90625" style="143"/>
    <col min="15111" max="15111" width="16.08984375" style="143" bestFit="1" customWidth="1"/>
    <col min="15112" max="15359" width="8.90625" style="143"/>
    <col min="15360" max="15360" width="1.36328125" style="143" customWidth="1"/>
    <col min="15361" max="15361" width="10" style="143" customWidth="1"/>
    <col min="15362" max="15362" width="11.453125" style="143" customWidth="1"/>
    <col min="15363" max="15363" width="14.08984375" style="143" customWidth="1"/>
    <col min="15364" max="15364" width="12.08984375" style="143" customWidth="1"/>
    <col min="15365" max="15365" width="1.453125" style="143" customWidth="1"/>
    <col min="15366" max="15366" width="8.90625" style="143"/>
    <col min="15367" max="15367" width="16.08984375" style="143" bestFit="1" customWidth="1"/>
    <col min="15368" max="15615" width="8.90625" style="143"/>
    <col min="15616" max="15616" width="1.36328125" style="143" customWidth="1"/>
    <col min="15617" max="15617" width="10" style="143" customWidth="1"/>
    <col min="15618" max="15618" width="11.453125" style="143" customWidth="1"/>
    <col min="15619" max="15619" width="14.08984375" style="143" customWidth="1"/>
    <col min="15620" max="15620" width="12.08984375" style="143" customWidth="1"/>
    <col min="15621" max="15621" width="1.453125" style="143" customWidth="1"/>
    <col min="15622" max="15622" width="8.90625" style="143"/>
    <col min="15623" max="15623" width="16.08984375" style="143" bestFit="1" customWidth="1"/>
    <col min="15624" max="15871" width="8.90625" style="143"/>
    <col min="15872" max="15872" width="1.36328125" style="143" customWidth="1"/>
    <col min="15873" max="15873" width="10" style="143" customWidth="1"/>
    <col min="15874" max="15874" width="11.453125" style="143" customWidth="1"/>
    <col min="15875" max="15875" width="14.08984375" style="143" customWidth="1"/>
    <col min="15876" max="15876" width="12.08984375" style="143" customWidth="1"/>
    <col min="15877" max="15877" width="1.453125" style="143" customWidth="1"/>
    <col min="15878" max="15878" width="8.90625" style="143"/>
    <col min="15879" max="15879" width="16.08984375" style="143" bestFit="1" customWidth="1"/>
    <col min="15880" max="16127" width="8.90625" style="143"/>
    <col min="16128" max="16128" width="1.36328125" style="143" customWidth="1"/>
    <col min="16129" max="16129" width="10" style="143" customWidth="1"/>
    <col min="16130" max="16130" width="11.453125" style="143" customWidth="1"/>
    <col min="16131" max="16131" width="14.08984375" style="143" customWidth="1"/>
    <col min="16132" max="16132" width="12.08984375" style="143" customWidth="1"/>
    <col min="16133" max="16133" width="1.453125" style="143" customWidth="1"/>
    <col min="16134" max="16134" width="8.90625" style="143"/>
    <col min="16135" max="16135" width="16.08984375" style="143" bestFit="1" customWidth="1"/>
    <col min="16136" max="16384" width="8.90625" style="143"/>
  </cols>
  <sheetData>
    <row r="2" spans="2:7" x14ac:dyDescent="0.25">
      <c r="B2" s="146">
        <f>MIN($E$17)</f>
        <v>150</v>
      </c>
      <c r="D2" s="113" t="s">
        <v>94</v>
      </c>
      <c r="E2" s="113" t="s">
        <v>113</v>
      </c>
      <c r="F2" s="113" t="s">
        <v>30</v>
      </c>
    </row>
    <row r="3" spans="2:7" x14ac:dyDescent="0.25">
      <c r="B3" s="146">
        <f>COUNT($E$11:$E$16)</f>
        <v>6</v>
      </c>
      <c r="D3" s="113">
        <v>1</v>
      </c>
      <c r="E3" s="114" t="s">
        <v>114</v>
      </c>
      <c r="F3" s="114">
        <v>60</v>
      </c>
    </row>
    <row r="4" spans="2:7" x14ac:dyDescent="0.25">
      <c r="B4" s="146" t="b">
        <f t="array" ref="B4">$E$11:$E$16=INT($E$11:$E$16)</f>
        <v>1</v>
      </c>
      <c r="D4" s="113">
        <v>2</v>
      </c>
      <c r="E4" s="114" t="s">
        <v>115</v>
      </c>
      <c r="F4" s="114">
        <v>70</v>
      </c>
    </row>
    <row r="5" spans="2:7" x14ac:dyDescent="0.25">
      <c r="B5" s="146" t="b">
        <f t="array" ref="B5">$E$11:$E$16&gt;=0</f>
        <v>1</v>
      </c>
      <c r="D5" s="113">
        <v>3</v>
      </c>
      <c r="E5" s="114" t="s">
        <v>116</v>
      </c>
      <c r="F5" s="114">
        <v>60</v>
      </c>
    </row>
    <row r="6" spans="2:7" x14ac:dyDescent="0.25">
      <c r="B6" s="146" t="b">
        <f t="array" ref="B6">$F$11:$F$16&gt;=$G$11:$G$16</f>
        <v>1</v>
      </c>
      <c r="D6" s="113">
        <v>4</v>
      </c>
      <c r="E6" s="114" t="s">
        <v>117</v>
      </c>
      <c r="F6" s="114">
        <v>50</v>
      </c>
    </row>
    <row r="7" spans="2:7" x14ac:dyDescent="0.25">
      <c r="B7" s="146">
        <f>{100,100,0.000001,0.05,FALSE,FALSE,FALSE,1,1,1,0.0001,FALSE}</f>
        <v>100</v>
      </c>
      <c r="D7" s="113">
        <v>5</v>
      </c>
      <c r="E7" s="114" t="s">
        <v>118</v>
      </c>
      <c r="F7" s="114">
        <v>20</v>
      </c>
    </row>
    <row r="8" spans="2:7" x14ac:dyDescent="0.25">
      <c r="B8" s="144">
        <f>{100,100,1,100,0,FALSE,TRUE,0.075,0,0,TRUE,30}</f>
        <v>100</v>
      </c>
      <c r="D8" s="113">
        <v>6</v>
      </c>
      <c r="E8" s="114" t="s">
        <v>119</v>
      </c>
      <c r="F8" s="114">
        <v>30</v>
      </c>
    </row>
    <row r="10" spans="2:7" x14ac:dyDescent="0.25">
      <c r="D10" s="115" t="s">
        <v>94</v>
      </c>
      <c r="E10" s="115" t="s">
        <v>120</v>
      </c>
      <c r="F10" s="115" t="s">
        <v>95</v>
      </c>
      <c r="G10" s="115" t="s">
        <v>31</v>
      </c>
    </row>
    <row r="11" spans="2:7" x14ac:dyDescent="0.25">
      <c r="D11" s="116">
        <v>1</v>
      </c>
      <c r="E11" s="145">
        <v>30</v>
      </c>
      <c r="F11" s="108">
        <f>E11+E16</f>
        <v>60</v>
      </c>
      <c r="G11" s="114">
        <v>60</v>
      </c>
    </row>
    <row r="12" spans="2:7" x14ac:dyDescent="0.25">
      <c r="D12" s="116">
        <v>2</v>
      </c>
      <c r="E12" s="145">
        <v>40</v>
      </c>
      <c r="F12" s="108">
        <f>E11+E12</f>
        <v>70</v>
      </c>
      <c r="G12" s="114">
        <v>70</v>
      </c>
    </row>
    <row r="13" spans="2:7" x14ac:dyDescent="0.25">
      <c r="D13" s="116">
        <v>3</v>
      </c>
      <c r="E13" s="145">
        <v>30</v>
      </c>
      <c r="F13" s="108">
        <f>E12+E13</f>
        <v>70</v>
      </c>
      <c r="G13" s="114">
        <v>60</v>
      </c>
    </row>
    <row r="14" spans="2:7" x14ac:dyDescent="0.25">
      <c r="D14" s="116">
        <v>4</v>
      </c>
      <c r="E14" s="145">
        <v>20</v>
      </c>
      <c r="F14" s="108">
        <f>E13+E14</f>
        <v>50</v>
      </c>
      <c r="G14" s="114">
        <v>50</v>
      </c>
    </row>
    <row r="15" spans="2:7" x14ac:dyDescent="0.25">
      <c r="D15" s="116">
        <v>5</v>
      </c>
      <c r="E15" s="145">
        <v>0</v>
      </c>
      <c r="F15" s="108">
        <f>E14+E15</f>
        <v>20</v>
      </c>
      <c r="G15" s="114">
        <v>20</v>
      </c>
    </row>
    <row r="16" spans="2:7" x14ac:dyDescent="0.25">
      <c r="D16" s="116">
        <v>6</v>
      </c>
      <c r="E16" s="145">
        <v>30</v>
      </c>
      <c r="F16" s="108">
        <f>E15+E16</f>
        <v>30</v>
      </c>
      <c r="G16" s="114">
        <v>30</v>
      </c>
    </row>
    <row r="17" spans="4:5" x14ac:dyDescent="0.25">
      <c r="D17" s="116" t="s">
        <v>32</v>
      </c>
      <c r="E17" s="117">
        <f>SUM(E11:E16)</f>
        <v>150</v>
      </c>
    </row>
  </sheetData>
  <phoneticPr fontId="2" type="noConversion"/>
  <printOptions headings="1"/>
  <pageMargins left="0.74803149606299213" right="0.74803149606299213" top="0.98425196850393704" bottom="0.98425196850393704" header="0.51181102362204722" footer="0.51181102362204722"/>
  <pageSetup paperSize="9" orientation="portrait" blackAndWhite="1"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D23F3-A081-473B-B77F-9DD502C69235}">
  <sheetPr codeName="Sheet1"/>
  <dimension ref="B1:K41"/>
  <sheetViews>
    <sheetView showGridLines="0" topLeftCell="A76" workbookViewId="0">
      <selection activeCell="I22" sqref="I22:J22"/>
    </sheetView>
  </sheetViews>
  <sheetFormatPr defaultColWidth="9" defaultRowHeight="14" x14ac:dyDescent="0.25"/>
  <cols>
    <col min="1" max="1" width="2.453125" style="120" customWidth="1"/>
    <col min="2" max="2" width="20" style="120" customWidth="1"/>
    <col min="3" max="3" width="9.90625" style="131" customWidth="1"/>
    <col min="4" max="4" width="2.453125" style="120" customWidth="1"/>
    <col min="5" max="5" width="9.453125" style="120" customWidth="1"/>
    <col min="6" max="6" width="8.08984375" style="120" customWidth="1"/>
    <col min="7" max="8" width="5.90625" style="120" customWidth="1"/>
    <col min="9" max="9" width="9.36328125" style="120" customWidth="1"/>
    <col min="10" max="10" width="10.453125" style="120" customWidth="1"/>
    <col min="11" max="11" width="12.7265625" style="120" customWidth="1"/>
    <col min="12" max="12" width="2.453125" style="120" customWidth="1"/>
    <col min="13" max="257" width="9" style="120"/>
    <col min="258" max="258" width="18.90625" style="120" customWidth="1"/>
    <col min="259" max="259" width="15.6328125" style="120" customWidth="1"/>
    <col min="260" max="260" width="1" style="120" customWidth="1"/>
    <col min="261" max="261" width="6.08984375" style="120" customWidth="1"/>
    <col min="262" max="262" width="7.90625" style="120" customWidth="1"/>
    <col min="263" max="263" width="6" style="120" customWidth="1"/>
    <col min="264" max="264" width="5.7265625" style="120" customWidth="1"/>
    <col min="265" max="265" width="5.6328125" style="120" customWidth="1"/>
    <col min="266" max="266" width="5.90625" style="120" customWidth="1"/>
    <col min="267" max="267" width="5.6328125" style="120" customWidth="1"/>
    <col min="268" max="268" width="1.6328125" style="120" customWidth="1"/>
    <col min="269" max="513" width="9" style="120"/>
    <col min="514" max="514" width="18.90625" style="120" customWidth="1"/>
    <col min="515" max="515" width="15.6328125" style="120" customWidth="1"/>
    <col min="516" max="516" width="1" style="120" customWidth="1"/>
    <col min="517" max="517" width="6.08984375" style="120" customWidth="1"/>
    <col min="518" max="518" width="7.90625" style="120" customWidth="1"/>
    <col min="519" max="519" width="6" style="120" customWidth="1"/>
    <col min="520" max="520" width="5.7265625" style="120" customWidth="1"/>
    <col min="521" max="521" width="5.6328125" style="120" customWidth="1"/>
    <col min="522" max="522" width="5.90625" style="120" customWidth="1"/>
    <col min="523" max="523" width="5.6328125" style="120" customWidth="1"/>
    <col min="524" max="524" width="1.6328125" style="120" customWidth="1"/>
    <col min="525" max="769" width="9" style="120"/>
    <col min="770" max="770" width="18.90625" style="120" customWidth="1"/>
    <col min="771" max="771" width="15.6328125" style="120" customWidth="1"/>
    <col min="772" max="772" width="1" style="120" customWidth="1"/>
    <col min="773" max="773" width="6.08984375" style="120" customWidth="1"/>
    <col min="774" max="774" width="7.90625" style="120" customWidth="1"/>
    <col min="775" max="775" width="6" style="120" customWidth="1"/>
    <col min="776" max="776" width="5.7265625" style="120" customWidth="1"/>
    <col min="777" max="777" width="5.6328125" style="120" customWidth="1"/>
    <col min="778" max="778" width="5.90625" style="120" customWidth="1"/>
    <col min="779" max="779" width="5.6328125" style="120" customWidth="1"/>
    <col min="780" max="780" width="1.6328125" style="120" customWidth="1"/>
    <col min="781" max="1025" width="9" style="120"/>
    <col min="1026" max="1026" width="18.90625" style="120" customWidth="1"/>
    <col min="1027" max="1027" width="15.6328125" style="120" customWidth="1"/>
    <col min="1028" max="1028" width="1" style="120" customWidth="1"/>
    <col min="1029" max="1029" width="6.08984375" style="120" customWidth="1"/>
    <col min="1030" max="1030" width="7.90625" style="120" customWidth="1"/>
    <col min="1031" max="1031" width="6" style="120" customWidth="1"/>
    <col min="1032" max="1032" width="5.7265625" style="120" customWidth="1"/>
    <col min="1033" max="1033" width="5.6328125" style="120" customWidth="1"/>
    <col min="1034" max="1034" width="5.90625" style="120" customWidth="1"/>
    <col min="1035" max="1035" width="5.6328125" style="120" customWidth="1"/>
    <col min="1036" max="1036" width="1.6328125" style="120" customWidth="1"/>
    <col min="1037" max="1281" width="9" style="120"/>
    <col min="1282" max="1282" width="18.90625" style="120" customWidth="1"/>
    <col min="1283" max="1283" width="15.6328125" style="120" customWidth="1"/>
    <col min="1284" max="1284" width="1" style="120" customWidth="1"/>
    <col min="1285" max="1285" width="6.08984375" style="120" customWidth="1"/>
    <col min="1286" max="1286" width="7.90625" style="120" customWidth="1"/>
    <col min="1287" max="1287" width="6" style="120" customWidth="1"/>
    <col min="1288" max="1288" width="5.7265625" style="120" customWidth="1"/>
    <col min="1289" max="1289" width="5.6328125" style="120" customWidth="1"/>
    <col min="1290" max="1290" width="5.90625" style="120" customWidth="1"/>
    <col min="1291" max="1291" width="5.6328125" style="120" customWidth="1"/>
    <col min="1292" max="1292" width="1.6328125" style="120" customWidth="1"/>
    <col min="1293" max="1537" width="9" style="120"/>
    <col min="1538" max="1538" width="18.90625" style="120" customWidth="1"/>
    <col min="1539" max="1539" width="15.6328125" style="120" customWidth="1"/>
    <col min="1540" max="1540" width="1" style="120" customWidth="1"/>
    <col min="1541" max="1541" width="6.08984375" style="120" customWidth="1"/>
    <col min="1542" max="1542" width="7.90625" style="120" customWidth="1"/>
    <col min="1543" max="1543" width="6" style="120" customWidth="1"/>
    <col min="1544" max="1544" width="5.7265625" style="120" customWidth="1"/>
    <col min="1545" max="1545" width="5.6328125" style="120" customWidth="1"/>
    <col min="1546" max="1546" width="5.90625" style="120" customWidth="1"/>
    <col min="1547" max="1547" width="5.6328125" style="120" customWidth="1"/>
    <col min="1548" max="1548" width="1.6328125" style="120" customWidth="1"/>
    <col min="1549" max="1793" width="9" style="120"/>
    <col min="1794" max="1794" width="18.90625" style="120" customWidth="1"/>
    <col min="1795" max="1795" width="15.6328125" style="120" customWidth="1"/>
    <col min="1796" max="1796" width="1" style="120" customWidth="1"/>
    <col min="1797" max="1797" width="6.08984375" style="120" customWidth="1"/>
    <col min="1798" max="1798" width="7.90625" style="120" customWidth="1"/>
    <col min="1799" max="1799" width="6" style="120" customWidth="1"/>
    <col min="1800" max="1800" width="5.7265625" style="120" customWidth="1"/>
    <col min="1801" max="1801" width="5.6328125" style="120" customWidth="1"/>
    <col min="1802" max="1802" width="5.90625" style="120" customWidth="1"/>
    <col min="1803" max="1803" width="5.6328125" style="120" customWidth="1"/>
    <col min="1804" max="1804" width="1.6328125" style="120" customWidth="1"/>
    <col min="1805" max="2049" width="9" style="120"/>
    <col min="2050" max="2050" width="18.90625" style="120" customWidth="1"/>
    <col min="2051" max="2051" width="15.6328125" style="120" customWidth="1"/>
    <col min="2052" max="2052" width="1" style="120" customWidth="1"/>
    <col min="2053" max="2053" width="6.08984375" style="120" customWidth="1"/>
    <col min="2054" max="2054" width="7.90625" style="120" customWidth="1"/>
    <col min="2055" max="2055" width="6" style="120" customWidth="1"/>
    <col min="2056" max="2056" width="5.7265625" style="120" customWidth="1"/>
    <col min="2057" max="2057" width="5.6328125" style="120" customWidth="1"/>
    <col min="2058" max="2058" width="5.90625" style="120" customWidth="1"/>
    <col min="2059" max="2059" width="5.6328125" style="120" customWidth="1"/>
    <col min="2060" max="2060" width="1.6328125" style="120" customWidth="1"/>
    <col min="2061" max="2305" width="9" style="120"/>
    <col min="2306" max="2306" width="18.90625" style="120" customWidth="1"/>
    <col min="2307" max="2307" width="15.6328125" style="120" customWidth="1"/>
    <col min="2308" max="2308" width="1" style="120" customWidth="1"/>
    <col min="2309" max="2309" width="6.08984375" style="120" customWidth="1"/>
    <col min="2310" max="2310" width="7.90625" style="120" customWidth="1"/>
    <col min="2311" max="2311" width="6" style="120" customWidth="1"/>
    <col min="2312" max="2312" width="5.7265625" style="120" customWidth="1"/>
    <col min="2313" max="2313" width="5.6328125" style="120" customWidth="1"/>
    <col min="2314" max="2314" width="5.90625" style="120" customWidth="1"/>
    <col min="2315" max="2315" width="5.6328125" style="120" customWidth="1"/>
    <col min="2316" max="2316" width="1.6328125" style="120" customWidth="1"/>
    <col min="2317" max="2561" width="9" style="120"/>
    <col min="2562" max="2562" width="18.90625" style="120" customWidth="1"/>
    <col min="2563" max="2563" width="15.6328125" style="120" customWidth="1"/>
    <col min="2564" max="2564" width="1" style="120" customWidth="1"/>
    <col min="2565" max="2565" width="6.08984375" style="120" customWidth="1"/>
    <col min="2566" max="2566" width="7.90625" style="120" customWidth="1"/>
    <col min="2567" max="2567" width="6" style="120" customWidth="1"/>
    <col min="2568" max="2568" width="5.7265625" style="120" customWidth="1"/>
    <col min="2569" max="2569" width="5.6328125" style="120" customWidth="1"/>
    <col min="2570" max="2570" width="5.90625" style="120" customWidth="1"/>
    <col min="2571" max="2571" width="5.6328125" style="120" customWidth="1"/>
    <col min="2572" max="2572" width="1.6328125" style="120" customWidth="1"/>
    <col min="2573" max="2817" width="9" style="120"/>
    <col min="2818" max="2818" width="18.90625" style="120" customWidth="1"/>
    <col min="2819" max="2819" width="15.6328125" style="120" customWidth="1"/>
    <col min="2820" max="2820" width="1" style="120" customWidth="1"/>
    <col min="2821" max="2821" width="6.08984375" style="120" customWidth="1"/>
    <col min="2822" max="2822" width="7.90625" style="120" customWidth="1"/>
    <col min="2823" max="2823" width="6" style="120" customWidth="1"/>
    <col min="2824" max="2824" width="5.7265625" style="120" customWidth="1"/>
    <col min="2825" max="2825" width="5.6328125" style="120" customWidth="1"/>
    <col min="2826" max="2826" width="5.90625" style="120" customWidth="1"/>
    <col min="2827" max="2827" width="5.6328125" style="120" customWidth="1"/>
    <col min="2828" max="2828" width="1.6328125" style="120" customWidth="1"/>
    <col min="2829" max="3073" width="9" style="120"/>
    <col min="3074" max="3074" width="18.90625" style="120" customWidth="1"/>
    <col min="3075" max="3075" width="15.6328125" style="120" customWidth="1"/>
    <col min="3076" max="3076" width="1" style="120" customWidth="1"/>
    <col min="3077" max="3077" width="6.08984375" style="120" customWidth="1"/>
    <col min="3078" max="3078" width="7.90625" style="120" customWidth="1"/>
    <col min="3079" max="3079" width="6" style="120" customWidth="1"/>
    <col min="3080" max="3080" width="5.7265625" style="120" customWidth="1"/>
    <col min="3081" max="3081" width="5.6328125" style="120" customWidth="1"/>
    <col min="3082" max="3082" width="5.90625" style="120" customWidth="1"/>
    <col min="3083" max="3083" width="5.6328125" style="120" customWidth="1"/>
    <col min="3084" max="3084" width="1.6328125" style="120" customWidth="1"/>
    <col min="3085" max="3329" width="9" style="120"/>
    <col min="3330" max="3330" width="18.90625" style="120" customWidth="1"/>
    <col min="3331" max="3331" width="15.6328125" style="120" customWidth="1"/>
    <col min="3332" max="3332" width="1" style="120" customWidth="1"/>
    <col min="3333" max="3333" width="6.08984375" style="120" customWidth="1"/>
    <col min="3334" max="3334" width="7.90625" style="120" customWidth="1"/>
    <col min="3335" max="3335" width="6" style="120" customWidth="1"/>
    <col min="3336" max="3336" width="5.7265625" style="120" customWidth="1"/>
    <col min="3337" max="3337" width="5.6328125" style="120" customWidth="1"/>
    <col min="3338" max="3338" width="5.90625" style="120" customWidth="1"/>
    <col min="3339" max="3339" width="5.6328125" style="120" customWidth="1"/>
    <col min="3340" max="3340" width="1.6328125" style="120" customWidth="1"/>
    <col min="3341" max="3585" width="9" style="120"/>
    <col min="3586" max="3586" width="18.90625" style="120" customWidth="1"/>
    <col min="3587" max="3587" width="15.6328125" style="120" customWidth="1"/>
    <col min="3588" max="3588" width="1" style="120" customWidth="1"/>
    <col min="3589" max="3589" width="6.08984375" style="120" customWidth="1"/>
    <col min="3590" max="3590" width="7.90625" style="120" customWidth="1"/>
    <col min="3591" max="3591" width="6" style="120" customWidth="1"/>
    <col min="3592" max="3592" width="5.7265625" style="120" customWidth="1"/>
    <col min="3593" max="3593" width="5.6328125" style="120" customWidth="1"/>
    <col min="3594" max="3594" width="5.90625" style="120" customWidth="1"/>
    <col min="3595" max="3595" width="5.6328125" style="120" customWidth="1"/>
    <col min="3596" max="3596" width="1.6328125" style="120" customWidth="1"/>
    <col min="3597" max="3841" width="9" style="120"/>
    <col min="3842" max="3842" width="18.90625" style="120" customWidth="1"/>
    <col min="3843" max="3843" width="15.6328125" style="120" customWidth="1"/>
    <col min="3844" max="3844" width="1" style="120" customWidth="1"/>
    <col min="3845" max="3845" width="6.08984375" style="120" customWidth="1"/>
    <col min="3846" max="3846" width="7.90625" style="120" customWidth="1"/>
    <col min="3847" max="3847" width="6" style="120" customWidth="1"/>
    <col min="3848" max="3848" width="5.7265625" style="120" customWidth="1"/>
    <col min="3849" max="3849" width="5.6328125" style="120" customWidth="1"/>
    <col min="3850" max="3850" width="5.90625" style="120" customWidth="1"/>
    <col min="3851" max="3851" width="5.6328125" style="120" customWidth="1"/>
    <col min="3852" max="3852" width="1.6328125" style="120" customWidth="1"/>
    <col min="3853" max="4097" width="9" style="120"/>
    <col min="4098" max="4098" width="18.90625" style="120" customWidth="1"/>
    <col min="4099" max="4099" width="15.6328125" style="120" customWidth="1"/>
    <col min="4100" max="4100" width="1" style="120" customWidth="1"/>
    <col min="4101" max="4101" width="6.08984375" style="120" customWidth="1"/>
    <col min="4102" max="4102" width="7.90625" style="120" customWidth="1"/>
    <col min="4103" max="4103" width="6" style="120" customWidth="1"/>
    <col min="4104" max="4104" width="5.7265625" style="120" customWidth="1"/>
    <col min="4105" max="4105" width="5.6328125" style="120" customWidth="1"/>
    <col min="4106" max="4106" width="5.90625" style="120" customWidth="1"/>
    <col min="4107" max="4107" width="5.6328125" style="120" customWidth="1"/>
    <col min="4108" max="4108" width="1.6328125" style="120" customWidth="1"/>
    <col min="4109" max="4353" width="9" style="120"/>
    <col min="4354" max="4354" width="18.90625" style="120" customWidth="1"/>
    <col min="4355" max="4355" width="15.6328125" style="120" customWidth="1"/>
    <col min="4356" max="4356" width="1" style="120" customWidth="1"/>
    <col min="4357" max="4357" width="6.08984375" style="120" customWidth="1"/>
    <col min="4358" max="4358" width="7.90625" style="120" customWidth="1"/>
    <col min="4359" max="4359" width="6" style="120" customWidth="1"/>
    <col min="4360" max="4360" width="5.7265625" style="120" customWidth="1"/>
    <col min="4361" max="4361" width="5.6328125" style="120" customWidth="1"/>
    <col min="4362" max="4362" width="5.90625" style="120" customWidth="1"/>
    <col min="4363" max="4363" width="5.6328125" style="120" customWidth="1"/>
    <col min="4364" max="4364" width="1.6328125" style="120" customWidth="1"/>
    <col min="4365" max="4609" width="9" style="120"/>
    <col min="4610" max="4610" width="18.90625" style="120" customWidth="1"/>
    <col min="4611" max="4611" width="15.6328125" style="120" customWidth="1"/>
    <col min="4612" max="4612" width="1" style="120" customWidth="1"/>
    <col min="4613" max="4613" width="6.08984375" style="120" customWidth="1"/>
    <col min="4614" max="4614" width="7.90625" style="120" customWidth="1"/>
    <col min="4615" max="4615" width="6" style="120" customWidth="1"/>
    <col min="4616" max="4616" width="5.7265625" style="120" customWidth="1"/>
    <col min="4617" max="4617" width="5.6328125" style="120" customWidth="1"/>
    <col min="4618" max="4618" width="5.90625" style="120" customWidth="1"/>
    <col min="4619" max="4619" width="5.6328125" style="120" customWidth="1"/>
    <col min="4620" max="4620" width="1.6328125" style="120" customWidth="1"/>
    <col min="4621" max="4865" width="9" style="120"/>
    <col min="4866" max="4866" width="18.90625" style="120" customWidth="1"/>
    <col min="4867" max="4867" width="15.6328125" style="120" customWidth="1"/>
    <col min="4868" max="4868" width="1" style="120" customWidth="1"/>
    <col min="4869" max="4869" width="6.08984375" style="120" customWidth="1"/>
    <col min="4870" max="4870" width="7.90625" style="120" customWidth="1"/>
    <col min="4871" max="4871" width="6" style="120" customWidth="1"/>
    <col min="4872" max="4872" width="5.7265625" style="120" customWidth="1"/>
    <col min="4873" max="4873" width="5.6328125" style="120" customWidth="1"/>
    <col min="4874" max="4874" width="5.90625" style="120" customWidth="1"/>
    <col min="4875" max="4875" width="5.6328125" style="120" customWidth="1"/>
    <col min="4876" max="4876" width="1.6328125" style="120" customWidth="1"/>
    <col min="4877" max="5121" width="9" style="120"/>
    <col min="5122" max="5122" width="18.90625" style="120" customWidth="1"/>
    <col min="5123" max="5123" width="15.6328125" style="120" customWidth="1"/>
    <col min="5124" max="5124" width="1" style="120" customWidth="1"/>
    <col min="5125" max="5125" width="6.08984375" style="120" customWidth="1"/>
    <col min="5126" max="5126" width="7.90625" style="120" customWidth="1"/>
    <col min="5127" max="5127" width="6" style="120" customWidth="1"/>
    <col min="5128" max="5128" width="5.7265625" style="120" customWidth="1"/>
    <col min="5129" max="5129" width="5.6328125" style="120" customWidth="1"/>
    <col min="5130" max="5130" width="5.90625" style="120" customWidth="1"/>
    <col min="5131" max="5131" width="5.6328125" style="120" customWidth="1"/>
    <col min="5132" max="5132" width="1.6328125" style="120" customWidth="1"/>
    <col min="5133" max="5377" width="9" style="120"/>
    <col min="5378" max="5378" width="18.90625" style="120" customWidth="1"/>
    <col min="5379" max="5379" width="15.6328125" style="120" customWidth="1"/>
    <col min="5380" max="5380" width="1" style="120" customWidth="1"/>
    <col min="5381" max="5381" width="6.08984375" style="120" customWidth="1"/>
    <col min="5382" max="5382" width="7.90625" style="120" customWidth="1"/>
    <col min="5383" max="5383" width="6" style="120" customWidth="1"/>
    <col min="5384" max="5384" width="5.7265625" style="120" customWidth="1"/>
    <col min="5385" max="5385" width="5.6328125" style="120" customWidth="1"/>
    <col min="5386" max="5386" width="5.90625" style="120" customWidth="1"/>
    <col min="5387" max="5387" width="5.6328125" style="120" customWidth="1"/>
    <col min="5388" max="5388" width="1.6328125" style="120" customWidth="1"/>
    <col min="5389" max="5633" width="9" style="120"/>
    <col min="5634" max="5634" width="18.90625" style="120" customWidth="1"/>
    <col min="5635" max="5635" width="15.6328125" style="120" customWidth="1"/>
    <col min="5636" max="5636" width="1" style="120" customWidth="1"/>
    <col min="5637" max="5637" width="6.08984375" style="120" customWidth="1"/>
    <col min="5638" max="5638" width="7.90625" style="120" customWidth="1"/>
    <col min="5639" max="5639" width="6" style="120" customWidth="1"/>
    <col min="5640" max="5640" width="5.7265625" style="120" customWidth="1"/>
    <col min="5641" max="5641" width="5.6328125" style="120" customWidth="1"/>
    <col min="5642" max="5642" width="5.90625" style="120" customWidth="1"/>
    <col min="5643" max="5643" width="5.6328125" style="120" customWidth="1"/>
    <col min="5644" max="5644" width="1.6328125" style="120" customWidth="1"/>
    <col min="5645" max="5889" width="9" style="120"/>
    <col min="5890" max="5890" width="18.90625" style="120" customWidth="1"/>
    <col min="5891" max="5891" width="15.6328125" style="120" customWidth="1"/>
    <col min="5892" max="5892" width="1" style="120" customWidth="1"/>
    <col min="5893" max="5893" width="6.08984375" style="120" customWidth="1"/>
    <col min="5894" max="5894" width="7.90625" style="120" customWidth="1"/>
    <col min="5895" max="5895" width="6" style="120" customWidth="1"/>
    <col min="5896" max="5896" width="5.7265625" style="120" customWidth="1"/>
    <col min="5897" max="5897" width="5.6328125" style="120" customWidth="1"/>
    <col min="5898" max="5898" width="5.90625" style="120" customWidth="1"/>
    <col min="5899" max="5899" width="5.6328125" style="120" customWidth="1"/>
    <col min="5900" max="5900" width="1.6328125" style="120" customWidth="1"/>
    <col min="5901" max="6145" width="9" style="120"/>
    <col min="6146" max="6146" width="18.90625" style="120" customWidth="1"/>
    <col min="6147" max="6147" width="15.6328125" style="120" customWidth="1"/>
    <col min="6148" max="6148" width="1" style="120" customWidth="1"/>
    <col min="6149" max="6149" width="6.08984375" style="120" customWidth="1"/>
    <col min="6150" max="6150" width="7.90625" style="120" customWidth="1"/>
    <col min="6151" max="6151" width="6" style="120" customWidth="1"/>
    <col min="6152" max="6152" width="5.7265625" style="120" customWidth="1"/>
    <col min="6153" max="6153" width="5.6328125" style="120" customWidth="1"/>
    <col min="6154" max="6154" width="5.90625" style="120" customWidth="1"/>
    <col min="6155" max="6155" width="5.6328125" style="120" customWidth="1"/>
    <col min="6156" max="6156" width="1.6328125" style="120" customWidth="1"/>
    <col min="6157" max="6401" width="9" style="120"/>
    <col min="6402" max="6402" width="18.90625" style="120" customWidth="1"/>
    <col min="6403" max="6403" width="15.6328125" style="120" customWidth="1"/>
    <col min="6404" max="6404" width="1" style="120" customWidth="1"/>
    <col min="6405" max="6405" width="6.08984375" style="120" customWidth="1"/>
    <col min="6406" max="6406" width="7.90625" style="120" customWidth="1"/>
    <col min="6407" max="6407" width="6" style="120" customWidth="1"/>
    <col min="6408" max="6408" width="5.7265625" style="120" customWidth="1"/>
    <col min="6409" max="6409" width="5.6328125" style="120" customWidth="1"/>
    <col min="6410" max="6410" width="5.90625" style="120" customWidth="1"/>
    <col min="6411" max="6411" width="5.6328125" style="120" customWidth="1"/>
    <col min="6412" max="6412" width="1.6328125" style="120" customWidth="1"/>
    <col min="6413" max="6657" width="9" style="120"/>
    <col min="6658" max="6658" width="18.90625" style="120" customWidth="1"/>
    <col min="6659" max="6659" width="15.6328125" style="120" customWidth="1"/>
    <col min="6660" max="6660" width="1" style="120" customWidth="1"/>
    <col min="6661" max="6661" width="6.08984375" style="120" customWidth="1"/>
    <col min="6662" max="6662" width="7.90625" style="120" customWidth="1"/>
    <col min="6663" max="6663" width="6" style="120" customWidth="1"/>
    <col min="6664" max="6664" width="5.7265625" style="120" customWidth="1"/>
    <col min="6665" max="6665" width="5.6328125" style="120" customWidth="1"/>
    <col min="6666" max="6666" width="5.90625" style="120" customWidth="1"/>
    <col min="6667" max="6667" width="5.6328125" style="120" customWidth="1"/>
    <col min="6668" max="6668" width="1.6328125" style="120" customWidth="1"/>
    <col min="6669" max="6913" width="9" style="120"/>
    <col min="6914" max="6914" width="18.90625" style="120" customWidth="1"/>
    <col min="6915" max="6915" width="15.6328125" style="120" customWidth="1"/>
    <col min="6916" max="6916" width="1" style="120" customWidth="1"/>
    <col min="6917" max="6917" width="6.08984375" style="120" customWidth="1"/>
    <col min="6918" max="6918" width="7.90625" style="120" customWidth="1"/>
    <col min="6919" max="6919" width="6" style="120" customWidth="1"/>
    <col min="6920" max="6920" width="5.7265625" style="120" customWidth="1"/>
    <col min="6921" max="6921" width="5.6328125" style="120" customWidth="1"/>
    <col min="6922" max="6922" width="5.90625" style="120" customWidth="1"/>
    <col min="6923" max="6923" width="5.6328125" style="120" customWidth="1"/>
    <col min="6924" max="6924" width="1.6328125" style="120" customWidth="1"/>
    <col min="6925" max="7169" width="9" style="120"/>
    <col min="7170" max="7170" width="18.90625" style="120" customWidth="1"/>
    <col min="7171" max="7171" width="15.6328125" style="120" customWidth="1"/>
    <col min="7172" max="7172" width="1" style="120" customWidth="1"/>
    <col min="7173" max="7173" width="6.08984375" style="120" customWidth="1"/>
    <col min="7174" max="7174" width="7.90625" style="120" customWidth="1"/>
    <col min="7175" max="7175" width="6" style="120" customWidth="1"/>
    <col min="7176" max="7176" width="5.7265625" style="120" customWidth="1"/>
    <col min="7177" max="7177" width="5.6328125" style="120" customWidth="1"/>
    <col min="7178" max="7178" width="5.90625" style="120" customWidth="1"/>
    <col min="7179" max="7179" width="5.6328125" style="120" customWidth="1"/>
    <col min="7180" max="7180" width="1.6328125" style="120" customWidth="1"/>
    <col min="7181" max="7425" width="9" style="120"/>
    <col min="7426" max="7426" width="18.90625" style="120" customWidth="1"/>
    <col min="7427" max="7427" width="15.6328125" style="120" customWidth="1"/>
    <col min="7428" max="7428" width="1" style="120" customWidth="1"/>
    <col min="7429" max="7429" width="6.08984375" style="120" customWidth="1"/>
    <col min="7430" max="7430" width="7.90625" style="120" customWidth="1"/>
    <col min="7431" max="7431" width="6" style="120" customWidth="1"/>
    <col min="7432" max="7432" width="5.7265625" style="120" customWidth="1"/>
    <col min="7433" max="7433" width="5.6328125" style="120" customWidth="1"/>
    <col min="7434" max="7434" width="5.90625" style="120" customWidth="1"/>
    <col min="7435" max="7435" width="5.6328125" style="120" customWidth="1"/>
    <col min="7436" max="7436" width="1.6328125" style="120" customWidth="1"/>
    <col min="7437" max="7681" width="9" style="120"/>
    <col min="7682" max="7682" width="18.90625" style="120" customWidth="1"/>
    <col min="7683" max="7683" width="15.6328125" style="120" customWidth="1"/>
    <col min="7684" max="7684" width="1" style="120" customWidth="1"/>
    <col min="7685" max="7685" width="6.08984375" style="120" customWidth="1"/>
    <col min="7686" max="7686" width="7.90625" style="120" customWidth="1"/>
    <col min="7687" max="7687" width="6" style="120" customWidth="1"/>
    <col min="7688" max="7688" width="5.7265625" style="120" customWidth="1"/>
    <col min="7689" max="7689" width="5.6328125" style="120" customWidth="1"/>
    <col min="7690" max="7690" width="5.90625" style="120" customWidth="1"/>
    <col min="7691" max="7691" width="5.6328125" style="120" customWidth="1"/>
    <col min="7692" max="7692" width="1.6328125" style="120" customWidth="1"/>
    <col min="7693" max="7937" width="9" style="120"/>
    <col min="7938" max="7938" width="18.90625" style="120" customWidth="1"/>
    <col min="7939" max="7939" width="15.6328125" style="120" customWidth="1"/>
    <col min="7940" max="7940" width="1" style="120" customWidth="1"/>
    <col min="7941" max="7941" width="6.08984375" style="120" customWidth="1"/>
    <col min="7942" max="7942" width="7.90625" style="120" customWidth="1"/>
    <col min="7943" max="7943" width="6" style="120" customWidth="1"/>
    <col min="7944" max="7944" width="5.7265625" style="120" customWidth="1"/>
    <col min="7945" max="7945" width="5.6328125" style="120" customWidth="1"/>
    <col min="7946" max="7946" width="5.90625" style="120" customWidth="1"/>
    <col min="7947" max="7947" width="5.6328125" style="120" customWidth="1"/>
    <col min="7948" max="7948" width="1.6328125" style="120" customWidth="1"/>
    <col min="7949" max="8193" width="9" style="120"/>
    <col min="8194" max="8194" width="18.90625" style="120" customWidth="1"/>
    <col min="8195" max="8195" width="15.6328125" style="120" customWidth="1"/>
    <col min="8196" max="8196" width="1" style="120" customWidth="1"/>
    <col min="8197" max="8197" width="6.08984375" style="120" customWidth="1"/>
    <col min="8198" max="8198" width="7.90625" style="120" customWidth="1"/>
    <col min="8199" max="8199" width="6" style="120" customWidth="1"/>
    <col min="8200" max="8200" width="5.7265625" style="120" customWidth="1"/>
    <col min="8201" max="8201" width="5.6328125" style="120" customWidth="1"/>
    <col min="8202" max="8202" width="5.90625" style="120" customWidth="1"/>
    <col min="8203" max="8203" width="5.6328125" style="120" customWidth="1"/>
    <col min="8204" max="8204" width="1.6328125" style="120" customWidth="1"/>
    <col min="8205" max="8449" width="9" style="120"/>
    <col min="8450" max="8450" width="18.90625" style="120" customWidth="1"/>
    <col min="8451" max="8451" width="15.6328125" style="120" customWidth="1"/>
    <col min="8452" max="8452" width="1" style="120" customWidth="1"/>
    <col min="8453" max="8453" width="6.08984375" style="120" customWidth="1"/>
    <col min="8454" max="8454" width="7.90625" style="120" customWidth="1"/>
    <col min="8455" max="8455" width="6" style="120" customWidth="1"/>
    <col min="8456" max="8456" width="5.7265625" style="120" customWidth="1"/>
    <col min="8457" max="8457" width="5.6328125" style="120" customWidth="1"/>
    <col min="8458" max="8458" width="5.90625" style="120" customWidth="1"/>
    <col min="8459" max="8459" width="5.6328125" style="120" customWidth="1"/>
    <col min="8460" max="8460" width="1.6328125" style="120" customWidth="1"/>
    <col min="8461" max="8705" width="9" style="120"/>
    <col min="8706" max="8706" width="18.90625" style="120" customWidth="1"/>
    <col min="8707" max="8707" width="15.6328125" style="120" customWidth="1"/>
    <col min="8708" max="8708" width="1" style="120" customWidth="1"/>
    <col min="8709" max="8709" width="6.08984375" style="120" customWidth="1"/>
    <col min="8710" max="8710" width="7.90625" style="120" customWidth="1"/>
    <col min="8711" max="8711" width="6" style="120" customWidth="1"/>
    <col min="8712" max="8712" width="5.7265625" style="120" customWidth="1"/>
    <col min="8713" max="8713" width="5.6328125" style="120" customWidth="1"/>
    <col min="8714" max="8714" width="5.90625" style="120" customWidth="1"/>
    <col min="8715" max="8715" width="5.6328125" style="120" customWidth="1"/>
    <col min="8716" max="8716" width="1.6328125" style="120" customWidth="1"/>
    <col min="8717" max="8961" width="9" style="120"/>
    <col min="8962" max="8962" width="18.90625" style="120" customWidth="1"/>
    <col min="8963" max="8963" width="15.6328125" style="120" customWidth="1"/>
    <col min="8964" max="8964" width="1" style="120" customWidth="1"/>
    <col min="8965" max="8965" width="6.08984375" style="120" customWidth="1"/>
    <col min="8966" max="8966" width="7.90625" style="120" customWidth="1"/>
    <col min="8967" max="8967" width="6" style="120" customWidth="1"/>
    <col min="8968" max="8968" width="5.7265625" style="120" customWidth="1"/>
    <col min="8969" max="8969" width="5.6328125" style="120" customWidth="1"/>
    <col min="8970" max="8970" width="5.90625" style="120" customWidth="1"/>
    <col min="8971" max="8971" width="5.6328125" style="120" customWidth="1"/>
    <col min="8972" max="8972" width="1.6328125" style="120" customWidth="1"/>
    <col min="8973" max="9217" width="9" style="120"/>
    <col min="9218" max="9218" width="18.90625" style="120" customWidth="1"/>
    <col min="9219" max="9219" width="15.6328125" style="120" customWidth="1"/>
    <col min="9220" max="9220" width="1" style="120" customWidth="1"/>
    <col min="9221" max="9221" width="6.08984375" style="120" customWidth="1"/>
    <col min="9222" max="9222" width="7.90625" style="120" customWidth="1"/>
    <col min="9223" max="9223" width="6" style="120" customWidth="1"/>
    <col min="9224" max="9224" width="5.7265625" style="120" customWidth="1"/>
    <col min="9225" max="9225" width="5.6328125" style="120" customWidth="1"/>
    <col min="9226" max="9226" width="5.90625" style="120" customWidth="1"/>
    <col min="9227" max="9227" width="5.6328125" style="120" customWidth="1"/>
    <col min="9228" max="9228" width="1.6328125" style="120" customWidth="1"/>
    <col min="9229" max="9473" width="9" style="120"/>
    <col min="9474" max="9474" width="18.90625" style="120" customWidth="1"/>
    <col min="9475" max="9475" width="15.6328125" style="120" customWidth="1"/>
    <col min="9476" max="9476" width="1" style="120" customWidth="1"/>
    <col min="9477" max="9477" width="6.08984375" style="120" customWidth="1"/>
    <col min="9478" max="9478" width="7.90625" style="120" customWidth="1"/>
    <col min="9479" max="9479" width="6" style="120" customWidth="1"/>
    <col min="9480" max="9480" width="5.7265625" style="120" customWidth="1"/>
    <col min="9481" max="9481" width="5.6328125" style="120" customWidth="1"/>
    <col min="9482" max="9482" width="5.90625" style="120" customWidth="1"/>
    <col min="9483" max="9483" width="5.6328125" style="120" customWidth="1"/>
    <col min="9484" max="9484" width="1.6328125" style="120" customWidth="1"/>
    <col min="9485" max="9729" width="9" style="120"/>
    <col min="9730" max="9730" width="18.90625" style="120" customWidth="1"/>
    <col min="9731" max="9731" width="15.6328125" style="120" customWidth="1"/>
    <col min="9732" max="9732" width="1" style="120" customWidth="1"/>
    <col min="9733" max="9733" width="6.08984375" style="120" customWidth="1"/>
    <col min="9734" max="9734" width="7.90625" style="120" customWidth="1"/>
    <col min="9735" max="9735" width="6" style="120" customWidth="1"/>
    <col min="9736" max="9736" width="5.7265625" style="120" customWidth="1"/>
    <col min="9737" max="9737" width="5.6328125" style="120" customWidth="1"/>
    <col min="9738" max="9738" width="5.90625" style="120" customWidth="1"/>
    <col min="9739" max="9739" width="5.6328125" style="120" customWidth="1"/>
    <col min="9740" max="9740" width="1.6328125" style="120" customWidth="1"/>
    <col min="9741" max="9985" width="9" style="120"/>
    <col min="9986" max="9986" width="18.90625" style="120" customWidth="1"/>
    <col min="9987" max="9987" width="15.6328125" style="120" customWidth="1"/>
    <col min="9988" max="9988" width="1" style="120" customWidth="1"/>
    <col min="9989" max="9989" width="6.08984375" style="120" customWidth="1"/>
    <col min="9990" max="9990" width="7.90625" style="120" customWidth="1"/>
    <col min="9991" max="9991" width="6" style="120" customWidth="1"/>
    <col min="9992" max="9992" width="5.7265625" style="120" customWidth="1"/>
    <col min="9993" max="9993" width="5.6328125" style="120" customWidth="1"/>
    <col min="9994" max="9994" width="5.90625" style="120" customWidth="1"/>
    <col min="9995" max="9995" width="5.6328125" style="120" customWidth="1"/>
    <col min="9996" max="9996" width="1.6328125" style="120" customWidth="1"/>
    <col min="9997" max="10241" width="9" style="120"/>
    <col min="10242" max="10242" width="18.90625" style="120" customWidth="1"/>
    <col min="10243" max="10243" width="15.6328125" style="120" customWidth="1"/>
    <col min="10244" max="10244" width="1" style="120" customWidth="1"/>
    <col min="10245" max="10245" width="6.08984375" style="120" customWidth="1"/>
    <col min="10246" max="10246" width="7.90625" style="120" customWidth="1"/>
    <col min="10247" max="10247" width="6" style="120" customWidth="1"/>
    <col min="10248" max="10248" width="5.7265625" style="120" customWidth="1"/>
    <col min="10249" max="10249" width="5.6328125" style="120" customWidth="1"/>
    <col min="10250" max="10250" width="5.90625" style="120" customWidth="1"/>
    <col min="10251" max="10251" width="5.6328125" style="120" customWidth="1"/>
    <col min="10252" max="10252" width="1.6328125" style="120" customWidth="1"/>
    <col min="10253" max="10497" width="9" style="120"/>
    <col min="10498" max="10498" width="18.90625" style="120" customWidth="1"/>
    <col min="10499" max="10499" width="15.6328125" style="120" customWidth="1"/>
    <col min="10500" max="10500" width="1" style="120" customWidth="1"/>
    <col min="10501" max="10501" width="6.08984375" style="120" customWidth="1"/>
    <col min="10502" max="10502" width="7.90625" style="120" customWidth="1"/>
    <col min="10503" max="10503" width="6" style="120" customWidth="1"/>
    <col min="10504" max="10504" width="5.7265625" style="120" customWidth="1"/>
    <col min="10505" max="10505" width="5.6328125" style="120" customWidth="1"/>
    <col min="10506" max="10506" width="5.90625" style="120" customWidth="1"/>
    <col min="10507" max="10507" width="5.6328125" style="120" customWidth="1"/>
    <col min="10508" max="10508" width="1.6328125" style="120" customWidth="1"/>
    <col min="10509" max="10753" width="9" style="120"/>
    <col min="10754" max="10754" width="18.90625" style="120" customWidth="1"/>
    <col min="10755" max="10755" width="15.6328125" style="120" customWidth="1"/>
    <col min="10756" max="10756" width="1" style="120" customWidth="1"/>
    <col min="10757" max="10757" width="6.08984375" style="120" customWidth="1"/>
    <col min="10758" max="10758" width="7.90625" style="120" customWidth="1"/>
    <col min="10759" max="10759" width="6" style="120" customWidth="1"/>
    <col min="10760" max="10760" width="5.7265625" style="120" customWidth="1"/>
    <col min="10761" max="10761" width="5.6328125" style="120" customWidth="1"/>
    <col min="10762" max="10762" width="5.90625" style="120" customWidth="1"/>
    <col min="10763" max="10763" width="5.6328125" style="120" customWidth="1"/>
    <col min="10764" max="10764" width="1.6328125" style="120" customWidth="1"/>
    <col min="10765" max="11009" width="9" style="120"/>
    <col min="11010" max="11010" width="18.90625" style="120" customWidth="1"/>
    <col min="11011" max="11011" width="15.6328125" style="120" customWidth="1"/>
    <col min="11012" max="11012" width="1" style="120" customWidth="1"/>
    <col min="11013" max="11013" width="6.08984375" style="120" customWidth="1"/>
    <col min="11014" max="11014" width="7.90625" style="120" customWidth="1"/>
    <col min="11015" max="11015" width="6" style="120" customWidth="1"/>
    <col min="11016" max="11016" width="5.7265625" style="120" customWidth="1"/>
    <col min="11017" max="11017" width="5.6328125" style="120" customWidth="1"/>
    <col min="11018" max="11018" width="5.90625" style="120" customWidth="1"/>
    <col min="11019" max="11019" width="5.6328125" style="120" customWidth="1"/>
    <col min="11020" max="11020" width="1.6328125" style="120" customWidth="1"/>
    <col min="11021" max="11265" width="9" style="120"/>
    <col min="11266" max="11266" width="18.90625" style="120" customWidth="1"/>
    <col min="11267" max="11267" width="15.6328125" style="120" customWidth="1"/>
    <col min="11268" max="11268" width="1" style="120" customWidth="1"/>
    <col min="11269" max="11269" width="6.08984375" style="120" customWidth="1"/>
    <col min="11270" max="11270" width="7.90625" style="120" customWidth="1"/>
    <col min="11271" max="11271" width="6" style="120" customWidth="1"/>
    <col min="11272" max="11272" width="5.7265625" style="120" customWidth="1"/>
    <col min="11273" max="11273" width="5.6328125" style="120" customWidth="1"/>
    <col min="11274" max="11274" width="5.90625" style="120" customWidth="1"/>
    <col min="11275" max="11275" width="5.6328125" style="120" customWidth="1"/>
    <col min="11276" max="11276" width="1.6328125" style="120" customWidth="1"/>
    <col min="11277" max="11521" width="9" style="120"/>
    <col min="11522" max="11522" width="18.90625" style="120" customWidth="1"/>
    <col min="11523" max="11523" width="15.6328125" style="120" customWidth="1"/>
    <col min="11524" max="11524" width="1" style="120" customWidth="1"/>
    <col min="11525" max="11525" width="6.08984375" style="120" customWidth="1"/>
    <col min="11526" max="11526" width="7.90625" style="120" customWidth="1"/>
    <col min="11527" max="11527" width="6" style="120" customWidth="1"/>
    <col min="11528" max="11528" width="5.7265625" style="120" customWidth="1"/>
    <col min="11529" max="11529" width="5.6328125" style="120" customWidth="1"/>
    <col min="11530" max="11530" width="5.90625" style="120" customWidth="1"/>
    <col min="11531" max="11531" width="5.6328125" style="120" customWidth="1"/>
    <col min="11532" max="11532" width="1.6328125" style="120" customWidth="1"/>
    <col min="11533" max="11777" width="9" style="120"/>
    <col min="11778" max="11778" width="18.90625" style="120" customWidth="1"/>
    <col min="11779" max="11779" width="15.6328125" style="120" customWidth="1"/>
    <col min="11780" max="11780" width="1" style="120" customWidth="1"/>
    <col min="11781" max="11781" width="6.08984375" style="120" customWidth="1"/>
    <col min="11782" max="11782" width="7.90625" style="120" customWidth="1"/>
    <col min="11783" max="11783" width="6" style="120" customWidth="1"/>
    <col min="11784" max="11784" width="5.7265625" style="120" customWidth="1"/>
    <col min="11785" max="11785" width="5.6328125" style="120" customWidth="1"/>
    <col min="11786" max="11786" width="5.90625" style="120" customWidth="1"/>
    <col min="11787" max="11787" width="5.6328125" style="120" customWidth="1"/>
    <col min="11788" max="11788" width="1.6328125" style="120" customWidth="1"/>
    <col min="11789" max="12033" width="9" style="120"/>
    <col min="12034" max="12034" width="18.90625" style="120" customWidth="1"/>
    <col min="12035" max="12035" width="15.6328125" style="120" customWidth="1"/>
    <col min="12036" max="12036" width="1" style="120" customWidth="1"/>
    <col min="12037" max="12037" width="6.08984375" style="120" customWidth="1"/>
    <col min="12038" max="12038" width="7.90625" style="120" customWidth="1"/>
    <col min="12039" max="12039" width="6" style="120" customWidth="1"/>
    <col min="12040" max="12040" width="5.7265625" style="120" customWidth="1"/>
    <col min="12041" max="12041" width="5.6328125" style="120" customWidth="1"/>
    <col min="12042" max="12042" width="5.90625" style="120" customWidth="1"/>
    <col min="12043" max="12043" width="5.6328125" style="120" customWidth="1"/>
    <col min="12044" max="12044" width="1.6328125" style="120" customWidth="1"/>
    <col min="12045" max="12289" width="9" style="120"/>
    <col min="12290" max="12290" width="18.90625" style="120" customWidth="1"/>
    <col min="12291" max="12291" width="15.6328125" style="120" customWidth="1"/>
    <col min="12292" max="12292" width="1" style="120" customWidth="1"/>
    <col min="12293" max="12293" width="6.08984375" style="120" customWidth="1"/>
    <col min="12294" max="12294" width="7.90625" style="120" customWidth="1"/>
    <col min="12295" max="12295" width="6" style="120" customWidth="1"/>
    <col min="12296" max="12296" width="5.7265625" style="120" customWidth="1"/>
    <col min="12297" max="12297" width="5.6328125" style="120" customWidth="1"/>
    <col min="12298" max="12298" width="5.90625" style="120" customWidth="1"/>
    <col min="12299" max="12299" width="5.6328125" style="120" customWidth="1"/>
    <col min="12300" max="12300" width="1.6328125" style="120" customWidth="1"/>
    <col min="12301" max="12545" width="9" style="120"/>
    <col min="12546" max="12546" width="18.90625" style="120" customWidth="1"/>
    <col min="12547" max="12547" width="15.6328125" style="120" customWidth="1"/>
    <col min="12548" max="12548" width="1" style="120" customWidth="1"/>
    <col min="12549" max="12549" width="6.08984375" style="120" customWidth="1"/>
    <col min="12550" max="12550" width="7.90625" style="120" customWidth="1"/>
    <col min="12551" max="12551" width="6" style="120" customWidth="1"/>
    <col min="12552" max="12552" width="5.7265625" style="120" customWidth="1"/>
    <col min="12553" max="12553" width="5.6328125" style="120" customWidth="1"/>
    <col min="12554" max="12554" width="5.90625" style="120" customWidth="1"/>
    <col min="12555" max="12555" width="5.6328125" style="120" customWidth="1"/>
    <col min="12556" max="12556" width="1.6328125" style="120" customWidth="1"/>
    <col min="12557" max="12801" width="9" style="120"/>
    <col min="12802" max="12802" width="18.90625" style="120" customWidth="1"/>
    <col min="12803" max="12803" width="15.6328125" style="120" customWidth="1"/>
    <col min="12804" max="12804" width="1" style="120" customWidth="1"/>
    <col min="12805" max="12805" width="6.08984375" style="120" customWidth="1"/>
    <col min="12806" max="12806" width="7.90625" style="120" customWidth="1"/>
    <col min="12807" max="12807" width="6" style="120" customWidth="1"/>
    <col min="12808" max="12808" width="5.7265625" style="120" customWidth="1"/>
    <col min="12809" max="12809" width="5.6328125" style="120" customWidth="1"/>
    <col min="12810" max="12810" width="5.90625" style="120" customWidth="1"/>
    <col min="12811" max="12811" width="5.6328125" style="120" customWidth="1"/>
    <col min="12812" max="12812" width="1.6328125" style="120" customWidth="1"/>
    <col min="12813" max="13057" width="9" style="120"/>
    <col min="13058" max="13058" width="18.90625" style="120" customWidth="1"/>
    <col min="13059" max="13059" width="15.6328125" style="120" customWidth="1"/>
    <col min="13060" max="13060" width="1" style="120" customWidth="1"/>
    <col min="13061" max="13061" width="6.08984375" style="120" customWidth="1"/>
    <col min="13062" max="13062" width="7.90625" style="120" customWidth="1"/>
    <col min="13063" max="13063" width="6" style="120" customWidth="1"/>
    <col min="13064" max="13064" width="5.7265625" style="120" customWidth="1"/>
    <col min="13065" max="13065" width="5.6328125" style="120" customWidth="1"/>
    <col min="13066" max="13066" width="5.90625" style="120" customWidth="1"/>
    <col min="13067" max="13067" width="5.6328125" style="120" customWidth="1"/>
    <col min="13068" max="13068" width="1.6328125" style="120" customWidth="1"/>
    <col min="13069" max="13313" width="9" style="120"/>
    <col min="13314" max="13314" width="18.90625" style="120" customWidth="1"/>
    <col min="13315" max="13315" width="15.6328125" style="120" customWidth="1"/>
    <col min="13316" max="13316" width="1" style="120" customWidth="1"/>
    <col min="13317" max="13317" width="6.08984375" style="120" customWidth="1"/>
    <col min="13318" max="13318" width="7.90625" style="120" customWidth="1"/>
    <col min="13319" max="13319" width="6" style="120" customWidth="1"/>
    <col min="13320" max="13320" width="5.7265625" style="120" customWidth="1"/>
    <col min="13321" max="13321" width="5.6328125" style="120" customWidth="1"/>
    <col min="13322" max="13322" width="5.90625" style="120" customWidth="1"/>
    <col min="13323" max="13323" width="5.6328125" style="120" customWidth="1"/>
    <col min="13324" max="13324" width="1.6328125" style="120" customWidth="1"/>
    <col min="13325" max="13569" width="9" style="120"/>
    <col min="13570" max="13570" width="18.90625" style="120" customWidth="1"/>
    <col min="13571" max="13571" width="15.6328125" style="120" customWidth="1"/>
    <col min="13572" max="13572" width="1" style="120" customWidth="1"/>
    <col min="13573" max="13573" width="6.08984375" style="120" customWidth="1"/>
    <col min="13574" max="13574" width="7.90625" style="120" customWidth="1"/>
    <col min="13575" max="13575" width="6" style="120" customWidth="1"/>
    <col min="13576" max="13576" width="5.7265625" style="120" customWidth="1"/>
    <col min="13577" max="13577" width="5.6328125" style="120" customWidth="1"/>
    <col min="13578" max="13578" width="5.90625" style="120" customWidth="1"/>
    <col min="13579" max="13579" width="5.6328125" style="120" customWidth="1"/>
    <col min="13580" max="13580" width="1.6328125" style="120" customWidth="1"/>
    <col min="13581" max="13825" width="9" style="120"/>
    <col min="13826" max="13826" width="18.90625" style="120" customWidth="1"/>
    <col min="13827" max="13827" width="15.6328125" style="120" customWidth="1"/>
    <col min="13828" max="13828" width="1" style="120" customWidth="1"/>
    <col min="13829" max="13829" width="6.08984375" style="120" customWidth="1"/>
    <col min="13830" max="13830" width="7.90625" style="120" customWidth="1"/>
    <col min="13831" max="13831" width="6" style="120" customWidth="1"/>
    <col min="13832" max="13832" width="5.7265625" style="120" customWidth="1"/>
    <col min="13833" max="13833" width="5.6328125" style="120" customWidth="1"/>
    <col min="13834" max="13834" width="5.90625" style="120" customWidth="1"/>
    <col min="13835" max="13835" width="5.6328125" style="120" customWidth="1"/>
    <col min="13836" max="13836" width="1.6328125" style="120" customWidth="1"/>
    <col min="13837" max="14081" width="9" style="120"/>
    <col min="14082" max="14082" width="18.90625" style="120" customWidth="1"/>
    <col min="14083" max="14083" width="15.6328125" style="120" customWidth="1"/>
    <col min="14084" max="14084" width="1" style="120" customWidth="1"/>
    <col min="14085" max="14085" width="6.08984375" style="120" customWidth="1"/>
    <col min="14086" max="14086" width="7.90625" style="120" customWidth="1"/>
    <col min="14087" max="14087" width="6" style="120" customWidth="1"/>
    <col min="14088" max="14088" width="5.7265625" style="120" customWidth="1"/>
    <col min="14089" max="14089" width="5.6328125" style="120" customWidth="1"/>
    <col min="14090" max="14090" width="5.90625" style="120" customWidth="1"/>
    <col min="14091" max="14091" width="5.6328125" style="120" customWidth="1"/>
    <col min="14092" max="14092" width="1.6328125" style="120" customWidth="1"/>
    <col min="14093" max="14337" width="9" style="120"/>
    <col min="14338" max="14338" width="18.90625" style="120" customWidth="1"/>
    <col min="14339" max="14339" width="15.6328125" style="120" customWidth="1"/>
    <col min="14340" max="14340" width="1" style="120" customWidth="1"/>
    <col min="14341" max="14341" width="6.08984375" style="120" customWidth="1"/>
    <col min="14342" max="14342" width="7.90625" style="120" customWidth="1"/>
    <col min="14343" max="14343" width="6" style="120" customWidth="1"/>
    <col min="14344" max="14344" width="5.7265625" style="120" customWidth="1"/>
    <col min="14345" max="14345" width="5.6328125" style="120" customWidth="1"/>
    <col min="14346" max="14346" width="5.90625" style="120" customWidth="1"/>
    <col min="14347" max="14347" width="5.6328125" style="120" customWidth="1"/>
    <col min="14348" max="14348" width="1.6328125" style="120" customWidth="1"/>
    <col min="14349" max="14593" width="9" style="120"/>
    <col min="14594" max="14594" width="18.90625" style="120" customWidth="1"/>
    <col min="14595" max="14595" width="15.6328125" style="120" customWidth="1"/>
    <col min="14596" max="14596" width="1" style="120" customWidth="1"/>
    <col min="14597" max="14597" width="6.08984375" style="120" customWidth="1"/>
    <col min="14598" max="14598" width="7.90625" style="120" customWidth="1"/>
    <col min="14599" max="14599" width="6" style="120" customWidth="1"/>
    <col min="14600" max="14600" width="5.7265625" style="120" customWidth="1"/>
    <col min="14601" max="14601" width="5.6328125" style="120" customWidth="1"/>
    <col min="14602" max="14602" width="5.90625" style="120" customWidth="1"/>
    <col min="14603" max="14603" width="5.6328125" style="120" customWidth="1"/>
    <col min="14604" max="14604" width="1.6328125" style="120" customWidth="1"/>
    <col min="14605" max="14849" width="9" style="120"/>
    <col min="14850" max="14850" width="18.90625" style="120" customWidth="1"/>
    <col min="14851" max="14851" width="15.6328125" style="120" customWidth="1"/>
    <col min="14852" max="14852" width="1" style="120" customWidth="1"/>
    <col min="14853" max="14853" width="6.08984375" style="120" customWidth="1"/>
    <col min="14854" max="14854" width="7.90625" style="120" customWidth="1"/>
    <col min="14855" max="14855" width="6" style="120" customWidth="1"/>
    <col min="14856" max="14856" width="5.7265625" style="120" customWidth="1"/>
    <col min="14857" max="14857" width="5.6328125" style="120" customWidth="1"/>
    <col min="14858" max="14858" width="5.90625" style="120" customWidth="1"/>
    <col min="14859" max="14859" width="5.6328125" style="120" customWidth="1"/>
    <col min="14860" max="14860" width="1.6328125" style="120" customWidth="1"/>
    <col min="14861" max="15105" width="9" style="120"/>
    <col min="15106" max="15106" width="18.90625" style="120" customWidth="1"/>
    <col min="15107" max="15107" width="15.6328125" style="120" customWidth="1"/>
    <col min="15108" max="15108" width="1" style="120" customWidth="1"/>
    <col min="15109" max="15109" width="6.08984375" style="120" customWidth="1"/>
    <col min="15110" max="15110" width="7.90625" style="120" customWidth="1"/>
    <col min="15111" max="15111" width="6" style="120" customWidth="1"/>
    <col min="15112" max="15112" width="5.7265625" style="120" customWidth="1"/>
    <col min="15113" max="15113" width="5.6328125" style="120" customWidth="1"/>
    <col min="15114" max="15114" width="5.90625" style="120" customWidth="1"/>
    <col min="15115" max="15115" width="5.6328125" style="120" customWidth="1"/>
    <col min="15116" max="15116" width="1.6328125" style="120" customWidth="1"/>
    <col min="15117" max="15361" width="9" style="120"/>
    <col min="15362" max="15362" width="18.90625" style="120" customWidth="1"/>
    <col min="15363" max="15363" width="15.6328125" style="120" customWidth="1"/>
    <col min="15364" max="15364" width="1" style="120" customWidth="1"/>
    <col min="15365" max="15365" width="6.08984375" style="120" customWidth="1"/>
    <col min="15366" max="15366" width="7.90625" style="120" customWidth="1"/>
    <col min="15367" max="15367" width="6" style="120" customWidth="1"/>
    <col min="15368" max="15368" width="5.7265625" style="120" customWidth="1"/>
    <col min="15369" max="15369" width="5.6328125" style="120" customWidth="1"/>
    <col min="15370" max="15370" width="5.90625" style="120" customWidth="1"/>
    <col min="15371" max="15371" width="5.6328125" style="120" customWidth="1"/>
    <col min="15372" max="15372" width="1.6328125" style="120" customWidth="1"/>
    <col min="15373" max="15617" width="9" style="120"/>
    <col min="15618" max="15618" width="18.90625" style="120" customWidth="1"/>
    <col min="15619" max="15619" width="15.6328125" style="120" customWidth="1"/>
    <col min="15620" max="15620" width="1" style="120" customWidth="1"/>
    <col min="15621" max="15621" width="6.08984375" style="120" customWidth="1"/>
    <col min="15622" max="15622" width="7.90625" style="120" customWidth="1"/>
    <col min="15623" max="15623" width="6" style="120" customWidth="1"/>
    <col min="15624" max="15624" width="5.7265625" style="120" customWidth="1"/>
    <col min="15625" max="15625" width="5.6328125" style="120" customWidth="1"/>
    <col min="15626" max="15626" width="5.90625" style="120" customWidth="1"/>
    <col min="15627" max="15627" width="5.6328125" style="120" customWidth="1"/>
    <col min="15628" max="15628" width="1.6328125" style="120" customWidth="1"/>
    <col min="15629" max="15873" width="9" style="120"/>
    <col min="15874" max="15874" width="18.90625" style="120" customWidth="1"/>
    <col min="15875" max="15875" width="15.6328125" style="120" customWidth="1"/>
    <col min="15876" max="15876" width="1" style="120" customWidth="1"/>
    <col min="15877" max="15877" width="6.08984375" style="120" customWidth="1"/>
    <col min="15878" max="15878" width="7.90625" style="120" customWidth="1"/>
    <col min="15879" max="15879" width="6" style="120" customWidth="1"/>
    <col min="15880" max="15880" width="5.7265625" style="120" customWidth="1"/>
    <col min="15881" max="15881" width="5.6328125" style="120" customWidth="1"/>
    <col min="15882" max="15882" width="5.90625" style="120" customWidth="1"/>
    <col min="15883" max="15883" width="5.6328125" style="120" customWidth="1"/>
    <col min="15884" max="15884" width="1.6328125" style="120" customWidth="1"/>
    <col min="15885" max="16129" width="9" style="120"/>
    <col min="16130" max="16130" width="18.90625" style="120" customWidth="1"/>
    <col min="16131" max="16131" width="15.6328125" style="120" customWidth="1"/>
    <col min="16132" max="16132" width="1" style="120" customWidth="1"/>
    <col min="16133" max="16133" width="6.08984375" style="120" customWidth="1"/>
    <col min="16134" max="16134" width="7.90625" style="120" customWidth="1"/>
    <col min="16135" max="16135" width="6" style="120" customWidth="1"/>
    <col min="16136" max="16136" width="5.7265625" style="120" customWidth="1"/>
    <col min="16137" max="16137" width="5.6328125" style="120" customWidth="1"/>
    <col min="16138" max="16138" width="5.90625" style="120" customWidth="1"/>
    <col min="16139" max="16139" width="5.6328125" style="120" customWidth="1"/>
    <col min="16140" max="16140" width="1.6328125" style="120" customWidth="1"/>
    <col min="16141" max="16384" width="9" style="120"/>
  </cols>
  <sheetData>
    <row r="1" spans="2:11" ht="28" x14ac:dyDescent="0.25">
      <c r="B1" s="118" t="s">
        <v>137</v>
      </c>
      <c r="C1" s="118" t="s">
        <v>136</v>
      </c>
      <c r="E1" s="119" t="s">
        <v>135</v>
      </c>
    </row>
    <row r="2" spans="2:11" x14ac:dyDescent="0.25">
      <c r="B2" s="121">
        <v>10000</v>
      </c>
      <c r="C2" s="121">
        <v>30</v>
      </c>
      <c r="E2" s="122">
        <f>C15</f>
        <v>13500</v>
      </c>
      <c r="F2" s="154">
        <v>10000</v>
      </c>
      <c r="G2" s="153">
        <v>15000</v>
      </c>
      <c r="H2" s="153">
        <v>20000</v>
      </c>
      <c r="I2" s="153">
        <v>25000</v>
      </c>
      <c r="J2" s="153">
        <v>30000</v>
      </c>
      <c r="K2" s="153">
        <v>10000</v>
      </c>
    </row>
    <row r="3" spans="2:11" x14ac:dyDescent="0.25">
      <c r="B3" s="121">
        <v>15000</v>
      </c>
      <c r="C3" s="121">
        <v>25</v>
      </c>
      <c r="E3" s="123">
        <v>100</v>
      </c>
      <c r="F3" s="123">
        <f t="dataTable" ref="F3:K17" dt2D="1" dtr="1" r1="C8" r2="C12"/>
        <v>31500</v>
      </c>
      <c r="G3" s="123">
        <v>46250</v>
      </c>
      <c r="H3" s="123">
        <v>61000</v>
      </c>
      <c r="I3" s="123">
        <v>75750</v>
      </c>
      <c r="J3" s="123">
        <v>90500</v>
      </c>
      <c r="K3" s="123">
        <v>31500</v>
      </c>
    </row>
    <row r="4" spans="2:11" x14ac:dyDescent="0.25">
      <c r="B4" s="121">
        <v>20000</v>
      </c>
      <c r="C4" s="121">
        <v>20</v>
      </c>
      <c r="E4" s="124">
        <v>200</v>
      </c>
      <c r="F4" s="124">
        <v>18000</v>
      </c>
      <c r="G4" s="124">
        <v>25000</v>
      </c>
      <c r="H4" s="124">
        <v>32000</v>
      </c>
      <c r="I4" s="124">
        <v>39000</v>
      </c>
      <c r="J4" s="124">
        <v>46000</v>
      </c>
      <c r="K4" s="123">
        <v>18000</v>
      </c>
    </row>
    <row r="5" spans="2:11" x14ac:dyDescent="0.25">
      <c r="B5" s="121">
        <v>25000</v>
      </c>
      <c r="C5" s="121">
        <v>15</v>
      </c>
      <c r="E5" s="124">
        <v>300</v>
      </c>
      <c r="F5" s="124">
        <v>14500</v>
      </c>
      <c r="G5" s="124">
        <v>18750</v>
      </c>
      <c r="H5" s="124">
        <v>23000</v>
      </c>
      <c r="I5" s="124">
        <v>27250</v>
      </c>
      <c r="J5" s="124">
        <v>31500</v>
      </c>
      <c r="K5" s="123">
        <v>14500</v>
      </c>
    </row>
    <row r="6" spans="2:11" x14ac:dyDescent="0.25">
      <c r="B6" s="121">
        <v>30000</v>
      </c>
      <c r="C6" s="121">
        <v>10</v>
      </c>
      <c r="E6" s="124">
        <v>400</v>
      </c>
      <c r="F6" s="124">
        <v>13500</v>
      </c>
      <c r="G6" s="124">
        <v>16250</v>
      </c>
      <c r="H6" s="124">
        <v>19000</v>
      </c>
      <c r="I6" s="124">
        <v>21750</v>
      </c>
      <c r="J6" s="124">
        <v>24500</v>
      </c>
      <c r="K6" s="123">
        <v>13500</v>
      </c>
    </row>
    <row r="7" spans="2:11" x14ac:dyDescent="0.25">
      <c r="E7" s="124">
        <v>500</v>
      </c>
      <c r="F7" s="124">
        <v>13500</v>
      </c>
      <c r="G7" s="124">
        <v>15250</v>
      </c>
      <c r="H7" s="124">
        <v>17000</v>
      </c>
      <c r="I7" s="124">
        <v>18750</v>
      </c>
      <c r="J7" s="124">
        <v>20500</v>
      </c>
      <c r="K7" s="123">
        <v>13500</v>
      </c>
    </row>
    <row r="8" spans="2:11" x14ac:dyDescent="0.25">
      <c r="B8" s="148" t="s">
        <v>134</v>
      </c>
      <c r="C8" s="151">
        <v>10000</v>
      </c>
      <c r="E8" s="124">
        <v>600</v>
      </c>
      <c r="F8" s="124">
        <v>14000</v>
      </c>
      <c r="G8" s="124">
        <v>15000</v>
      </c>
      <c r="H8" s="124">
        <v>16000</v>
      </c>
      <c r="I8" s="124">
        <v>17000</v>
      </c>
      <c r="J8" s="124">
        <v>18000</v>
      </c>
      <c r="K8" s="123">
        <v>14000</v>
      </c>
    </row>
    <row r="9" spans="2:11" ht="28" x14ac:dyDescent="0.25">
      <c r="B9" s="152" t="s">
        <v>133</v>
      </c>
      <c r="C9" s="151">
        <f>VLOOKUP(C8,B2:C6,2)</f>
        <v>30</v>
      </c>
      <c r="E9" s="124">
        <v>700</v>
      </c>
      <c r="F9" s="124">
        <v>14785.714285714286</v>
      </c>
      <c r="G9" s="124">
        <v>15178.571428571428</v>
      </c>
      <c r="H9" s="124">
        <v>15571.428571428571</v>
      </c>
      <c r="I9" s="124">
        <v>15964.285714285714</v>
      </c>
      <c r="J9" s="124">
        <v>16357.142857142857</v>
      </c>
      <c r="K9" s="123">
        <v>14785.714285714286</v>
      </c>
    </row>
    <row r="10" spans="2:11" x14ac:dyDescent="0.25">
      <c r="B10" s="148" t="s">
        <v>132</v>
      </c>
      <c r="C10" s="151">
        <v>300</v>
      </c>
      <c r="E10" s="124">
        <v>800</v>
      </c>
      <c r="F10" s="124">
        <v>15750</v>
      </c>
      <c r="G10" s="124">
        <v>15625</v>
      </c>
      <c r="H10" s="124">
        <v>15500</v>
      </c>
      <c r="I10" s="124">
        <v>15375</v>
      </c>
      <c r="J10" s="124">
        <v>15250</v>
      </c>
      <c r="K10" s="123">
        <v>15750</v>
      </c>
    </row>
    <row r="11" spans="2:11" x14ac:dyDescent="0.25">
      <c r="B11" s="150"/>
      <c r="C11" s="149"/>
      <c r="E11" s="124">
        <v>900</v>
      </c>
      <c r="F11" s="124">
        <v>16833.333333333332</v>
      </c>
      <c r="G11" s="124">
        <v>16250</v>
      </c>
      <c r="H11" s="124">
        <v>15666.666666666668</v>
      </c>
      <c r="I11" s="124">
        <v>15083.333333333334</v>
      </c>
      <c r="J11" s="124">
        <v>14500</v>
      </c>
      <c r="K11" s="123">
        <v>16833.333333333332</v>
      </c>
    </row>
    <row r="12" spans="2:11" x14ac:dyDescent="0.25">
      <c r="B12" s="148" t="s">
        <v>131</v>
      </c>
      <c r="C12" s="151">
        <v>500</v>
      </c>
      <c r="E12" s="124">
        <v>1000</v>
      </c>
      <c r="F12" s="124">
        <v>18000</v>
      </c>
      <c r="G12" s="124">
        <v>17000</v>
      </c>
      <c r="H12" s="124">
        <v>16000</v>
      </c>
      <c r="I12" s="124">
        <v>15000</v>
      </c>
      <c r="J12" s="124">
        <v>14000</v>
      </c>
      <c r="K12" s="123">
        <v>18000</v>
      </c>
    </row>
    <row r="13" spans="2:11" x14ac:dyDescent="0.25">
      <c r="B13" s="148" t="s">
        <v>130</v>
      </c>
      <c r="C13" s="125">
        <f>C10*C8/C12</f>
        <v>6000</v>
      </c>
      <c r="E13" s="124">
        <v>1100</v>
      </c>
      <c r="F13" s="124">
        <v>19227.272727272728</v>
      </c>
      <c r="G13" s="124">
        <v>17840.909090909092</v>
      </c>
      <c r="H13" s="124">
        <v>16454.545454545456</v>
      </c>
      <c r="I13" s="124">
        <v>15068.181818181818</v>
      </c>
      <c r="J13" s="124">
        <v>13681.818181818182</v>
      </c>
      <c r="K13" s="123">
        <v>19227.272727272728</v>
      </c>
    </row>
    <row r="14" spans="2:11" x14ac:dyDescent="0.25">
      <c r="B14" s="148" t="s">
        <v>129</v>
      </c>
      <c r="C14" s="125">
        <f>C9*C12/2</f>
        <v>7500</v>
      </c>
      <c r="E14" s="124">
        <v>1200</v>
      </c>
      <c r="F14" s="124">
        <v>20500</v>
      </c>
      <c r="G14" s="124">
        <v>18750</v>
      </c>
      <c r="H14" s="124">
        <v>17000</v>
      </c>
      <c r="I14" s="124">
        <v>15250</v>
      </c>
      <c r="J14" s="124">
        <v>13500</v>
      </c>
      <c r="K14" s="123">
        <v>20500</v>
      </c>
    </row>
    <row r="15" spans="2:11" x14ac:dyDescent="0.25">
      <c r="B15" s="148" t="s">
        <v>128</v>
      </c>
      <c r="C15" s="125">
        <f>SUM(C13:C14)</f>
        <v>13500</v>
      </c>
      <c r="E15" s="124">
        <v>1300</v>
      </c>
      <c r="F15" s="124">
        <v>21807.692307692309</v>
      </c>
      <c r="G15" s="124">
        <v>19711.538461538461</v>
      </c>
      <c r="H15" s="124">
        <v>17615.384615384617</v>
      </c>
      <c r="I15" s="124">
        <v>15519.23076923077</v>
      </c>
      <c r="J15" s="124">
        <v>13423.076923076922</v>
      </c>
      <c r="K15" s="123">
        <v>21807.692307692309</v>
      </c>
    </row>
    <row r="16" spans="2:11" x14ac:dyDescent="0.25">
      <c r="B16" s="150"/>
      <c r="C16" s="149"/>
      <c r="E16" s="124">
        <v>1400</v>
      </c>
      <c r="F16" s="124">
        <v>23142.857142857141</v>
      </c>
      <c r="G16" s="124">
        <v>20714.285714285714</v>
      </c>
      <c r="H16" s="124">
        <v>18285.714285714286</v>
      </c>
      <c r="I16" s="124">
        <v>15857.142857142857</v>
      </c>
      <c r="J16" s="124">
        <v>13428.571428571428</v>
      </c>
      <c r="K16" s="123">
        <v>23142.857142857141</v>
      </c>
    </row>
    <row r="17" spans="2:11" x14ac:dyDescent="0.25">
      <c r="B17" s="148" t="s">
        <v>127</v>
      </c>
      <c r="C17" s="126">
        <f>SQRT(2*C10*C8/C9)</f>
        <v>447.21359549995793</v>
      </c>
      <c r="E17" s="127">
        <v>1500</v>
      </c>
      <c r="F17" s="127">
        <v>24500</v>
      </c>
      <c r="G17" s="127">
        <v>21750</v>
      </c>
      <c r="H17" s="127">
        <v>19000</v>
      </c>
      <c r="I17" s="127">
        <v>16250</v>
      </c>
      <c r="J17" s="127">
        <v>13500</v>
      </c>
      <c r="K17" s="123">
        <v>24500</v>
      </c>
    </row>
    <row r="18" spans="2:11" x14ac:dyDescent="0.25">
      <c r="B18" s="148" t="s">
        <v>126</v>
      </c>
      <c r="C18" s="126">
        <f>C10*C8/C17</f>
        <v>6708.2039324993693</v>
      </c>
      <c r="E18" s="119" t="s">
        <v>125</v>
      </c>
    </row>
    <row r="19" spans="2:11" x14ac:dyDescent="0.25">
      <c r="B19" s="148" t="s">
        <v>124</v>
      </c>
      <c r="C19" s="126">
        <f>C18</f>
        <v>6708.2039324993693</v>
      </c>
      <c r="E19" s="128">
        <f>C17</f>
        <v>447.21359549995793</v>
      </c>
      <c r="F19" s="123">
        <v>10000</v>
      </c>
    </row>
    <row r="20" spans="2:11" x14ac:dyDescent="0.25">
      <c r="B20" s="148" t="s">
        <v>123</v>
      </c>
      <c r="C20" s="126">
        <f>SUM(C18:C19)</f>
        <v>13416.407864998739</v>
      </c>
      <c r="E20" s="129">
        <f>C17</f>
        <v>447.21359549995793</v>
      </c>
      <c r="F20" s="124">
        <f>C20</f>
        <v>13416.407864998739</v>
      </c>
    </row>
    <row r="21" spans="2:11" x14ac:dyDescent="0.25">
      <c r="E21" s="130">
        <f>C17</f>
        <v>447.21359549995793</v>
      </c>
      <c r="F21" s="127">
        <f>50000</f>
        <v>50000</v>
      </c>
    </row>
    <row r="22" spans="2:11" x14ac:dyDescent="0.25">
      <c r="B22" s="147" t="str">
        <f>"当前年需求量="&amp;K2</f>
        <v>当前年需求量=10000</v>
      </c>
      <c r="I22" s="188" t="str">
        <f>B22</f>
        <v>当前年需求量=10000</v>
      </c>
      <c r="J22" s="188"/>
    </row>
    <row r="41" spans="10:10" x14ac:dyDescent="0.25">
      <c r="J41" s="120" t="str">
        <f>B22</f>
        <v>当前年需求量=10000</v>
      </c>
    </row>
  </sheetData>
  <mergeCells count="1">
    <mergeCell ref="I22:J22"/>
  </mergeCells>
  <phoneticPr fontId="2" type="noConversion"/>
  <printOptions headings="1"/>
  <pageMargins left="0.74803149606299202" right="0.74803149606299202" top="0.98425196850393704" bottom="0.98425196850393704" header="0.511811023622047" footer="0.511811023622047"/>
  <pageSetup paperSize="9" orientation="portrait" blackAndWhite="1"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9217" r:id="rId4" name="Spinner 1">
              <controlPr defaultSize="0" autoPict="0">
                <anchor moveWithCells="1" sizeWithCells="1">
                  <from>
                    <xdr:col>7</xdr:col>
                    <xdr:colOff>133350</xdr:colOff>
                    <xdr:row>21</xdr:row>
                    <xdr:rowOff>31750</xdr:rowOff>
                  </from>
                  <to>
                    <xdr:col>8</xdr:col>
                    <xdr:colOff>19050</xdr:colOff>
                    <xdr:row>22</xdr:row>
                    <xdr:rowOff>19050</xdr:rowOff>
                  </to>
                </anchor>
              </controlPr>
            </control>
          </mc:Choice>
        </mc:AlternateContent>
        <mc:AlternateContent xmlns:mc="http://schemas.openxmlformats.org/markup-compatibility/2006">
          <mc:Choice Requires="x14">
            <control shapeId="9218" r:id="rId5" name="Spinner 2">
              <controlPr defaultSize="0" autoPict="0">
                <anchor moveWithCells="1" sizeWithCells="1">
                  <from>
                    <xdr:col>8</xdr:col>
                    <xdr:colOff>381000</xdr:colOff>
                    <xdr:row>39</xdr:row>
                    <xdr:rowOff>127000</xdr:rowOff>
                  </from>
                  <to>
                    <xdr:col>8</xdr:col>
                    <xdr:colOff>628650</xdr:colOff>
                    <xdr:row>41</xdr:row>
                    <xdr:rowOff>57150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4B6F-BD2B-42C0-AB39-212716F4BBE8}">
  <dimension ref="A1:R747"/>
  <sheetViews>
    <sheetView showGridLines="0" topLeftCell="A697" workbookViewId="0">
      <selection activeCell="L8" sqref="L8"/>
    </sheetView>
  </sheetViews>
  <sheetFormatPr defaultRowHeight="14" x14ac:dyDescent="0.25"/>
  <cols>
    <col min="1" max="1" width="11.7265625" style="155" customWidth="1"/>
    <col min="2" max="2" width="5.6328125" style="156" customWidth="1"/>
    <col min="3" max="3" width="10" style="155" customWidth="1"/>
    <col min="4" max="4" width="7.90625" style="155" customWidth="1"/>
    <col min="5" max="5" width="7.6328125" style="156" customWidth="1"/>
    <col min="6" max="6" width="8.453125" style="156" customWidth="1"/>
    <col min="7" max="7" width="1.36328125" style="155" customWidth="1"/>
    <col min="8" max="8" width="13.90625" style="155" customWidth="1"/>
    <col min="9" max="9" width="8.26953125" style="155" customWidth="1"/>
    <col min="10" max="10" width="7.36328125" style="155" customWidth="1"/>
    <col min="11" max="11" width="10.6328125" style="155" customWidth="1"/>
    <col min="12" max="12" width="6.453125" style="155" customWidth="1"/>
    <col min="13" max="13" width="6.26953125" style="155" customWidth="1"/>
    <col min="14" max="14" width="1" style="155" customWidth="1"/>
    <col min="15" max="15" width="5.36328125" style="156" customWidth="1"/>
    <col min="16" max="16" width="7.453125" style="156" customWidth="1"/>
    <col min="17" max="17" width="1.7265625" style="155" customWidth="1"/>
    <col min="18" max="18" width="8.90625" style="156"/>
    <col min="19" max="256" width="8.90625" style="155"/>
    <col min="257" max="257" width="10.36328125" style="155" customWidth="1"/>
    <col min="258" max="260" width="8.90625" style="155"/>
    <col min="261" max="261" width="7.6328125" style="155" customWidth="1"/>
    <col min="262" max="262" width="7.453125" style="155" customWidth="1"/>
    <col min="263" max="263" width="1.36328125" style="155" customWidth="1"/>
    <col min="264" max="264" width="8.453125" style="155" customWidth="1"/>
    <col min="265" max="265" width="8.26953125" style="155" customWidth="1"/>
    <col min="266" max="266" width="7.36328125" style="155" customWidth="1"/>
    <col min="267" max="267" width="8.90625" style="155" customWidth="1"/>
    <col min="268" max="268" width="6.453125" style="155" customWidth="1"/>
    <col min="269" max="269" width="6.26953125" style="155" customWidth="1"/>
    <col min="270" max="270" width="1" style="155" customWidth="1"/>
    <col min="271" max="271" width="4.08984375" style="155" customWidth="1"/>
    <col min="272" max="272" width="7.453125" style="155" customWidth="1"/>
    <col min="273" max="273" width="1.7265625" style="155" customWidth="1"/>
    <col min="274" max="512" width="8.90625" style="155"/>
    <col min="513" max="513" width="10.36328125" style="155" customWidth="1"/>
    <col min="514" max="516" width="8.90625" style="155"/>
    <col min="517" max="517" width="7.6328125" style="155" customWidth="1"/>
    <col min="518" max="518" width="7.453125" style="155" customWidth="1"/>
    <col min="519" max="519" width="1.36328125" style="155" customWidth="1"/>
    <col min="520" max="520" width="8.453125" style="155" customWidth="1"/>
    <col min="521" max="521" width="8.26953125" style="155" customWidth="1"/>
    <col min="522" max="522" width="7.36328125" style="155" customWidth="1"/>
    <col min="523" max="523" width="8.90625" style="155" customWidth="1"/>
    <col min="524" max="524" width="6.453125" style="155" customWidth="1"/>
    <col min="525" max="525" width="6.26953125" style="155" customWidth="1"/>
    <col min="526" max="526" width="1" style="155" customWidth="1"/>
    <col min="527" max="527" width="4.08984375" style="155" customWidth="1"/>
    <col min="528" max="528" width="7.453125" style="155" customWidth="1"/>
    <col min="529" max="529" width="1.7265625" style="155" customWidth="1"/>
    <col min="530" max="768" width="8.90625" style="155"/>
    <col min="769" max="769" width="10.36328125" style="155" customWidth="1"/>
    <col min="770" max="772" width="8.90625" style="155"/>
    <col min="773" max="773" width="7.6328125" style="155" customWidth="1"/>
    <col min="774" max="774" width="7.453125" style="155" customWidth="1"/>
    <col min="775" max="775" width="1.36328125" style="155" customWidth="1"/>
    <col min="776" max="776" width="8.453125" style="155" customWidth="1"/>
    <col min="777" max="777" width="8.26953125" style="155" customWidth="1"/>
    <col min="778" max="778" width="7.36328125" style="155" customWidth="1"/>
    <col min="779" max="779" width="8.90625" style="155" customWidth="1"/>
    <col min="780" max="780" width="6.453125" style="155" customWidth="1"/>
    <col min="781" max="781" width="6.26953125" style="155" customWidth="1"/>
    <col min="782" max="782" width="1" style="155" customWidth="1"/>
    <col min="783" max="783" width="4.08984375" style="155" customWidth="1"/>
    <col min="784" max="784" width="7.453125" style="155" customWidth="1"/>
    <col min="785" max="785" width="1.7265625" style="155" customWidth="1"/>
    <col min="786" max="1024" width="8.90625" style="155"/>
    <col min="1025" max="1025" width="10.36328125" style="155" customWidth="1"/>
    <col min="1026" max="1028" width="8.90625" style="155"/>
    <col min="1029" max="1029" width="7.6328125" style="155" customWidth="1"/>
    <col min="1030" max="1030" width="7.453125" style="155" customWidth="1"/>
    <col min="1031" max="1031" width="1.36328125" style="155" customWidth="1"/>
    <col min="1032" max="1032" width="8.453125" style="155" customWidth="1"/>
    <col min="1033" max="1033" width="8.26953125" style="155" customWidth="1"/>
    <col min="1034" max="1034" width="7.36328125" style="155" customWidth="1"/>
    <col min="1035" max="1035" width="8.90625" style="155" customWidth="1"/>
    <col min="1036" max="1036" width="6.453125" style="155" customWidth="1"/>
    <col min="1037" max="1037" width="6.26953125" style="155" customWidth="1"/>
    <col min="1038" max="1038" width="1" style="155" customWidth="1"/>
    <col min="1039" max="1039" width="4.08984375" style="155" customWidth="1"/>
    <col min="1040" max="1040" width="7.453125" style="155" customWidth="1"/>
    <col min="1041" max="1041" width="1.7265625" style="155" customWidth="1"/>
    <col min="1042" max="1280" width="8.90625" style="155"/>
    <col min="1281" max="1281" width="10.36328125" style="155" customWidth="1"/>
    <col min="1282" max="1284" width="8.90625" style="155"/>
    <col min="1285" max="1285" width="7.6328125" style="155" customWidth="1"/>
    <col min="1286" max="1286" width="7.453125" style="155" customWidth="1"/>
    <col min="1287" max="1287" width="1.36328125" style="155" customWidth="1"/>
    <col min="1288" max="1288" width="8.453125" style="155" customWidth="1"/>
    <col min="1289" max="1289" width="8.26953125" style="155" customWidth="1"/>
    <col min="1290" max="1290" width="7.36328125" style="155" customWidth="1"/>
    <col min="1291" max="1291" width="8.90625" style="155" customWidth="1"/>
    <col min="1292" max="1292" width="6.453125" style="155" customWidth="1"/>
    <col min="1293" max="1293" width="6.26953125" style="155" customWidth="1"/>
    <col min="1294" max="1294" width="1" style="155" customWidth="1"/>
    <col min="1295" max="1295" width="4.08984375" style="155" customWidth="1"/>
    <col min="1296" max="1296" width="7.453125" style="155" customWidth="1"/>
    <col min="1297" max="1297" width="1.7265625" style="155" customWidth="1"/>
    <col min="1298" max="1536" width="8.90625" style="155"/>
    <col min="1537" max="1537" width="10.36328125" style="155" customWidth="1"/>
    <col min="1538" max="1540" width="8.90625" style="155"/>
    <col min="1541" max="1541" width="7.6328125" style="155" customWidth="1"/>
    <col min="1542" max="1542" width="7.453125" style="155" customWidth="1"/>
    <col min="1543" max="1543" width="1.36328125" style="155" customWidth="1"/>
    <col min="1544" max="1544" width="8.453125" style="155" customWidth="1"/>
    <col min="1545" max="1545" width="8.26953125" style="155" customWidth="1"/>
    <col min="1546" max="1546" width="7.36328125" style="155" customWidth="1"/>
    <col min="1547" max="1547" width="8.90625" style="155" customWidth="1"/>
    <col min="1548" max="1548" width="6.453125" style="155" customWidth="1"/>
    <col min="1549" max="1549" width="6.26953125" style="155" customWidth="1"/>
    <col min="1550" max="1550" width="1" style="155" customWidth="1"/>
    <col min="1551" max="1551" width="4.08984375" style="155" customWidth="1"/>
    <col min="1552" max="1552" width="7.453125" style="155" customWidth="1"/>
    <col min="1553" max="1553" width="1.7265625" style="155" customWidth="1"/>
    <col min="1554" max="1792" width="8.90625" style="155"/>
    <col min="1793" max="1793" width="10.36328125" style="155" customWidth="1"/>
    <col min="1794" max="1796" width="8.90625" style="155"/>
    <col min="1797" max="1797" width="7.6328125" style="155" customWidth="1"/>
    <col min="1798" max="1798" width="7.453125" style="155" customWidth="1"/>
    <col min="1799" max="1799" width="1.36328125" style="155" customWidth="1"/>
    <col min="1800" max="1800" width="8.453125" style="155" customWidth="1"/>
    <col min="1801" max="1801" width="8.26953125" style="155" customWidth="1"/>
    <col min="1802" max="1802" width="7.36328125" style="155" customWidth="1"/>
    <col min="1803" max="1803" width="8.90625" style="155" customWidth="1"/>
    <col min="1804" max="1804" width="6.453125" style="155" customWidth="1"/>
    <col min="1805" max="1805" width="6.26953125" style="155" customWidth="1"/>
    <col min="1806" max="1806" width="1" style="155" customWidth="1"/>
    <col min="1807" max="1807" width="4.08984375" style="155" customWidth="1"/>
    <col min="1808" max="1808" width="7.453125" style="155" customWidth="1"/>
    <col min="1809" max="1809" width="1.7265625" style="155" customWidth="1"/>
    <col min="1810" max="2048" width="8.90625" style="155"/>
    <col min="2049" max="2049" width="10.36328125" style="155" customWidth="1"/>
    <col min="2050" max="2052" width="8.90625" style="155"/>
    <col min="2053" max="2053" width="7.6328125" style="155" customWidth="1"/>
    <col min="2054" max="2054" width="7.453125" style="155" customWidth="1"/>
    <col min="2055" max="2055" width="1.36328125" style="155" customWidth="1"/>
    <col min="2056" max="2056" width="8.453125" style="155" customWidth="1"/>
    <col min="2057" max="2057" width="8.26953125" style="155" customWidth="1"/>
    <col min="2058" max="2058" width="7.36328125" style="155" customWidth="1"/>
    <col min="2059" max="2059" width="8.90625" style="155" customWidth="1"/>
    <col min="2060" max="2060" width="6.453125" style="155" customWidth="1"/>
    <col min="2061" max="2061" width="6.26953125" style="155" customWidth="1"/>
    <col min="2062" max="2062" width="1" style="155" customWidth="1"/>
    <col min="2063" max="2063" width="4.08984375" style="155" customWidth="1"/>
    <col min="2064" max="2064" width="7.453125" style="155" customWidth="1"/>
    <col min="2065" max="2065" width="1.7265625" style="155" customWidth="1"/>
    <col min="2066" max="2304" width="8.90625" style="155"/>
    <col min="2305" max="2305" width="10.36328125" style="155" customWidth="1"/>
    <col min="2306" max="2308" width="8.90625" style="155"/>
    <col min="2309" max="2309" width="7.6328125" style="155" customWidth="1"/>
    <col min="2310" max="2310" width="7.453125" style="155" customWidth="1"/>
    <col min="2311" max="2311" width="1.36328125" style="155" customWidth="1"/>
    <col min="2312" max="2312" width="8.453125" style="155" customWidth="1"/>
    <col min="2313" max="2313" width="8.26953125" style="155" customWidth="1"/>
    <col min="2314" max="2314" width="7.36328125" style="155" customWidth="1"/>
    <col min="2315" max="2315" width="8.90625" style="155" customWidth="1"/>
    <col min="2316" max="2316" width="6.453125" style="155" customWidth="1"/>
    <col min="2317" max="2317" width="6.26953125" style="155" customWidth="1"/>
    <col min="2318" max="2318" width="1" style="155" customWidth="1"/>
    <col min="2319" max="2319" width="4.08984375" style="155" customWidth="1"/>
    <col min="2320" max="2320" width="7.453125" style="155" customWidth="1"/>
    <col min="2321" max="2321" width="1.7265625" style="155" customWidth="1"/>
    <col min="2322" max="2560" width="8.90625" style="155"/>
    <col min="2561" max="2561" width="10.36328125" style="155" customWidth="1"/>
    <col min="2562" max="2564" width="8.90625" style="155"/>
    <col min="2565" max="2565" width="7.6328125" style="155" customWidth="1"/>
    <col min="2566" max="2566" width="7.453125" style="155" customWidth="1"/>
    <col min="2567" max="2567" width="1.36328125" style="155" customWidth="1"/>
    <col min="2568" max="2568" width="8.453125" style="155" customWidth="1"/>
    <col min="2569" max="2569" width="8.26953125" style="155" customWidth="1"/>
    <col min="2570" max="2570" width="7.36328125" style="155" customWidth="1"/>
    <col min="2571" max="2571" width="8.90625" style="155" customWidth="1"/>
    <col min="2572" max="2572" width="6.453125" style="155" customWidth="1"/>
    <col min="2573" max="2573" width="6.26953125" style="155" customWidth="1"/>
    <col min="2574" max="2574" width="1" style="155" customWidth="1"/>
    <col min="2575" max="2575" width="4.08984375" style="155" customWidth="1"/>
    <col min="2576" max="2576" width="7.453125" style="155" customWidth="1"/>
    <col min="2577" max="2577" width="1.7265625" style="155" customWidth="1"/>
    <col min="2578" max="2816" width="8.90625" style="155"/>
    <col min="2817" max="2817" width="10.36328125" style="155" customWidth="1"/>
    <col min="2818" max="2820" width="8.90625" style="155"/>
    <col min="2821" max="2821" width="7.6328125" style="155" customWidth="1"/>
    <col min="2822" max="2822" width="7.453125" style="155" customWidth="1"/>
    <col min="2823" max="2823" width="1.36328125" style="155" customWidth="1"/>
    <col min="2824" max="2824" width="8.453125" style="155" customWidth="1"/>
    <col min="2825" max="2825" width="8.26953125" style="155" customWidth="1"/>
    <col min="2826" max="2826" width="7.36328125" style="155" customWidth="1"/>
    <col min="2827" max="2827" width="8.90625" style="155" customWidth="1"/>
    <col min="2828" max="2828" width="6.453125" style="155" customWidth="1"/>
    <col min="2829" max="2829" width="6.26953125" style="155" customWidth="1"/>
    <col min="2830" max="2830" width="1" style="155" customWidth="1"/>
    <col min="2831" max="2831" width="4.08984375" style="155" customWidth="1"/>
    <col min="2832" max="2832" width="7.453125" style="155" customWidth="1"/>
    <col min="2833" max="2833" width="1.7265625" style="155" customWidth="1"/>
    <col min="2834" max="3072" width="8.90625" style="155"/>
    <col min="3073" max="3073" width="10.36328125" style="155" customWidth="1"/>
    <col min="3074" max="3076" width="8.90625" style="155"/>
    <col min="3077" max="3077" width="7.6328125" style="155" customWidth="1"/>
    <col min="3078" max="3078" width="7.453125" style="155" customWidth="1"/>
    <col min="3079" max="3079" width="1.36328125" style="155" customWidth="1"/>
    <col min="3080" max="3080" width="8.453125" style="155" customWidth="1"/>
    <col min="3081" max="3081" width="8.26953125" style="155" customWidth="1"/>
    <col min="3082" max="3082" width="7.36328125" style="155" customWidth="1"/>
    <col min="3083" max="3083" width="8.90625" style="155" customWidth="1"/>
    <col min="3084" max="3084" width="6.453125" style="155" customWidth="1"/>
    <col min="3085" max="3085" width="6.26953125" style="155" customWidth="1"/>
    <col min="3086" max="3086" width="1" style="155" customWidth="1"/>
    <col min="3087" max="3087" width="4.08984375" style="155" customWidth="1"/>
    <col min="3088" max="3088" width="7.453125" style="155" customWidth="1"/>
    <col min="3089" max="3089" width="1.7265625" style="155" customWidth="1"/>
    <col min="3090" max="3328" width="8.90625" style="155"/>
    <col min="3329" max="3329" width="10.36328125" style="155" customWidth="1"/>
    <col min="3330" max="3332" width="8.90625" style="155"/>
    <col min="3333" max="3333" width="7.6328125" style="155" customWidth="1"/>
    <col min="3334" max="3334" width="7.453125" style="155" customWidth="1"/>
    <col min="3335" max="3335" width="1.36328125" style="155" customWidth="1"/>
    <col min="3336" max="3336" width="8.453125" style="155" customWidth="1"/>
    <col min="3337" max="3337" width="8.26953125" style="155" customWidth="1"/>
    <col min="3338" max="3338" width="7.36328125" style="155" customWidth="1"/>
    <col min="3339" max="3339" width="8.90625" style="155" customWidth="1"/>
    <col min="3340" max="3340" width="6.453125" style="155" customWidth="1"/>
    <col min="3341" max="3341" width="6.26953125" style="155" customWidth="1"/>
    <col min="3342" max="3342" width="1" style="155" customWidth="1"/>
    <col min="3343" max="3343" width="4.08984375" style="155" customWidth="1"/>
    <col min="3344" max="3344" width="7.453125" style="155" customWidth="1"/>
    <col min="3345" max="3345" width="1.7265625" style="155" customWidth="1"/>
    <col min="3346" max="3584" width="8.90625" style="155"/>
    <col min="3585" max="3585" width="10.36328125" style="155" customWidth="1"/>
    <col min="3586" max="3588" width="8.90625" style="155"/>
    <col min="3589" max="3589" width="7.6328125" style="155" customWidth="1"/>
    <col min="3590" max="3590" width="7.453125" style="155" customWidth="1"/>
    <col min="3591" max="3591" width="1.36328125" style="155" customWidth="1"/>
    <col min="3592" max="3592" width="8.453125" style="155" customWidth="1"/>
    <col min="3593" max="3593" width="8.26953125" style="155" customWidth="1"/>
    <col min="3594" max="3594" width="7.36328125" style="155" customWidth="1"/>
    <col min="3595" max="3595" width="8.90625" style="155" customWidth="1"/>
    <col min="3596" max="3596" width="6.453125" style="155" customWidth="1"/>
    <col min="3597" max="3597" width="6.26953125" style="155" customWidth="1"/>
    <col min="3598" max="3598" width="1" style="155" customWidth="1"/>
    <col min="3599" max="3599" width="4.08984375" style="155" customWidth="1"/>
    <col min="3600" max="3600" width="7.453125" style="155" customWidth="1"/>
    <col min="3601" max="3601" width="1.7265625" style="155" customWidth="1"/>
    <col min="3602" max="3840" width="8.90625" style="155"/>
    <col min="3841" max="3841" width="10.36328125" style="155" customWidth="1"/>
    <col min="3842" max="3844" width="8.90625" style="155"/>
    <col min="3845" max="3845" width="7.6328125" style="155" customWidth="1"/>
    <col min="3846" max="3846" width="7.453125" style="155" customWidth="1"/>
    <col min="3847" max="3847" width="1.36328125" style="155" customWidth="1"/>
    <col min="3848" max="3848" width="8.453125" style="155" customWidth="1"/>
    <col min="3849" max="3849" width="8.26953125" style="155" customWidth="1"/>
    <col min="3850" max="3850" width="7.36328125" style="155" customWidth="1"/>
    <col min="3851" max="3851" width="8.90625" style="155" customWidth="1"/>
    <col min="3852" max="3852" width="6.453125" style="155" customWidth="1"/>
    <col min="3853" max="3853" width="6.26953125" style="155" customWidth="1"/>
    <col min="3854" max="3854" width="1" style="155" customWidth="1"/>
    <col min="3855" max="3855" width="4.08984375" style="155" customWidth="1"/>
    <col min="3856" max="3856" width="7.453125" style="155" customWidth="1"/>
    <col min="3857" max="3857" width="1.7265625" style="155" customWidth="1"/>
    <col min="3858" max="4096" width="8.90625" style="155"/>
    <col min="4097" max="4097" width="10.36328125" style="155" customWidth="1"/>
    <col min="4098" max="4100" width="8.90625" style="155"/>
    <col min="4101" max="4101" width="7.6328125" style="155" customWidth="1"/>
    <col min="4102" max="4102" width="7.453125" style="155" customWidth="1"/>
    <col min="4103" max="4103" width="1.36328125" style="155" customWidth="1"/>
    <col min="4104" max="4104" width="8.453125" style="155" customWidth="1"/>
    <col min="4105" max="4105" width="8.26953125" style="155" customWidth="1"/>
    <col min="4106" max="4106" width="7.36328125" style="155" customWidth="1"/>
    <col min="4107" max="4107" width="8.90625" style="155" customWidth="1"/>
    <col min="4108" max="4108" width="6.453125" style="155" customWidth="1"/>
    <col min="4109" max="4109" width="6.26953125" style="155" customWidth="1"/>
    <col min="4110" max="4110" width="1" style="155" customWidth="1"/>
    <col min="4111" max="4111" width="4.08984375" style="155" customWidth="1"/>
    <col min="4112" max="4112" width="7.453125" style="155" customWidth="1"/>
    <col min="4113" max="4113" width="1.7265625" style="155" customWidth="1"/>
    <col min="4114" max="4352" width="8.90625" style="155"/>
    <col min="4353" max="4353" width="10.36328125" style="155" customWidth="1"/>
    <col min="4354" max="4356" width="8.90625" style="155"/>
    <col min="4357" max="4357" width="7.6328125" style="155" customWidth="1"/>
    <col min="4358" max="4358" width="7.453125" style="155" customWidth="1"/>
    <col min="4359" max="4359" width="1.36328125" style="155" customWidth="1"/>
    <col min="4360" max="4360" width="8.453125" style="155" customWidth="1"/>
    <col min="4361" max="4361" width="8.26953125" style="155" customWidth="1"/>
    <col min="4362" max="4362" width="7.36328125" style="155" customWidth="1"/>
    <col min="4363" max="4363" width="8.90625" style="155" customWidth="1"/>
    <col min="4364" max="4364" width="6.453125" style="155" customWidth="1"/>
    <col min="4365" max="4365" width="6.26953125" style="155" customWidth="1"/>
    <col min="4366" max="4366" width="1" style="155" customWidth="1"/>
    <col min="4367" max="4367" width="4.08984375" style="155" customWidth="1"/>
    <col min="4368" max="4368" width="7.453125" style="155" customWidth="1"/>
    <col min="4369" max="4369" width="1.7265625" style="155" customWidth="1"/>
    <col min="4370" max="4608" width="8.90625" style="155"/>
    <col min="4609" max="4609" width="10.36328125" style="155" customWidth="1"/>
    <col min="4610" max="4612" width="8.90625" style="155"/>
    <col min="4613" max="4613" width="7.6328125" style="155" customWidth="1"/>
    <col min="4614" max="4614" width="7.453125" style="155" customWidth="1"/>
    <col min="4615" max="4615" width="1.36328125" style="155" customWidth="1"/>
    <col min="4616" max="4616" width="8.453125" style="155" customWidth="1"/>
    <col min="4617" max="4617" width="8.26953125" style="155" customWidth="1"/>
    <col min="4618" max="4618" width="7.36328125" style="155" customWidth="1"/>
    <col min="4619" max="4619" width="8.90625" style="155" customWidth="1"/>
    <col min="4620" max="4620" width="6.453125" style="155" customWidth="1"/>
    <col min="4621" max="4621" width="6.26953125" style="155" customWidth="1"/>
    <col min="4622" max="4622" width="1" style="155" customWidth="1"/>
    <col min="4623" max="4623" width="4.08984375" style="155" customWidth="1"/>
    <col min="4624" max="4624" width="7.453125" style="155" customWidth="1"/>
    <col min="4625" max="4625" width="1.7265625" style="155" customWidth="1"/>
    <col min="4626" max="4864" width="8.90625" style="155"/>
    <col min="4865" max="4865" width="10.36328125" style="155" customWidth="1"/>
    <col min="4866" max="4868" width="8.90625" style="155"/>
    <col min="4869" max="4869" width="7.6328125" style="155" customWidth="1"/>
    <col min="4870" max="4870" width="7.453125" style="155" customWidth="1"/>
    <col min="4871" max="4871" width="1.36328125" style="155" customWidth="1"/>
    <col min="4872" max="4872" width="8.453125" style="155" customWidth="1"/>
    <col min="4873" max="4873" width="8.26953125" style="155" customWidth="1"/>
    <col min="4874" max="4874" width="7.36328125" style="155" customWidth="1"/>
    <col min="4875" max="4875" width="8.90625" style="155" customWidth="1"/>
    <col min="4876" max="4876" width="6.453125" style="155" customWidth="1"/>
    <col min="4877" max="4877" width="6.26953125" style="155" customWidth="1"/>
    <col min="4878" max="4878" width="1" style="155" customWidth="1"/>
    <col min="4879" max="4879" width="4.08984375" style="155" customWidth="1"/>
    <col min="4880" max="4880" width="7.453125" style="155" customWidth="1"/>
    <col min="4881" max="4881" width="1.7265625" style="155" customWidth="1"/>
    <col min="4882" max="5120" width="8.90625" style="155"/>
    <col min="5121" max="5121" width="10.36328125" style="155" customWidth="1"/>
    <col min="5122" max="5124" width="8.90625" style="155"/>
    <col min="5125" max="5125" width="7.6328125" style="155" customWidth="1"/>
    <col min="5126" max="5126" width="7.453125" style="155" customWidth="1"/>
    <col min="5127" max="5127" width="1.36328125" style="155" customWidth="1"/>
    <col min="5128" max="5128" width="8.453125" style="155" customWidth="1"/>
    <col min="5129" max="5129" width="8.26953125" style="155" customWidth="1"/>
    <col min="5130" max="5130" width="7.36328125" style="155" customWidth="1"/>
    <col min="5131" max="5131" width="8.90625" style="155" customWidth="1"/>
    <col min="5132" max="5132" width="6.453125" style="155" customWidth="1"/>
    <col min="5133" max="5133" width="6.26953125" style="155" customWidth="1"/>
    <col min="5134" max="5134" width="1" style="155" customWidth="1"/>
    <col min="5135" max="5135" width="4.08984375" style="155" customWidth="1"/>
    <col min="5136" max="5136" width="7.453125" style="155" customWidth="1"/>
    <col min="5137" max="5137" width="1.7265625" style="155" customWidth="1"/>
    <col min="5138" max="5376" width="8.90625" style="155"/>
    <col min="5377" max="5377" width="10.36328125" style="155" customWidth="1"/>
    <col min="5378" max="5380" width="8.90625" style="155"/>
    <col min="5381" max="5381" width="7.6328125" style="155" customWidth="1"/>
    <col min="5382" max="5382" width="7.453125" style="155" customWidth="1"/>
    <col min="5383" max="5383" width="1.36328125" style="155" customWidth="1"/>
    <col min="5384" max="5384" width="8.453125" style="155" customWidth="1"/>
    <col min="5385" max="5385" width="8.26953125" style="155" customWidth="1"/>
    <col min="5386" max="5386" width="7.36328125" style="155" customWidth="1"/>
    <col min="5387" max="5387" width="8.90625" style="155" customWidth="1"/>
    <col min="5388" max="5388" width="6.453125" style="155" customWidth="1"/>
    <col min="5389" max="5389" width="6.26953125" style="155" customWidth="1"/>
    <col min="5390" max="5390" width="1" style="155" customWidth="1"/>
    <col min="5391" max="5391" width="4.08984375" style="155" customWidth="1"/>
    <col min="5392" max="5392" width="7.453125" style="155" customWidth="1"/>
    <col min="5393" max="5393" width="1.7265625" style="155" customWidth="1"/>
    <col min="5394" max="5632" width="8.90625" style="155"/>
    <col min="5633" max="5633" width="10.36328125" style="155" customWidth="1"/>
    <col min="5634" max="5636" width="8.90625" style="155"/>
    <col min="5637" max="5637" width="7.6328125" style="155" customWidth="1"/>
    <col min="5638" max="5638" width="7.453125" style="155" customWidth="1"/>
    <col min="5639" max="5639" width="1.36328125" style="155" customWidth="1"/>
    <col min="5640" max="5640" width="8.453125" style="155" customWidth="1"/>
    <col min="5641" max="5641" width="8.26953125" style="155" customWidth="1"/>
    <col min="5642" max="5642" width="7.36328125" style="155" customWidth="1"/>
    <col min="5643" max="5643" width="8.90625" style="155" customWidth="1"/>
    <col min="5644" max="5644" width="6.453125" style="155" customWidth="1"/>
    <col min="5645" max="5645" width="6.26953125" style="155" customWidth="1"/>
    <col min="5646" max="5646" width="1" style="155" customWidth="1"/>
    <col min="5647" max="5647" width="4.08984375" style="155" customWidth="1"/>
    <col min="5648" max="5648" width="7.453125" style="155" customWidth="1"/>
    <col min="5649" max="5649" width="1.7265625" style="155" customWidth="1"/>
    <col min="5650" max="5888" width="8.90625" style="155"/>
    <col min="5889" max="5889" width="10.36328125" style="155" customWidth="1"/>
    <col min="5890" max="5892" width="8.90625" style="155"/>
    <col min="5893" max="5893" width="7.6328125" style="155" customWidth="1"/>
    <col min="5894" max="5894" width="7.453125" style="155" customWidth="1"/>
    <col min="5895" max="5895" width="1.36328125" style="155" customWidth="1"/>
    <col min="5896" max="5896" width="8.453125" style="155" customWidth="1"/>
    <col min="5897" max="5897" width="8.26953125" style="155" customWidth="1"/>
    <col min="5898" max="5898" width="7.36328125" style="155" customWidth="1"/>
    <col min="5899" max="5899" width="8.90625" style="155" customWidth="1"/>
    <col min="5900" max="5900" width="6.453125" style="155" customWidth="1"/>
    <col min="5901" max="5901" width="6.26953125" style="155" customWidth="1"/>
    <col min="5902" max="5902" width="1" style="155" customWidth="1"/>
    <col min="5903" max="5903" width="4.08984375" style="155" customWidth="1"/>
    <col min="5904" max="5904" width="7.453125" style="155" customWidth="1"/>
    <col min="5905" max="5905" width="1.7265625" style="155" customWidth="1"/>
    <col min="5906" max="6144" width="8.90625" style="155"/>
    <col min="6145" max="6145" width="10.36328125" style="155" customWidth="1"/>
    <col min="6146" max="6148" width="8.90625" style="155"/>
    <col min="6149" max="6149" width="7.6328125" style="155" customWidth="1"/>
    <col min="6150" max="6150" width="7.453125" style="155" customWidth="1"/>
    <col min="6151" max="6151" width="1.36328125" style="155" customWidth="1"/>
    <col min="6152" max="6152" width="8.453125" style="155" customWidth="1"/>
    <col min="6153" max="6153" width="8.26953125" style="155" customWidth="1"/>
    <col min="6154" max="6154" width="7.36328125" style="155" customWidth="1"/>
    <col min="6155" max="6155" width="8.90625" style="155" customWidth="1"/>
    <col min="6156" max="6156" width="6.453125" style="155" customWidth="1"/>
    <col min="6157" max="6157" width="6.26953125" style="155" customWidth="1"/>
    <col min="6158" max="6158" width="1" style="155" customWidth="1"/>
    <col min="6159" max="6159" width="4.08984375" style="155" customWidth="1"/>
    <col min="6160" max="6160" width="7.453125" style="155" customWidth="1"/>
    <col min="6161" max="6161" width="1.7265625" style="155" customWidth="1"/>
    <col min="6162" max="6400" width="8.90625" style="155"/>
    <col min="6401" max="6401" width="10.36328125" style="155" customWidth="1"/>
    <col min="6402" max="6404" width="8.90625" style="155"/>
    <col min="6405" max="6405" width="7.6328125" style="155" customWidth="1"/>
    <col min="6406" max="6406" width="7.453125" style="155" customWidth="1"/>
    <col min="6407" max="6407" width="1.36328125" style="155" customWidth="1"/>
    <col min="6408" max="6408" width="8.453125" style="155" customWidth="1"/>
    <col min="6409" max="6409" width="8.26953125" style="155" customWidth="1"/>
    <col min="6410" max="6410" width="7.36328125" style="155" customWidth="1"/>
    <col min="6411" max="6411" width="8.90625" style="155" customWidth="1"/>
    <col min="6412" max="6412" width="6.453125" style="155" customWidth="1"/>
    <col min="6413" max="6413" width="6.26953125" style="155" customWidth="1"/>
    <col min="6414" max="6414" width="1" style="155" customWidth="1"/>
    <col min="6415" max="6415" width="4.08984375" style="155" customWidth="1"/>
    <col min="6416" max="6416" width="7.453125" style="155" customWidth="1"/>
    <col min="6417" max="6417" width="1.7265625" style="155" customWidth="1"/>
    <col min="6418" max="6656" width="8.90625" style="155"/>
    <col min="6657" max="6657" width="10.36328125" style="155" customWidth="1"/>
    <col min="6658" max="6660" width="8.90625" style="155"/>
    <col min="6661" max="6661" width="7.6328125" style="155" customWidth="1"/>
    <col min="6662" max="6662" width="7.453125" style="155" customWidth="1"/>
    <col min="6663" max="6663" width="1.36328125" style="155" customWidth="1"/>
    <col min="6664" max="6664" width="8.453125" style="155" customWidth="1"/>
    <col min="6665" max="6665" width="8.26953125" style="155" customWidth="1"/>
    <col min="6666" max="6666" width="7.36328125" style="155" customWidth="1"/>
    <col min="6667" max="6667" width="8.90625" style="155" customWidth="1"/>
    <col min="6668" max="6668" width="6.453125" style="155" customWidth="1"/>
    <col min="6669" max="6669" width="6.26953125" style="155" customWidth="1"/>
    <col min="6670" max="6670" width="1" style="155" customWidth="1"/>
    <col min="6671" max="6671" width="4.08984375" style="155" customWidth="1"/>
    <col min="6672" max="6672" width="7.453125" style="155" customWidth="1"/>
    <col min="6673" max="6673" width="1.7265625" style="155" customWidth="1"/>
    <col min="6674" max="6912" width="8.90625" style="155"/>
    <col min="6913" max="6913" width="10.36328125" style="155" customWidth="1"/>
    <col min="6914" max="6916" width="8.90625" style="155"/>
    <col min="6917" max="6917" width="7.6328125" style="155" customWidth="1"/>
    <col min="6918" max="6918" width="7.453125" style="155" customWidth="1"/>
    <col min="6919" max="6919" width="1.36328125" style="155" customWidth="1"/>
    <col min="6920" max="6920" width="8.453125" style="155" customWidth="1"/>
    <col min="6921" max="6921" width="8.26953125" style="155" customWidth="1"/>
    <col min="6922" max="6922" width="7.36328125" style="155" customWidth="1"/>
    <col min="6923" max="6923" width="8.90625" style="155" customWidth="1"/>
    <col min="6924" max="6924" width="6.453125" style="155" customWidth="1"/>
    <col min="6925" max="6925" width="6.26953125" style="155" customWidth="1"/>
    <col min="6926" max="6926" width="1" style="155" customWidth="1"/>
    <col min="6927" max="6927" width="4.08984375" style="155" customWidth="1"/>
    <col min="6928" max="6928" width="7.453125" style="155" customWidth="1"/>
    <col min="6929" max="6929" width="1.7265625" style="155" customWidth="1"/>
    <col min="6930" max="7168" width="8.90625" style="155"/>
    <col min="7169" max="7169" width="10.36328125" style="155" customWidth="1"/>
    <col min="7170" max="7172" width="8.90625" style="155"/>
    <col min="7173" max="7173" width="7.6328125" style="155" customWidth="1"/>
    <col min="7174" max="7174" width="7.453125" style="155" customWidth="1"/>
    <col min="7175" max="7175" width="1.36328125" style="155" customWidth="1"/>
    <col min="7176" max="7176" width="8.453125" style="155" customWidth="1"/>
    <col min="7177" max="7177" width="8.26953125" style="155" customWidth="1"/>
    <col min="7178" max="7178" width="7.36328125" style="155" customWidth="1"/>
    <col min="7179" max="7179" width="8.90625" style="155" customWidth="1"/>
    <col min="7180" max="7180" width="6.453125" style="155" customWidth="1"/>
    <col min="7181" max="7181" width="6.26953125" style="155" customWidth="1"/>
    <col min="7182" max="7182" width="1" style="155" customWidth="1"/>
    <col min="7183" max="7183" width="4.08984375" style="155" customWidth="1"/>
    <col min="7184" max="7184" width="7.453125" style="155" customWidth="1"/>
    <col min="7185" max="7185" width="1.7265625" style="155" customWidth="1"/>
    <col min="7186" max="7424" width="8.90625" style="155"/>
    <col min="7425" max="7425" width="10.36328125" style="155" customWidth="1"/>
    <col min="7426" max="7428" width="8.90625" style="155"/>
    <col min="7429" max="7429" width="7.6328125" style="155" customWidth="1"/>
    <col min="7430" max="7430" width="7.453125" style="155" customWidth="1"/>
    <col min="7431" max="7431" width="1.36328125" style="155" customWidth="1"/>
    <col min="7432" max="7432" width="8.453125" style="155" customWidth="1"/>
    <col min="7433" max="7433" width="8.26953125" style="155" customWidth="1"/>
    <col min="7434" max="7434" width="7.36328125" style="155" customWidth="1"/>
    <col min="7435" max="7435" width="8.90625" style="155" customWidth="1"/>
    <col min="7436" max="7436" width="6.453125" style="155" customWidth="1"/>
    <col min="7437" max="7437" width="6.26953125" style="155" customWidth="1"/>
    <col min="7438" max="7438" width="1" style="155" customWidth="1"/>
    <col min="7439" max="7439" width="4.08984375" style="155" customWidth="1"/>
    <col min="7440" max="7440" width="7.453125" style="155" customWidth="1"/>
    <col min="7441" max="7441" width="1.7265625" style="155" customWidth="1"/>
    <col min="7442" max="7680" width="8.90625" style="155"/>
    <col min="7681" max="7681" width="10.36328125" style="155" customWidth="1"/>
    <col min="7682" max="7684" width="8.90625" style="155"/>
    <col min="7685" max="7685" width="7.6328125" style="155" customWidth="1"/>
    <col min="7686" max="7686" width="7.453125" style="155" customWidth="1"/>
    <col min="7687" max="7687" width="1.36328125" style="155" customWidth="1"/>
    <col min="7688" max="7688" width="8.453125" style="155" customWidth="1"/>
    <col min="7689" max="7689" width="8.26953125" style="155" customWidth="1"/>
    <col min="7690" max="7690" width="7.36328125" style="155" customWidth="1"/>
    <col min="7691" max="7691" width="8.90625" style="155" customWidth="1"/>
    <col min="7692" max="7692" width="6.453125" style="155" customWidth="1"/>
    <col min="7693" max="7693" width="6.26953125" style="155" customWidth="1"/>
    <col min="7694" max="7694" width="1" style="155" customWidth="1"/>
    <col min="7695" max="7695" width="4.08984375" style="155" customWidth="1"/>
    <col min="7696" max="7696" width="7.453125" style="155" customWidth="1"/>
    <col min="7697" max="7697" width="1.7265625" style="155" customWidth="1"/>
    <col min="7698" max="7936" width="8.90625" style="155"/>
    <col min="7937" max="7937" width="10.36328125" style="155" customWidth="1"/>
    <col min="7938" max="7940" width="8.90625" style="155"/>
    <col min="7941" max="7941" width="7.6328125" style="155" customWidth="1"/>
    <col min="7942" max="7942" width="7.453125" style="155" customWidth="1"/>
    <col min="7943" max="7943" width="1.36328125" style="155" customWidth="1"/>
    <col min="7944" max="7944" width="8.453125" style="155" customWidth="1"/>
    <col min="7945" max="7945" width="8.26953125" style="155" customWidth="1"/>
    <col min="7946" max="7946" width="7.36328125" style="155" customWidth="1"/>
    <col min="7947" max="7947" width="8.90625" style="155" customWidth="1"/>
    <col min="7948" max="7948" width="6.453125" style="155" customWidth="1"/>
    <col min="7949" max="7949" width="6.26953125" style="155" customWidth="1"/>
    <col min="7950" max="7950" width="1" style="155" customWidth="1"/>
    <col min="7951" max="7951" width="4.08984375" style="155" customWidth="1"/>
    <col min="7952" max="7952" width="7.453125" style="155" customWidth="1"/>
    <col min="7953" max="7953" width="1.7265625" style="155" customWidth="1"/>
    <col min="7954" max="8192" width="8.90625" style="155"/>
    <col min="8193" max="8193" width="10.36328125" style="155" customWidth="1"/>
    <col min="8194" max="8196" width="8.90625" style="155"/>
    <col min="8197" max="8197" width="7.6328125" style="155" customWidth="1"/>
    <col min="8198" max="8198" width="7.453125" style="155" customWidth="1"/>
    <col min="8199" max="8199" width="1.36328125" style="155" customWidth="1"/>
    <col min="8200" max="8200" width="8.453125" style="155" customWidth="1"/>
    <col min="8201" max="8201" width="8.26953125" style="155" customWidth="1"/>
    <col min="8202" max="8202" width="7.36328125" style="155" customWidth="1"/>
    <col min="8203" max="8203" width="8.90625" style="155" customWidth="1"/>
    <col min="8204" max="8204" width="6.453125" style="155" customWidth="1"/>
    <col min="8205" max="8205" width="6.26953125" style="155" customWidth="1"/>
    <col min="8206" max="8206" width="1" style="155" customWidth="1"/>
    <col min="8207" max="8207" width="4.08984375" style="155" customWidth="1"/>
    <col min="8208" max="8208" width="7.453125" style="155" customWidth="1"/>
    <col min="8209" max="8209" width="1.7265625" style="155" customWidth="1"/>
    <col min="8210" max="8448" width="8.90625" style="155"/>
    <col min="8449" max="8449" width="10.36328125" style="155" customWidth="1"/>
    <col min="8450" max="8452" width="8.90625" style="155"/>
    <col min="8453" max="8453" width="7.6328125" style="155" customWidth="1"/>
    <col min="8454" max="8454" width="7.453125" style="155" customWidth="1"/>
    <col min="8455" max="8455" width="1.36328125" style="155" customWidth="1"/>
    <col min="8456" max="8456" width="8.453125" style="155" customWidth="1"/>
    <col min="8457" max="8457" width="8.26953125" style="155" customWidth="1"/>
    <col min="8458" max="8458" width="7.36328125" style="155" customWidth="1"/>
    <col min="8459" max="8459" width="8.90625" style="155" customWidth="1"/>
    <col min="8460" max="8460" width="6.453125" style="155" customWidth="1"/>
    <col min="8461" max="8461" width="6.26953125" style="155" customWidth="1"/>
    <col min="8462" max="8462" width="1" style="155" customWidth="1"/>
    <col min="8463" max="8463" width="4.08984375" style="155" customWidth="1"/>
    <col min="8464" max="8464" width="7.453125" style="155" customWidth="1"/>
    <col min="8465" max="8465" width="1.7265625" style="155" customWidth="1"/>
    <col min="8466" max="8704" width="8.90625" style="155"/>
    <col min="8705" max="8705" width="10.36328125" style="155" customWidth="1"/>
    <col min="8706" max="8708" width="8.90625" style="155"/>
    <col min="8709" max="8709" width="7.6328125" style="155" customWidth="1"/>
    <col min="8710" max="8710" width="7.453125" style="155" customWidth="1"/>
    <col min="8711" max="8711" width="1.36328125" style="155" customWidth="1"/>
    <col min="8712" max="8712" width="8.453125" style="155" customWidth="1"/>
    <col min="8713" max="8713" width="8.26953125" style="155" customWidth="1"/>
    <col min="8714" max="8714" width="7.36328125" style="155" customWidth="1"/>
    <col min="8715" max="8715" width="8.90625" style="155" customWidth="1"/>
    <col min="8716" max="8716" width="6.453125" style="155" customWidth="1"/>
    <col min="8717" max="8717" width="6.26953125" style="155" customWidth="1"/>
    <col min="8718" max="8718" width="1" style="155" customWidth="1"/>
    <col min="8719" max="8719" width="4.08984375" style="155" customWidth="1"/>
    <col min="8720" max="8720" width="7.453125" style="155" customWidth="1"/>
    <col min="8721" max="8721" width="1.7265625" style="155" customWidth="1"/>
    <col min="8722" max="8960" width="8.90625" style="155"/>
    <col min="8961" max="8961" width="10.36328125" style="155" customWidth="1"/>
    <col min="8962" max="8964" width="8.90625" style="155"/>
    <col min="8965" max="8965" width="7.6328125" style="155" customWidth="1"/>
    <col min="8966" max="8966" width="7.453125" style="155" customWidth="1"/>
    <col min="8967" max="8967" width="1.36328125" style="155" customWidth="1"/>
    <col min="8968" max="8968" width="8.453125" style="155" customWidth="1"/>
    <col min="8969" max="8969" width="8.26953125" style="155" customWidth="1"/>
    <col min="8970" max="8970" width="7.36328125" style="155" customWidth="1"/>
    <col min="8971" max="8971" width="8.90625" style="155" customWidth="1"/>
    <col min="8972" max="8972" width="6.453125" style="155" customWidth="1"/>
    <col min="8973" max="8973" width="6.26953125" style="155" customWidth="1"/>
    <col min="8974" max="8974" width="1" style="155" customWidth="1"/>
    <col min="8975" max="8975" width="4.08984375" style="155" customWidth="1"/>
    <col min="8976" max="8976" width="7.453125" style="155" customWidth="1"/>
    <col min="8977" max="8977" width="1.7265625" style="155" customWidth="1"/>
    <col min="8978" max="9216" width="8.90625" style="155"/>
    <col min="9217" max="9217" width="10.36328125" style="155" customWidth="1"/>
    <col min="9218" max="9220" width="8.90625" style="155"/>
    <col min="9221" max="9221" width="7.6328125" style="155" customWidth="1"/>
    <col min="9222" max="9222" width="7.453125" style="155" customWidth="1"/>
    <col min="9223" max="9223" width="1.36328125" style="155" customWidth="1"/>
    <col min="9224" max="9224" width="8.453125" style="155" customWidth="1"/>
    <col min="9225" max="9225" width="8.26953125" style="155" customWidth="1"/>
    <col min="9226" max="9226" width="7.36328125" style="155" customWidth="1"/>
    <col min="9227" max="9227" width="8.90625" style="155" customWidth="1"/>
    <col min="9228" max="9228" width="6.453125" style="155" customWidth="1"/>
    <col min="9229" max="9229" width="6.26953125" style="155" customWidth="1"/>
    <col min="9230" max="9230" width="1" style="155" customWidth="1"/>
    <col min="9231" max="9231" width="4.08984375" style="155" customWidth="1"/>
    <col min="9232" max="9232" width="7.453125" style="155" customWidth="1"/>
    <col min="9233" max="9233" width="1.7265625" style="155" customWidth="1"/>
    <col min="9234" max="9472" width="8.90625" style="155"/>
    <col min="9473" max="9473" width="10.36328125" style="155" customWidth="1"/>
    <col min="9474" max="9476" width="8.90625" style="155"/>
    <col min="9477" max="9477" width="7.6328125" style="155" customWidth="1"/>
    <col min="9478" max="9478" width="7.453125" style="155" customWidth="1"/>
    <col min="9479" max="9479" width="1.36328125" style="155" customWidth="1"/>
    <col min="9480" max="9480" width="8.453125" style="155" customWidth="1"/>
    <col min="9481" max="9481" width="8.26953125" style="155" customWidth="1"/>
    <col min="9482" max="9482" width="7.36328125" style="155" customWidth="1"/>
    <col min="9483" max="9483" width="8.90625" style="155" customWidth="1"/>
    <col min="9484" max="9484" width="6.453125" style="155" customWidth="1"/>
    <col min="9485" max="9485" width="6.26953125" style="155" customWidth="1"/>
    <col min="9486" max="9486" width="1" style="155" customWidth="1"/>
    <col min="9487" max="9487" width="4.08984375" style="155" customWidth="1"/>
    <col min="9488" max="9488" width="7.453125" style="155" customWidth="1"/>
    <col min="9489" max="9489" width="1.7265625" style="155" customWidth="1"/>
    <col min="9490" max="9728" width="8.90625" style="155"/>
    <col min="9729" max="9729" width="10.36328125" style="155" customWidth="1"/>
    <col min="9730" max="9732" width="8.90625" style="155"/>
    <col min="9733" max="9733" width="7.6328125" style="155" customWidth="1"/>
    <col min="9734" max="9734" width="7.453125" style="155" customWidth="1"/>
    <col min="9735" max="9735" width="1.36328125" style="155" customWidth="1"/>
    <col min="9736" max="9736" width="8.453125" style="155" customWidth="1"/>
    <col min="9737" max="9737" width="8.26953125" style="155" customWidth="1"/>
    <col min="9738" max="9738" width="7.36328125" style="155" customWidth="1"/>
    <col min="9739" max="9739" width="8.90625" style="155" customWidth="1"/>
    <col min="9740" max="9740" width="6.453125" style="155" customWidth="1"/>
    <col min="9741" max="9741" width="6.26953125" style="155" customWidth="1"/>
    <col min="9742" max="9742" width="1" style="155" customWidth="1"/>
    <col min="9743" max="9743" width="4.08984375" style="155" customWidth="1"/>
    <col min="9744" max="9744" width="7.453125" style="155" customWidth="1"/>
    <col min="9745" max="9745" width="1.7265625" style="155" customWidth="1"/>
    <col min="9746" max="9984" width="8.90625" style="155"/>
    <col min="9985" max="9985" width="10.36328125" style="155" customWidth="1"/>
    <col min="9986" max="9988" width="8.90625" style="155"/>
    <col min="9989" max="9989" width="7.6328125" style="155" customWidth="1"/>
    <col min="9990" max="9990" width="7.453125" style="155" customWidth="1"/>
    <col min="9991" max="9991" width="1.36328125" style="155" customWidth="1"/>
    <col min="9992" max="9992" width="8.453125" style="155" customWidth="1"/>
    <col min="9993" max="9993" width="8.26953125" style="155" customWidth="1"/>
    <col min="9994" max="9994" width="7.36328125" style="155" customWidth="1"/>
    <col min="9995" max="9995" width="8.90625" style="155" customWidth="1"/>
    <col min="9996" max="9996" width="6.453125" style="155" customWidth="1"/>
    <col min="9997" max="9997" width="6.26953125" style="155" customWidth="1"/>
    <col min="9998" max="9998" width="1" style="155" customWidth="1"/>
    <col min="9999" max="9999" width="4.08984375" style="155" customWidth="1"/>
    <col min="10000" max="10000" width="7.453125" style="155" customWidth="1"/>
    <col min="10001" max="10001" width="1.7265625" style="155" customWidth="1"/>
    <col min="10002" max="10240" width="8.90625" style="155"/>
    <col min="10241" max="10241" width="10.36328125" style="155" customWidth="1"/>
    <col min="10242" max="10244" width="8.90625" style="155"/>
    <col min="10245" max="10245" width="7.6328125" style="155" customWidth="1"/>
    <col min="10246" max="10246" width="7.453125" style="155" customWidth="1"/>
    <col min="10247" max="10247" width="1.36328125" style="155" customWidth="1"/>
    <col min="10248" max="10248" width="8.453125" style="155" customWidth="1"/>
    <col min="10249" max="10249" width="8.26953125" style="155" customWidth="1"/>
    <col min="10250" max="10250" width="7.36328125" style="155" customWidth="1"/>
    <col min="10251" max="10251" width="8.90625" style="155" customWidth="1"/>
    <col min="10252" max="10252" width="6.453125" style="155" customWidth="1"/>
    <col min="10253" max="10253" width="6.26953125" style="155" customWidth="1"/>
    <col min="10254" max="10254" width="1" style="155" customWidth="1"/>
    <col min="10255" max="10255" width="4.08984375" style="155" customWidth="1"/>
    <col min="10256" max="10256" width="7.453125" style="155" customWidth="1"/>
    <col min="10257" max="10257" width="1.7265625" style="155" customWidth="1"/>
    <col min="10258" max="10496" width="8.90625" style="155"/>
    <col min="10497" max="10497" width="10.36328125" style="155" customWidth="1"/>
    <col min="10498" max="10500" width="8.90625" style="155"/>
    <col min="10501" max="10501" width="7.6328125" style="155" customWidth="1"/>
    <col min="10502" max="10502" width="7.453125" style="155" customWidth="1"/>
    <col min="10503" max="10503" width="1.36328125" style="155" customWidth="1"/>
    <col min="10504" max="10504" width="8.453125" style="155" customWidth="1"/>
    <col min="10505" max="10505" width="8.26953125" style="155" customWidth="1"/>
    <col min="10506" max="10506" width="7.36328125" style="155" customWidth="1"/>
    <col min="10507" max="10507" width="8.90625" style="155" customWidth="1"/>
    <col min="10508" max="10508" width="6.453125" style="155" customWidth="1"/>
    <col min="10509" max="10509" width="6.26953125" style="155" customWidth="1"/>
    <col min="10510" max="10510" width="1" style="155" customWidth="1"/>
    <col min="10511" max="10511" width="4.08984375" style="155" customWidth="1"/>
    <col min="10512" max="10512" width="7.453125" style="155" customWidth="1"/>
    <col min="10513" max="10513" width="1.7265625" style="155" customWidth="1"/>
    <col min="10514" max="10752" width="8.90625" style="155"/>
    <col min="10753" max="10753" width="10.36328125" style="155" customWidth="1"/>
    <col min="10754" max="10756" width="8.90625" style="155"/>
    <col min="10757" max="10757" width="7.6328125" style="155" customWidth="1"/>
    <col min="10758" max="10758" width="7.453125" style="155" customWidth="1"/>
    <col min="10759" max="10759" width="1.36328125" style="155" customWidth="1"/>
    <col min="10760" max="10760" width="8.453125" style="155" customWidth="1"/>
    <col min="10761" max="10761" width="8.26953125" style="155" customWidth="1"/>
    <col min="10762" max="10762" width="7.36328125" style="155" customWidth="1"/>
    <col min="10763" max="10763" width="8.90625" style="155" customWidth="1"/>
    <col min="10764" max="10764" width="6.453125" style="155" customWidth="1"/>
    <col min="10765" max="10765" width="6.26953125" style="155" customWidth="1"/>
    <col min="10766" max="10766" width="1" style="155" customWidth="1"/>
    <col min="10767" max="10767" width="4.08984375" style="155" customWidth="1"/>
    <col min="10768" max="10768" width="7.453125" style="155" customWidth="1"/>
    <col min="10769" max="10769" width="1.7265625" style="155" customWidth="1"/>
    <col min="10770" max="11008" width="8.90625" style="155"/>
    <col min="11009" max="11009" width="10.36328125" style="155" customWidth="1"/>
    <col min="11010" max="11012" width="8.90625" style="155"/>
    <col min="11013" max="11013" width="7.6328125" style="155" customWidth="1"/>
    <col min="11014" max="11014" width="7.453125" style="155" customWidth="1"/>
    <col min="11015" max="11015" width="1.36328125" style="155" customWidth="1"/>
    <col min="11016" max="11016" width="8.453125" style="155" customWidth="1"/>
    <col min="11017" max="11017" width="8.26953125" style="155" customWidth="1"/>
    <col min="11018" max="11018" width="7.36328125" style="155" customWidth="1"/>
    <col min="11019" max="11019" width="8.90625" style="155" customWidth="1"/>
    <col min="11020" max="11020" width="6.453125" style="155" customWidth="1"/>
    <col min="11021" max="11021" width="6.26953125" style="155" customWidth="1"/>
    <col min="11022" max="11022" width="1" style="155" customWidth="1"/>
    <col min="11023" max="11023" width="4.08984375" style="155" customWidth="1"/>
    <col min="11024" max="11024" width="7.453125" style="155" customWidth="1"/>
    <col min="11025" max="11025" width="1.7265625" style="155" customWidth="1"/>
    <col min="11026" max="11264" width="8.90625" style="155"/>
    <col min="11265" max="11265" width="10.36328125" style="155" customWidth="1"/>
    <col min="11266" max="11268" width="8.90625" style="155"/>
    <col min="11269" max="11269" width="7.6328125" style="155" customWidth="1"/>
    <col min="11270" max="11270" width="7.453125" style="155" customWidth="1"/>
    <col min="11271" max="11271" width="1.36328125" style="155" customWidth="1"/>
    <col min="11272" max="11272" width="8.453125" style="155" customWidth="1"/>
    <col min="11273" max="11273" width="8.26953125" style="155" customWidth="1"/>
    <col min="11274" max="11274" width="7.36328125" style="155" customWidth="1"/>
    <col min="11275" max="11275" width="8.90625" style="155" customWidth="1"/>
    <col min="11276" max="11276" width="6.453125" style="155" customWidth="1"/>
    <col min="11277" max="11277" width="6.26953125" style="155" customWidth="1"/>
    <col min="11278" max="11278" width="1" style="155" customWidth="1"/>
    <col min="11279" max="11279" width="4.08984375" style="155" customWidth="1"/>
    <col min="11280" max="11280" width="7.453125" style="155" customWidth="1"/>
    <col min="11281" max="11281" width="1.7265625" style="155" customWidth="1"/>
    <col min="11282" max="11520" width="8.90625" style="155"/>
    <col min="11521" max="11521" width="10.36328125" style="155" customWidth="1"/>
    <col min="11522" max="11524" width="8.90625" style="155"/>
    <col min="11525" max="11525" width="7.6328125" style="155" customWidth="1"/>
    <col min="11526" max="11526" width="7.453125" style="155" customWidth="1"/>
    <col min="11527" max="11527" width="1.36328125" style="155" customWidth="1"/>
    <col min="11528" max="11528" width="8.453125" style="155" customWidth="1"/>
    <col min="11529" max="11529" width="8.26953125" style="155" customWidth="1"/>
    <col min="11530" max="11530" width="7.36328125" style="155" customWidth="1"/>
    <col min="11531" max="11531" width="8.90625" style="155" customWidth="1"/>
    <col min="11532" max="11532" width="6.453125" style="155" customWidth="1"/>
    <col min="11533" max="11533" width="6.26953125" style="155" customWidth="1"/>
    <col min="11534" max="11534" width="1" style="155" customWidth="1"/>
    <col min="11535" max="11535" width="4.08984375" style="155" customWidth="1"/>
    <col min="11536" max="11536" width="7.453125" style="155" customWidth="1"/>
    <col min="11537" max="11537" width="1.7265625" style="155" customWidth="1"/>
    <col min="11538" max="11776" width="8.90625" style="155"/>
    <col min="11777" max="11777" width="10.36328125" style="155" customWidth="1"/>
    <col min="11778" max="11780" width="8.90625" style="155"/>
    <col min="11781" max="11781" width="7.6328125" style="155" customWidth="1"/>
    <col min="11782" max="11782" width="7.453125" style="155" customWidth="1"/>
    <col min="11783" max="11783" width="1.36328125" style="155" customWidth="1"/>
    <col min="11784" max="11784" width="8.453125" style="155" customWidth="1"/>
    <col min="11785" max="11785" width="8.26953125" style="155" customWidth="1"/>
    <col min="11786" max="11786" width="7.36328125" style="155" customWidth="1"/>
    <col min="11787" max="11787" width="8.90625" style="155" customWidth="1"/>
    <col min="11788" max="11788" width="6.453125" style="155" customWidth="1"/>
    <col min="11789" max="11789" width="6.26953125" style="155" customWidth="1"/>
    <col min="11790" max="11790" width="1" style="155" customWidth="1"/>
    <col min="11791" max="11791" width="4.08984375" style="155" customWidth="1"/>
    <col min="11792" max="11792" width="7.453125" style="155" customWidth="1"/>
    <col min="11793" max="11793" width="1.7265625" style="155" customWidth="1"/>
    <col min="11794" max="12032" width="8.90625" style="155"/>
    <col min="12033" max="12033" width="10.36328125" style="155" customWidth="1"/>
    <col min="12034" max="12036" width="8.90625" style="155"/>
    <col min="12037" max="12037" width="7.6328125" style="155" customWidth="1"/>
    <col min="12038" max="12038" width="7.453125" style="155" customWidth="1"/>
    <col min="12039" max="12039" width="1.36328125" style="155" customWidth="1"/>
    <col min="12040" max="12040" width="8.453125" style="155" customWidth="1"/>
    <col min="12041" max="12041" width="8.26953125" style="155" customWidth="1"/>
    <col min="12042" max="12042" width="7.36328125" style="155" customWidth="1"/>
    <col min="12043" max="12043" width="8.90625" style="155" customWidth="1"/>
    <col min="12044" max="12044" width="6.453125" style="155" customWidth="1"/>
    <col min="12045" max="12045" width="6.26953125" style="155" customWidth="1"/>
    <col min="12046" max="12046" width="1" style="155" customWidth="1"/>
    <col min="12047" max="12047" width="4.08984375" style="155" customWidth="1"/>
    <col min="12048" max="12048" width="7.453125" style="155" customWidth="1"/>
    <col min="12049" max="12049" width="1.7265625" style="155" customWidth="1"/>
    <col min="12050" max="12288" width="8.90625" style="155"/>
    <col min="12289" max="12289" width="10.36328125" style="155" customWidth="1"/>
    <col min="12290" max="12292" width="8.90625" style="155"/>
    <col min="12293" max="12293" width="7.6328125" style="155" customWidth="1"/>
    <col min="12294" max="12294" width="7.453125" style="155" customWidth="1"/>
    <col min="12295" max="12295" width="1.36328125" style="155" customWidth="1"/>
    <col min="12296" max="12296" width="8.453125" style="155" customWidth="1"/>
    <col min="12297" max="12297" width="8.26953125" style="155" customWidth="1"/>
    <col min="12298" max="12298" width="7.36328125" style="155" customWidth="1"/>
    <col min="12299" max="12299" width="8.90625" style="155" customWidth="1"/>
    <col min="12300" max="12300" width="6.453125" style="155" customWidth="1"/>
    <col min="12301" max="12301" width="6.26953125" style="155" customWidth="1"/>
    <col min="12302" max="12302" width="1" style="155" customWidth="1"/>
    <col min="12303" max="12303" width="4.08984375" style="155" customWidth="1"/>
    <col min="12304" max="12304" width="7.453125" style="155" customWidth="1"/>
    <col min="12305" max="12305" width="1.7265625" style="155" customWidth="1"/>
    <col min="12306" max="12544" width="8.90625" style="155"/>
    <col min="12545" max="12545" width="10.36328125" style="155" customWidth="1"/>
    <col min="12546" max="12548" width="8.90625" style="155"/>
    <col min="12549" max="12549" width="7.6328125" style="155" customWidth="1"/>
    <col min="12550" max="12550" width="7.453125" style="155" customWidth="1"/>
    <col min="12551" max="12551" width="1.36328125" style="155" customWidth="1"/>
    <col min="12552" max="12552" width="8.453125" style="155" customWidth="1"/>
    <col min="12553" max="12553" width="8.26953125" style="155" customWidth="1"/>
    <col min="12554" max="12554" width="7.36328125" style="155" customWidth="1"/>
    <col min="12555" max="12555" width="8.90625" style="155" customWidth="1"/>
    <col min="12556" max="12556" width="6.453125" style="155" customWidth="1"/>
    <col min="12557" max="12557" width="6.26953125" style="155" customWidth="1"/>
    <col min="12558" max="12558" width="1" style="155" customWidth="1"/>
    <col min="12559" max="12559" width="4.08984375" style="155" customWidth="1"/>
    <col min="12560" max="12560" width="7.453125" style="155" customWidth="1"/>
    <col min="12561" max="12561" width="1.7265625" style="155" customWidth="1"/>
    <col min="12562" max="12800" width="8.90625" style="155"/>
    <col min="12801" max="12801" width="10.36328125" style="155" customWidth="1"/>
    <col min="12802" max="12804" width="8.90625" style="155"/>
    <col min="12805" max="12805" width="7.6328125" style="155" customWidth="1"/>
    <col min="12806" max="12806" width="7.453125" style="155" customWidth="1"/>
    <col min="12807" max="12807" width="1.36328125" style="155" customWidth="1"/>
    <col min="12808" max="12808" width="8.453125" style="155" customWidth="1"/>
    <col min="12809" max="12809" width="8.26953125" style="155" customWidth="1"/>
    <col min="12810" max="12810" width="7.36328125" style="155" customWidth="1"/>
    <col min="12811" max="12811" width="8.90625" style="155" customWidth="1"/>
    <col min="12812" max="12812" width="6.453125" style="155" customWidth="1"/>
    <col min="12813" max="12813" width="6.26953125" style="155" customWidth="1"/>
    <col min="12814" max="12814" width="1" style="155" customWidth="1"/>
    <col min="12815" max="12815" width="4.08984375" style="155" customWidth="1"/>
    <col min="12816" max="12816" width="7.453125" style="155" customWidth="1"/>
    <col min="12817" max="12817" width="1.7265625" style="155" customWidth="1"/>
    <col min="12818" max="13056" width="8.90625" style="155"/>
    <col min="13057" max="13057" width="10.36328125" style="155" customWidth="1"/>
    <col min="13058" max="13060" width="8.90625" style="155"/>
    <col min="13061" max="13061" width="7.6328125" style="155" customWidth="1"/>
    <col min="13062" max="13062" width="7.453125" style="155" customWidth="1"/>
    <col min="13063" max="13063" width="1.36328125" style="155" customWidth="1"/>
    <col min="13064" max="13064" width="8.453125" style="155" customWidth="1"/>
    <col min="13065" max="13065" width="8.26953125" style="155" customWidth="1"/>
    <col min="13066" max="13066" width="7.36328125" style="155" customWidth="1"/>
    <col min="13067" max="13067" width="8.90625" style="155" customWidth="1"/>
    <col min="13068" max="13068" width="6.453125" style="155" customWidth="1"/>
    <col min="13069" max="13069" width="6.26953125" style="155" customWidth="1"/>
    <col min="13070" max="13070" width="1" style="155" customWidth="1"/>
    <col min="13071" max="13071" width="4.08984375" style="155" customWidth="1"/>
    <col min="13072" max="13072" width="7.453125" style="155" customWidth="1"/>
    <col min="13073" max="13073" width="1.7265625" style="155" customWidth="1"/>
    <col min="13074" max="13312" width="8.90625" style="155"/>
    <col min="13313" max="13313" width="10.36328125" style="155" customWidth="1"/>
    <col min="13314" max="13316" width="8.90625" style="155"/>
    <col min="13317" max="13317" width="7.6328125" style="155" customWidth="1"/>
    <col min="13318" max="13318" width="7.453125" style="155" customWidth="1"/>
    <col min="13319" max="13319" width="1.36328125" style="155" customWidth="1"/>
    <col min="13320" max="13320" width="8.453125" style="155" customWidth="1"/>
    <col min="13321" max="13321" width="8.26953125" style="155" customWidth="1"/>
    <col min="13322" max="13322" width="7.36328125" style="155" customWidth="1"/>
    <col min="13323" max="13323" width="8.90625" style="155" customWidth="1"/>
    <col min="13324" max="13324" width="6.453125" style="155" customWidth="1"/>
    <col min="13325" max="13325" width="6.26953125" style="155" customWidth="1"/>
    <col min="13326" max="13326" width="1" style="155" customWidth="1"/>
    <col min="13327" max="13327" width="4.08984375" style="155" customWidth="1"/>
    <col min="13328" max="13328" width="7.453125" style="155" customWidth="1"/>
    <col min="13329" max="13329" width="1.7265625" style="155" customWidth="1"/>
    <col min="13330" max="13568" width="8.90625" style="155"/>
    <col min="13569" max="13569" width="10.36328125" style="155" customWidth="1"/>
    <col min="13570" max="13572" width="8.90625" style="155"/>
    <col min="13573" max="13573" width="7.6328125" style="155" customWidth="1"/>
    <col min="13574" max="13574" width="7.453125" style="155" customWidth="1"/>
    <col min="13575" max="13575" width="1.36328125" style="155" customWidth="1"/>
    <col min="13576" max="13576" width="8.453125" style="155" customWidth="1"/>
    <col min="13577" max="13577" width="8.26953125" style="155" customWidth="1"/>
    <col min="13578" max="13578" width="7.36328125" style="155" customWidth="1"/>
    <col min="13579" max="13579" width="8.90625" style="155" customWidth="1"/>
    <col min="13580" max="13580" width="6.453125" style="155" customWidth="1"/>
    <col min="13581" max="13581" width="6.26953125" style="155" customWidth="1"/>
    <col min="13582" max="13582" width="1" style="155" customWidth="1"/>
    <col min="13583" max="13583" width="4.08984375" style="155" customWidth="1"/>
    <col min="13584" max="13584" width="7.453125" style="155" customWidth="1"/>
    <col min="13585" max="13585" width="1.7265625" style="155" customWidth="1"/>
    <col min="13586" max="13824" width="8.90625" style="155"/>
    <col min="13825" max="13825" width="10.36328125" style="155" customWidth="1"/>
    <col min="13826" max="13828" width="8.90625" style="155"/>
    <col min="13829" max="13829" width="7.6328125" style="155" customWidth="1"/>
    <col min="13830" max="13830" width="7.453125" style="155" customWidth="1"/>
    <col min="13831" max="13831" width="1.36328125" style="155" customWidth="1"/>
    <col min="13832" max="13832" width="8.453125" style="155" customWidth="1"/>
    <col min="13833" max="13833" width="8.26953125" style="155" customWidth="1"/>
    <col min="13834" max="13834" width="7.36328125" style="155" customWidth="1"/>
    <col min="13835" max="13835" width="8.90625" style="155" customWidth="1"/>
    <col min="13836" max="13836" width="6.453125" style="155" customWidth="1"/>
    <col min="13837" max="13837" width="6.26953125" style="155" customWidth="1"/>
    <col min="13838" max="13838" width="1" style="155" customWidth="1"/>
    <col min="13839" max="13839" width="4.08984375" style="155" customWidth="1"/>
    <col min="13840" max="13840" width="7.453125" style="155" customWidth="1"/>
    <col min="13841" max="13841" width="1.7265625" style="155" customWidth="1"/>
    <col min="13842" max="14080" width="8.90625" style="155"/>
    <col min="14081" max="14081" width="10.36328125" style="155" customWidth="1"/>
    <col min="14082" max="14084" width="8.90625" style="155"/>
    <col min="14085" max="14085" width="7.6328125" style="155" customWidth="1"/>
    <col min="14086" max="14086" width="7.453125" style="155" customWidth="1"/>
    <col min="14087" max="14087" width="1.36328125" style="155" customWidth="1"/>
    <col min="14088" max="14088" width="8.453125" style="155" customWidth="1"/>
    <col min="14089" max="14089" width="8.26953125" style="155" customWidth="1"/>
    <col min="14090" max="14090" width="7.36328125" style="155" customWidth="1"/>
    <col min="14091" max="14091" width="8.90625" style="155" customWidth="1"/>
    <col min="14092" max="14092" width="6.453125" style="155" customWidth="1"/>
    <col min="14093" max="14093" width="6.26953125" style="155" customWidth="1"/>
    <col min="14094" max="14094" width="1" style="155" customWidth="1"/>
    <col min="14095" max="14095" width="4.08984375" style="155" customWidth="1"/>
    <col min="14096" max="14096" width="7.453125" style="155" customWidth="1"/>
    <col min="14097" max="14097" width="1.7265625" style="155" customWidth="1"/>
    <col min="14098" max="14336" width="8.90625" style="155"/>
    <col min="14337" max="14337" width="10.36328125" style="155" customWidth="1"/>
    <col min="14338" max="14340" width="8.90625" style="155"/>
    <col min="14341" max="14341" width="7.6328125" style="155" customWidth="1"/>
    <col min="14342" max="14342" width="7.453125" style="155" customWidth="1"/>
    <col min="14343" max="14343" width="1.36328125" style="155" customWidth="1"/>
    <col min="14344" max="14344" width="8.453125" style="155" customWidth="1"/>
    <col min="14345" max="14345" width="8.26953125" style="155" customWidth="1"/>
    <col min="14346" max="14346" width="7.36328125" style="155" customWidth="1"/>
    <col min="14347" max="14347" width="8.90625" style="155" customWidth="1"/>
    <col min="14348" max="14348" width="6.453125" style="155" customWidth="1"/>
    <col min="14349" max="14349" width="6.26953125" style="155" customWidth="1"/>
    <col min="14350" max="14350" width="1" style="155" customWidth="1"/>
    <col min="14351" max="14351" width="4.08984375" style="155" customWidth="1"/>
    <col min="14352" max="14352" width="7.453125" style="155" customWidth="1"/>
    <col min="14353" max="14353" width="1.7265625" style="155" customWidth="1"/>
    <col min="14354" max="14592" width="8.90625" style="155"/>
    <col min="14593" max="14593" width="10.36328125" style="155" customWidth="1"/>
    <col min="14594" max="14596" width="8.90625" style="155"/>
    <col min="14597" max="14597" width="7.6328125" style="155" customWidth="1"/>
    <col min="14598" max="14598" width="7.453125" style="155" customWidth="1"/>
    <col min="14599" max="14599" width="1.36328125" style="155" customWidth="1"/>
    <col min="14600" max="14600" width="8.453125" style="155" customWidth="1"/>
    <col min="14601" max="14601" width="8.26953125" style="155" customWidth="1"/>
    <col min="14602" max="14602" width="7.36328125" style="155" customWidth="1"/>
    <col min="14603" max="14603" width="8.90625" style="155" customWidth="1"/>
    <col min="14604" max="14604" width="6.453125" style="155" customWidth="1"/>
    <col min="14605" max="14605" width="6.26953125" style="155" customWidth="1"/>
    <col min="14606" max="14606" width="1" style="155" customWidth="1"/>
    <col min="14607" max="14607" width="4.08984375" style="155" customWidth="1"/>
    <col min="14608" max="14608" width="7.453125" style="155" customWidth="1"/>
    <col min="14609" max="14609" width="1.7265625" style="155" customWidth="1"/>
    <col min="14610" max="14848" width="8.90625" style="155"/>
    <col min="14849" max="14849" width="10.36328125" style="155" customWidth="1"/>
    <col min="14850" max="14852" width="8.90625" style="155"/>
    <col min="14853" max="14853" width="7.6328125" style="155" customWidth="1"/>
    <col min="14854" max="14854" width="7.453125" style="155" customWidth="1"/>
    <col min="14855" max="14855" width="1.36328125" style="155" customWidth="1"/>
    <col min="14856" max="14856" width="8.453125" style="155" customWidth="1"/>
    <col min="14857" max="14857" width="8.26953125" style="155" customWidth="1"/>
    <col min="14858" max="14858" width="7.36328125" style="155" customWidth="1"/>
    <col min="14859" max="14859" width="8.90625" style="155" customWidth="1"/>
    <col min="14860" max="14860" width="6.453125" style="155" customWidth="1"/>
    <col min="14861" max="14861" width="6.26953125" style="155" customWidth="1"/>
    <col min="14862" max="14862" width="1" style="155" customWidth="1"/>
    <col min="14863" max="14863" width="4.08984375" style="155" customWidth="1"/>
    <col min="14864" max="14864" width="7.453125" style="155" customWidth="1"/>
    <col min="14865" max="14865" width="1.7265625" style="155" customWidth="1"/>
    <col min="14866" max="15104" width="8.90625" style="155"/>
    <col min="15105" max="15105" width="10.36328125" style="155" customWidth="1"/>
    <col min="15106" max="15108" width="8.90625" style="155"/>
    <col min="15109" max="15109" width="7.6328125" style="155" customWidth="1"/>
    <col min="15110" max="15110" width="7.453125" style="155" customWidth="1"/>
    <col min="15111" max="15111" width="1.36328125" style="155" customWidth="1"/>
    <col min="15112" max="15112" width="8.453125" style="155" customWidth="1"/>
    <col min="15113" max="15113" width="8.26953125" style="155" customWidth="1"/>
    <col min="15114" max="15114" width="7.36328125" style="155" customWidth="1"/>
    <col min="15115" max="15115" width="8.90625" style="155" customWidth="1"/>
    <col min="15116" max="15116" width="6.453125" style="155" customWidth="1"/>
    <col min="15117" max="15117" width="6.26953125" style="155" customWidth="1"/>
    <col min="15118" max="15118" width="1" style="155" customWidth="1"/>
    <col min="15119" max="15119" width="4.08984375" style="155" customWidth="1"/>
    <col min="15120" max="15120" width="7.453125" style="155" customWidth="1"/>
    <col min="15121" max="15121" width="1.7265625" style="155" customWidth="1"/>
    <col min="15122" max="15360" width="8.90625" style="155"/>
    <col min="15361" max="15361" width="10.36328125" style="155" customWidth="1"/>
    <col min="15362" max="15364" width="8.90625" style="155"/>
    <col min="15365" max="15365" width="7.6328125" style="155" customWidth="1"/>
    <col min="15366" max="15366" width="7.453125" style="155" customWidth="1"/>
    <col min="15367" max="15367" width="1.36328125" style="155" customWidth="1"/>
    <col min="15368" max="15368" width="8.453125" style="155" customWidth="1"/>
    <col min="15369" max="15369" width="8.26953125" style="155" customWidth="1"/>
    <col min="15370" max="15370" width="7.36328125" style="155" customWidth="1"/>
    <col min="15371" max="15371" width="8.90625" style="155" customWidth="1"/>
    <col min="15372" max="15372" width="6.453125" style="155" customWidth="1"/>
    <col min="15373" max="15373" width="6.26953125" style="155" customWidth="1"/>
    <col min="15374" max="15374" width="1" style="155" customWidth="1"/>
    <col min="15375" max="15375" width="4.08984375" style="155" customWidth="1"/>
    <col min="15376" max="15376" width="7.453125" style="155" customWidth="1"/>
    <col min="15377" max="15377" width="1.7265625" style="155" customWidth="1"/>
    <col min="15378" max="15616" width="8.90625" style="155"/>
    <col min="15617" max="15617" width="10.36328125" style="155" customWidth="1"/>
    <col min="15618" max="15620" width="8.90625" style="155"/>
    <col min="15621" max="15621" width="7.6328125" style="155" customWidth="1"/>
    <col min="15622" max="15622" width="7.453125" style="155" customWidth="1"/>
    <col min="15623" max="15623" width="1.36328125" style="155" customWidth="1"/>
    <col min="15624" max="15624" width="8.453125" style="155" customWidth="1"/>
    <col min="15625" max="15625" width="8.26953125" style="155" customWidth="1"/>
    <col min="15626" max="15626" width="7.36328125" style="155" customWidth="1"/>
    <col min="15627" max="15627" width="8.90625" style="155" customWidth="1"/>
    <col min="15628" max="15628" width="6.453125" style="155" customWidth="1"/>
    <col min="15629" max="15629" width="6.26953125" style="155" customWidth="1"/>
    <col min="15630" max="15630" width="1" style="155" customWidth="1"/>
    <col min="15631" max="15631" width="4.08984375" style="155" customWidth="1"/>
    <col min="15632" max="15632" width="7.453125" style="155" customWidth="1"/>
    <col min="15633" max="15633" width="1.7265625" style="155" customWidth="1"/>
    <col min="15634" max="15872" width="8.90625" style="155"/>
    <col min="15873" max="15873" width="10.36328125" style="155" customWidth="1"/>
    <col min="15874" max="15876" width="8.90625" style="155"/>
    <col min="15877" max="15877" width="7.6328125" style="155" customWidth="1"/>
    <col min="15878" max="15878" width="7.453125" style="155" customWidth="1"/>
    <col min="15879" max="15879" width="1.36328125" style="155" customWidth="1"/>
    <col min="15880" max="15880" width="8.453125" style="155" customWidth="1"/>
    <col min="15881" max="15881" width="8.26953125" style="155" customWidth="1"/>
    <col min="15882" max="15882" width="7.36328125" style="155" customWidth="1"/>
    <col min="15883" max="15883" width="8.90625" style="155" customWidth="1"/>
    <col min="15884" max="15884" width="6.453125" style="155" customWidth="1"/>
    <col min="15885" max="15885" width="6.26953125" style="155" customWidth="1"/>
    <col min="15886" max="15886" width="1" style="155" customWidth="1"/>
    <col min="15887" max="15887" width="4.08984375" style="155" customWidth="1"/>
    <col min="15888" max="15888" width="7.453125" style="155" customWidth="1"/>
    <col min="15889" max="15889" width="1.7265625" style="155" customWidth="1"/>
    <col min="15890" max="16128" width="8.90625" style="155"/>
    <col min="16129" max="16129" width="10.36328125" style="155" customWidth="1"/>
    <col min="16130" max="16132" width="8.90625" style="155"/>
    <col min="16133" max="16133" width="7.6328125" style="155" customWidth="1"/>
    <col min="16134" max="16134" width="7.453125" style="155" customWidth="1"/>
    <col min="16135" max="16135" width="1.36328125" style="155" customWidth="1"/>
    <col min="16136" max="16136" width="8.453125" style="155" customWidth="1"/>
    <col min="16137" max="16137" width="8.26953125" style="155" customWidth="1"/>
    <col min="16138" max="16138" width="7.36328125" style="155" customWidth="1"/>
    <col min="16139" max="16139" width="8.90625" style="155" customWidth="1"/>
    <col min="16140" max="16140" width="6.453125" style="155" customWidth="1"/>
    <col min="16141" max="16141" width="6.26953125" style="155" customWidth="1"/>
    <col min="16142" max="16142" width="1" style="155" customWidth="1"/>
    <col min="16143" max="16143" width="4.08984375" style="155" customWidth="1"/>
    <col min="16144" max="16144" width="7.453125" style="155" customWidth="1"/>
    <col min="16145" max="16145" width="1.7265625" style="155" customWidth="1"/>
    <col min="16146" max="16384" width="8.90625" style="155"/>
  </cols>
  <sheetData>
    <row r="1" spans="1:16" ht="28" x14ac:dyDescent="0.25">
      <c r="A1" s="177" t="s">
        <v>0</v>
      </c>
      <c r="B1" s="177" t="s">
        <v>15</v>
      </c>
      <c r="C1" s="177" t="s">
        <v>16</v>
      </c>
      <c r="D1" s="177" t="s">
        <v>17</v>
      </c>
      <c r="E1" s="177" t="s">
        <v>18</v>
      </c>
      <c r="F1" s="177" t="s">
        <v>19</v>
      </c>
      <c r="G1" s="176"/>
      <c r="H1" s="171" t="s">
        <v>99</v>
      </c>
      <c r="O1" s="171" t="s">
        <v>96</v>
      </c>
      <c r="P1" s="155"/>
    </row>
    <row r="2" spans="1:16" x14ac:dyDescent="0.25">
      <c r="A2" s="175">
        <v>41491</v>
      </c>
      <c r="B2" s="172" t="s">
        <v>20</v>
      </c>
      <c r="C2" s="174" t="s">
        <v>21</v>
      </c>
      <c r="D2" s="173">
        <v>167.4</v>
      </c>
      <c r="E2" s="166">
        <f t="shared" ref="E2:E33" si="0">YEAR(A2)</f>
        <v>2013</v>
      </c>
      <c r="F2" s="177" t="str">
        <f>"第"&amp;CHOOSE(MONTH(A2),1,1,1,2,2,2,3,3,3,4,4,4,)&amp;"季度"</f>
        <v>第3季度</v>
      </c>
      <c r="H2" s="6" t="s">
        <v>154</v>
      </c>
      <c r="I2" s="6" t="s">
        <v>153</v>
      </c>
      <c r="J2" s="6" t="s">
        <v>152</v>
      </c>
      <c r="K2" s="6" t="s">
        <v>159</v>
      </c>
      <c r="O2" s="7" t="s">
        <v>97</v>
      </c>
      <c r="P2" s="7" t="s">
        <v>98</v>
      </c>
    </row>
    <row r="3" spans="1:16" x14ac:dyDescent="0.25">
      <c r="A3" s="165">
        <v>41491</v>
      </c>
      <c r="B3" s="162" t="s">
        <v>20</v>
      </c>
      <c r="C3" s="164" t="s">
        <v>21</v>
      </c>
      <c r="D3" s="163">
        <v>1696</v>
      </c>
      <c r="E3" s="166">
        <f t="shared" si="0"/>
        <v>2013</v>
      </c>
      <c r="F3" s="177" t="str">
        <f t="shared" ref="F3:F66" si="1">"第"&amp;CHOOSE(MONTH(A3),1,1,1,2,2,2,3,3,3,4,4,4,)&amp;"季度"</f>
        <v>第3季度</v>
      </c>
      <c r="H3" s="10" t="s">
        <v>146</v>
      </c>
      <c r="I3" s="10" t="s">
        <v>150</v>
      </c>
      <c r="J3" s="10">
        <f>INDEX(H8:H10,H11,1)</f>
        <v>2014</v>
      </c>
      <c r="K3" s="10" t="str">
        <f>IF(L3="全部","",L3)</f>
        <v/>
      </c>
      <c r="L3" s="155" t="str">
        <f>INDEX(I8:I12,I13,1)</f>
        <v>全部</v>
      </c>
      <c r="O3" s="24">
        <v>1</v>
      </c>
      <c r="P3" s="24" t="s">
        <v>147</v>
      </c>
    </row>
    <row r="4" spans="1:16" x14ac:dyDescent="0.25">
      <c r="A4" s="165">
        <v>41505</v>
      </c>
      <c r="B4" s="162" t="s">
        <v>20</v>
      </c>
      <c r="C4" s="164" t="s">
        <v>22</v>
      </c>
      <c r="D4" s="163">
        <v>92.4</v>
      </c>
      <c r="E4" s="166">
        <f t="shared" si="0"/>
        <v>2013</v>
      </c>
      <c r="F4" s="177" t="str">
        <f t="shared" si="1"/>
        <v>第3季度</v>
      </c>
      <c r="H4" s="171" t="s">
        <v>99</v>
      </c>
      <c r="K4" s="156"/>
      <c r="O4" s="24">
        <v>2</v>
      </c>
      <c r="P4" s="24" t="s">
        <v>147</v>
      </c>
    </row>
    <row r="5" spans="1:16" x14ac:dyDescent="0.25">
      <c r="A5" s="165">
        <v>41505</v>
      </c>
      <c r="B5" s="162" t="s">
        <v>20</v>
      </c>
      <c r="C5" s="164" t="s">
        <v>24</v>
      </c>
      <c r="D5" s="163">
        <v>780</v>
      </c>
      <c r="E5" s="166">
        <f t="shared" si="0"/>
        <v>2013</v>
      </c>
      <c r="F5" s="177" t="str">
        <f t="shared" si="1"/>
        <v>第3季度</v>
      </c>
      <c r="H5" s="9" t="s">
        <v>151</v>
      </c>
      <c r="I5" s="23">
        <f>DSUM(B1:F671,"销售额",H2:K3)</f>
        <v>6636.2624845767396</v>
      </c>
      <c r="K5" s="171" t="s">
        <v>155</v>
      </c>
      <c r="O5" s="24">
        <v>3</v>
      </c>
      <c r="P5" s="24" t="s">
        <v>147</v>
      </c>
    </row>
    <row r="6" spans="1:16" x14ac:dyDescent="0.25">
      <c r="A6" s="165">
        <v>41505</v>
      </c>
      <c r="B6" s="162" t="s">
        <v>20</v>
      </c>
      <c r="C6" s="164" t="s">
        <v>25</v>
      </c>
      <c r="D6" s="163">
        <v>443.25</v>
      </c>
      <c r="E6" s="166">
        <f t="shared" si="0"/>
        <v>2013</v>
      </c>
      <c r="F6" s="177" t="str">
        <f t="shared" si="1"/>
        <v>第3季度</v>
      </c>
      <c r="I6" s="170"/>
      <c r="K6" s="169">
        <f>I5</f>
        <v>6636.2624845767396</v>
      </c>
      <c r="L6" s="14" t="s">
        <v>156</v>
      </c>
      <c r="M6" s="14" t="s">
        <v>157</v>
      </c>
      <c r="O6" s="24">
        <v>4</v>
      </c>
      <c r="P6" s="24" t="s">
        <v>141</v>
      </c>
    </row>
    <row r="7" spans="1:16" x14ac:dyDescent="0.25">
      <c r="A7" s="165">
        <v>41505</v>
      </c>
      <c r="B7" s="162" t="s">
        <v>20</v>
      </c>
      <c r="C7" s="164" t="s">
        <v>26</v>
      </c>
      <c r="D7" s="163">
        <v>189</v>
      </c>
      <c r="E7" s="166">
        <f t="shared" si="0"/>
        <v>2013</v>
      </c>
      <c r="F7" s="177" t="str">
        <f t="shared" si="1"/>
        <v>第3季度</v>
      </c>
      <c r="H7" s="168" t="s">
        <v>100</v>
      </c>
      <c r="I7" s="168" t="s">
        <v>101</v>
      </c>
      <c r="K7" s="11" t="s">
        <v>158</v>
      </c>
      <c r="L7" s="15">
        <f t="dataTable" ref="L7:M14" dt2D="1" dtr="1" r1="I3" r2="H3"/>
        <v>11467.347480835579</v>
      </c>
      <c r="M7" s="16">
        <v>13748.102489353119</v>
      </c>
      <c r="O7" s="24">
        <v>5</v>
      </c>
      <c r="P7" s="24" t="s">
        <v>141</v>
      </c>
    </row>
    <row r="8" spans="1:16" ht="14.5" x14ac:dyDescent="0.3">
      <c r="A8" s="165">
        <v>41508</v>
      </c>
      <c r="B8" s="162" t="s">
        <v>23</v>
      </c>
      <c r="C8" s="164" t="s">
        <v>27</v>
      </c>
      <c r="D8" s="163">
        <v>163.19999939203262</v>
      </c>
      <c r="E8" s="166">
        <f t="shared" si="0"/>
        <v>2013</v>
      </c>
      <c r="F8" s="177" t="str">
        <f t="shared" si="1"/>
        <v>第3季度</v>
      </c>
      <c r="H8" s="21">
        <v>2013</v>
      </c>
      <c r="I8" s="8" t="s">
        <v>149</v>
      </c>
      <c r="K8" s="12" t="s">
        <v>148</v>
      </c>
      <c r="L8" s="17">
        <v>6296.6749927405272</v>
      </c>
      <c r="M8" s="18">
        <v>12869.499993318319</v>
      </c>
      <c r="O8" s="24">
        <v>6</v>
      </c>
      <c r="P8" s="24" t="s">
        <v>141</v>
      </c>
    </row>
    <row r="9" spans="1:16" ht="14.5" x14ac:dyDescent="0.3">
      <c r="A9" s="165">
        <v>41508</v>
      </c>
      <c r="B9" s="162" t="s">
        <v>23</v>
      </c>
      <c r="C9" s="164" t="s">
        <v>21</v>
      </c>
      <c r="D9" s="163">
        <v>360</v>
      </c>
      <c r="E9" s="166">
        <f t="shared" si="0"/>
        <v>2013</v>
      </c>
      <c r="F9" s="177" t="str">
        <f t="shared" si="1"/>
        <v>第3季度</v>
      </c>
      <c r="H9" s="21">
        <v>2014</v>
      </c>
      <c r="I9" s="22" t="s">
        <v>147</v>
      </c>
      <c r="K9" s="12" t="s">
        <v>146</v>
      </c>
      <c r="L9" s="17">
        <v>6636.2624845767396</v>
      </c>
      <c r="M9" s="18">
        <v>6439.2749932635579</v>
      </c>
      <c r="O9" s="24">
        <v>7</v>
      </c>
      <c r="P9" s="24" t="s">
        <v>143</v>
      </c>
    </row>
    <row r="10" spans="1:16" ht="14.5" x14ac:dyDescent="0.3">
      <c r="A10" s="165">
        <v>41508</v>
      </c>
      <c r="B10" s="162" t="s">
        <v>23</v>
      </c>
      <c r="C10" s="164" t="s">
        <v>24</v>
      </c>
      <c r="D10" s="163">
        <v>60.8</v>
      </c>
      <c r="E10" s="166">
        <f t="shared" si="0"/>
        <v>2013</v>
      </c>
      <c r="F10" s="177" t="str">
        <f t="shared" si="1"/>
        <v>第3季度</v>
      </c>
      <c r="H10" s="21">
        <v>2015</v>
      </c>
      <c r="I10" s="22" t="s">
        <v>141</v>
      </c>
      <c r="K10" s="12" t="s">
        <v>145</v>
      </c>
      <c r="L10" s="17">
        <v>9522.60998660326</v>
      </c>
      <c r="M10" s="18">
        <v>24698.67997882843</v>
      </c>
      <c r="O10" s="24">
        <v>8</v>
      </c>
      <c r="P10" s="24" t="s">
        <v>143</v>
      </c>
    </row>
    <row r="11" spans="1:16" x14ac:dyDescent="0.25">
      <c r="A11" s="165">
        <v>41515</v>
      </c>
      <c r="B11" s="162" t="s">
        <v>20</v>
      </c>
      <c r="C11" s="164" t="s">
        <v>22</v>
      </c>
      <c r="D11" s="163">
        <v>735</v>
      </c>
      <c r="E11" s="166">
        <f t="shared" si="0"/>
        <v>2013</v>
      </c>
      <c r="F11" s="177" t="str">
        <f t="shared" si="1"/>
        <v>第3季度</v>
      </c>
      <c r="H11" s="167">
        <v>2</v>
      </c>
      <c r="I11" s="22" t="s">
        <v>143</v>
      </c>
      <c r="K11" s="12" t="s">
        <v>144</v>
      </c>
      <c r="L11" s="17">
        <v>25682.624968183783</v>
      </c>
      <c r="M11" s="18">
        <v>18354.124974456801</v>
      </c>
      <c r="O11" s="24">
        <v>9</v>
      </c>
      <c r="P11" s="24" t="s">
        <v>143</v>
      </c>
    </row>
    <row r="12" spans="1:16" x14ac:dyDescent="0.25">
      <c r="A12" s="165">
        <v>41515</v>
      </c>
      <c r="B12" s="162" t="s">
        <v>20</v>
      </c>
      <c r="C12" s="164" t="s">
        <v>29</v>
      </c>
      <c r="D12" s="163">
        <v>2617.9999816417694</v>
      </c>
      <c r="E12" s="166">
        <f t="shared" si="0"/>
        <v>2013</v>
      </c>
      <c r="F12" s="177" t="str">
        <f t="shared" si="1"/>
        <v>第3季度</v>
      </c>
      <c r="I12" s="22" t="s">
        <v>138</v>
      </c>
      <c r="K12" s="12" t="s">
        <v>142</v>
      </c>
      <c r="L12" s="17">
        <v>19096.382486158425</v>
      </c>
      <c r="M12" s="18">
        <v>17166.184989081325</v>
      </c>
      <c r="O12" s="24">
        <v>10</v>
      </c>
      <c r="P12" s="24" t="s">
        <v>138</v>
      </c>
    </row>
    <row r="13" spans="1:16" x14ac:dyDescent="0.25">
      <c r="A13" s="165">
        <v>41515</v>
      </c>
      <c r="B13" s="162" t="s">
        <v>20</v>
      </c>
      <c r="C13" s="164" t="s">
        <v>26</v>
      </c>
      <c r="D13" s="163">
        <v>183.59999871253967</v>
      </c>
      <c r="E13" s="166">
        <f t="shared" si="0"/>
        <v>2013</v>
      </c>
      <c r="F13" s="177" t="str">
        <f t="shared" si="1"/>
        <v>第3季度</v>
      </c>
      <c r="I13" s="160">
        <v>1</v>
      </c>
      <c r="K13" s="12" t="s">
        <v>140</v>
      </c>
      <c r="L13" s="17">
        <v>8376.2849932748832</v>
      </c>
      <c r="M13" s="18">
        <v>7901.2699813574545</v>
      </c>
      <c r="O13" s="24">
        <v>11</v>
      </c>
      <c r="P13" s="24" t="s">
        <v>138</v>
      </c>
    </row>
    <row r="14" spans="1:16" x14ac:dyDescent="0.25">
      <c r="A14" s="165">
        <v>41517</v>
      </c>
      <c r="B14" s="162" t="s">
        <v>23</v>
      </c>
      <c r="C14" s="164" t="s">
        <v>29</v>
      </c>
      <c r="D14" s="163">
        <v>113.99999991059303</v>
      </c>
      <c r="E14" s="166">
        <f t="shared" si="0"/>
        <v>2013</v>
      </c>
      <c r="F14" s="177" t="str">
        <f t="shared" si="1"/>
        <v>第3季度</v>
      </c>
      <c r="K14" s="13" t="s">
        <v>139</v>
      </c>
      <c r="L14" s="19">
        <v>16911.099995322526</v>
      </c>
      <c r="M14" s="20">
        <v>19082.274984898046</v>
      </c>
      <c r="O14" s="24">
        <v>12</v>
      </c>
      <c r="P14" s="24" t="s">
        <v>138</v>
      </c>
    </row>
    <row r="15" spans="1:16" x14ac:dyDescent="0.25">
      <c r="A15" s="165">
        <v>41517</v>
      </c>
      <c r="B15" s="162" t="s">
        <v>23</v>
      </c>
      <c r="C15" s="164" t="s">
        <v>29</v>
      </c>
      <c r="D15" s="163">
        <v>528.19999958574772</v>
      </c>
      <c r="E15" s="166">
        <f t="shared" si="0"/>
        <v>2013</v>
      </c>
      <c r="F15" s="177" t="str">
        <f t="shared" si="1"/>
        <v>第3季度</v>
      </c>
    </row>
    <row r="16" spans="1:16" x14ac:dyDescent="0.25">
      <c r="A16" s="165">
        <v>41518</v>
      </c>
      <c r="B16" s="162" t="s">
        <v>23</v>
      </c>
      <c r="C16" s="164" t="s">
        <v>29</v>
      </c>
      <c r="D16" s="163">
        <v>48</v>
      </c>
      <c r="E16" s="166">
        <f t="shared" si="0"/>
        <v>2013</v>
      </c>
      <c r="F16" s="177" t="str">
        <f t="shared" si="1"/>
        <v>第3季度</v>
      </c>
    </row>
    <row r="17" spans="1:6" x14ac:dyDescent="0.25">
      <c r="A17" s="165">
        <v>41519</v>
      </c>
      <c r="B17" s="162" t="s">
        <v>23</v>
      </c>
      <c r="C17" s="164" t="s">
        <v>25</v>
      </c>
      <c r="D17" s="163">
        <v>388.8</v>
      </c>
      <c r="E17" s="166">
        <f t="shared" si="0"/>
        <v>2013</v>
      </c>
      <c r="F17" s="177" t="str">
        <f t="shared" si="1"/>
        <v>第3季度</v>
      </c>
    </row>
    <row r="18" spans="1:6" x14ac:dyDescent="0.25">
      <c r="A18" s="165">
        <v>41519</v>
      </c>
      <c r="B18" s="162" t="s">
        <v>23</v>
      </c>
      <c r="C18" s="164" t="s">
        <v>29</v>
      </c>
      <c r="D18" s="163">
        <v>400</v>
      </c>
      <c r="E18" s="166">
        <f t="shared" si="0"/>
        <v>2013</v>
      </c>
      <c r="F18" s="177" t="str">
        <f t="shared" si="1"/>
        <v>第3季度</v>
      </c>
    </row>
    <row r="19" spans="1:6" x14ac:dyDescent="0.25">
      <c r="A19" s="165">
        <v>41519</v>
      </c>
      <c r="B19" s="162" t="s">
        <v>23</v>
      </c>
      <c r="C19" s="164" t="s">
        <v>29</v>
      </c>
      <c r="D19" s="163">
        <v>667.2</v>
      </c>
      <c r="E19" s="166">
        <f t="shared" si="0"/>
        <v>2013</v>
      </c>
      <c r="F19" s="177" t="str">
        <f t="shared" si="1"/>
        <v>第3季度</v>
      </c>
    </row>
    <row r="20" spans="1:6" x14ac:dyDescent="0.25">
      <c r="A20" s="165">
        <v>41522</v>
      </c>
      <c r="B20" s="162" t="s">
        <v>20</v>
      </c>
      <c r="C20" s="164" t="s">
        <v>22</v>
      </c>
      <c r="D20" s="163">
        <v>565.43999955654147</v>
      </c>
      <c r="E20" s="166">
        <f t="shared" si="0"/>
        <v>2013</v>
      </c>
      <c r="F20" s="177" t="str">
        <f t="shared" si="1"/>
        <v>第3季度</v>
      </c>
    </row>
    <row r="21" spans="1:6" x14ac:dyDescent="0.25">
      <c r="A21" s="165">
        <v>41522</v>
      </c>
      <c r="B21" s="162" t="s">
        <v>20</v>
      </c>
      <c r="C21" s="164" t="s">
        <v>29</v>
      </c>
      <c r="D21" s="163">
        <v>142.49999988824129</v>
      </c>
      <c r="E21" s="166">
        <f t="shared" si="0"/>
        <v>2013</v>
      </c>
      <c r="F21" s="177" t="str">
        <f t="shared" si="1"/>
        <v>第3季度</v>
      </c>
    </row>
    <row r="22" spans="1:6" x14ac:dyDescent="0.25">
      <c r="A22" s="165">
        <v>41522</v>
      </c>
      <c r="B22" s="162" t="s">
        <v>20</v>
      </c>
      <c r="C22" s="164" t="s">
        <v>29</v>
      </c>
      <c r="D22" s="163">
        <v>40</v>
      </c>
      <c r="E22" s="166">
        <f t="shared" si="0"/>
        <v>2013</v>
      </c>
      <c r="F22" s="177" t="str">
        <f t="shared" si="1"/>
        <v>第3季度</v>
      </c>
    </row>
    <row r="23" spans="1:6" x14ac:dyDescent="0.25">
      <c r="A23" s="165">
        <v>41522</v>
      </c>
      <c r="B23" s="162" t="s">
        <v>20</v>
      </c>
      <c r="C23" s="164" t="s">
        <v>22</v>
      </c>
      <c r="D23" s="163">
        <v>837.89999934285879</v>
      </c>
      <c r="E23" s="166">
        <f t="shared" si="0"/>
        <v>2013</v>
      </c>
      <c r="F23" s="177" t="str">
        <f t="shared" si="1"/>
        <v>第3季度</v>
      </c>
    </row>
    <row r="24" spans="1:6" x14ac:dyDescent="0.25">
      <c r="A24" s="165">
        <v>41522</v>
      </c>
      <c r="B24" s="162" t="s">
        <v>20</v>
      </c>
      <c r="C24" s="164" t="s">
        <v>26</v>
      </c>
      <c r="D24" s="163">
        <v>451.43999964594838</v>
      </c>
      <c r="E24" s="166">
        <f t="shared" si="0"/>
        <v>2013</v>
      </c>
      <c r="F24" s="177" t="str">
        <f t="shared" si="1"/>
        <v>第3季度</v>
      </c>
    </row>
    <row r="25" spans="1:6" x14ac:dyDescent="0.25">
      <c r="A25" s="165">
        <v>41526</v>
      </c>
      <c r="B25" s="162" t="s">
        <v>20</v>
      </c>
      <c r="C25" s="164" t="s">
        <v>21</v>
      </c>
      <c r="D25" s="163">
        <v>728</v>
      </c>
      <c r="E25" s="166">
        <f t="shared" si="0"/>
        <v>2013</v>
      </c>
      <c r="F25" s="177" t="str">
        <f t="shared" si="1"/>
        <v>第3季度</v>
      </c>
    </row>
    <row r="26" spans="1:6" x14ac:dyDescent="0.25">
      <c r="A26" s="165">
        <v>41526</v>
      </c>
      <c r="B26" s="162" t="s">
        <v>20</v>
      </c>
      <c r="C26" s="164" t="s">
        <v>25</v>
      </c>
      <c r="D26" s="163">
        <v>472.8</v>
      </c>
      <c r="E26" s="166">
        <f t="shared" si="0"/>
        <v>2013</v>
      </c>
      <c r="F26" s="177" t="str">
        <f t="shared" si="1"/>
        <v>第3季度</v>
      </c>
    </row>
    <row r="27" spans="1:6" x14ac:dyDescent="0.25">
      <c r="A27" s="165">
        <v>41530</v>
      </c>
      <c r="B27" s="162" t="s">
        <v>20</v>
      </c>
      <c r="C27" s="164" t="s">
        <v>28</v>
      </c>
      <c r="D27" s="163">
        <v>351</v>
      </c>
      <c r="E27" s="166">
        <f t="shared" si="0"/>
        <v>2013</v>
      </c>
      <c r="F27" s="177" t="str">
        <f t="shared" si="1"/>
        <v>第3季度</v>
      </c>
    </row>
    <row r="28" spans="1:6" x14ac:dyDescent="0.25">
      <c r="A28" s="165">
        <v>41536</v>
      </c>
      <c r="B28" s="162" t="s">
        <v>20</v>
      </c>
      <c r="C28" s="164" t="s">
        <v>25</v>
      </c>
      <c r="D28" s="163">
        <v>394.875</v>
      </c>
      <c r="E28" s="166">
        <f t="shared" si="0"/>
        <v>2013</v>
      </c>
      <c r="F28" s="177" t="str">
        <f t="shared" si="1"/>
        <v>第3季度</v>
      </c>
    </row>
    <row r="29" spans="1:6" x14ac:dyDescent="0.25">
      <c r="A29" s="165">
        <v>41536</v>
      </c>
      <c r="B29" s="162" t="s">
        <v>20</v>
      </c>
      <c r="C29" s="164" t="s">
        <v>27</v>
      </c>
      <c r="D29" s="163">
        <v>325.5</v>
      </c>
      <c r="E29" s="166">
        <f t="shared" si="0"/>
        <v>2013</v>
      </c>
      <c r="F29" s="177" t="str">
        <f t="shared" si="1"/>
        <v>第3季度</v>
      </c>
    </row>
    <row r="30" spans="1:6" x14ac:dyDescent="0.25">
      <c r="A30" s="165">
        <v>41536</v>
      </c>
      <c r="B30" s="162" t="s">
        <v>20</v>
      </c>
      <c r="C30" s="164" t="s">
        <v>29</v>
      </c>
      <c r="D30" s="163">
        <v>408</v>
      </c>
      <c r="E30" s="166">
        <f t="shared" si="0"/>
        <v>2013</v>
      </c>
      <c r="F30" s="177" t="str">
        <f t="shared" si="1"/>
        <v>第3季度</v>
      </c>
    </row>
    <row r="31" spans="1:6" x14ac:dyDescent="0.25">
      <c r="A31" s="165">
        <v>41536</v>
      </c>
      <c r="B31" s="162" t="s">
        <v>20</v>
      </c>
      <c r="C31" s="164" t="s">
        <v>26</v>
      </c>
      <c r="D31" s="163">
        <v>42</v>
      </c>
      <c r="E31" s="166">
        <f t="shared" si="0"/>
        <v>2013</v>
      </c>
      <c r="F31" s="177" t="str">
        <f t="shared" si="1"/>
        <v>第3季度</v>
      </c>
    </row>
    <row r="32" spans="1:6" x14ac:dyDescent="0.25">
      <c r="A32" s="165">
        <v>41537</v>
      </c>
      <c r="B32" s="162" t="s">
        <v>20</v>
      </c>
      <c r="C32" s="164" t="s">
        <v>26</v>
      </c>
      <c r="D32" s="163">
        <v>518.39999806880951</v>
      </c>
      <c r="E32" s="166">
        <f t="shared" si="0"/>
        <v>2013</v>
      </c>
      <c r="F32" s="177" t="str">
        <f t="shared" si="1"/>
        <v>第3季度</v>
      </c>
    </row>
    <row r="33" spans="1:6" hidden="1" x14ac:dyDescent="0.25">
      <c r="A33" s="165">
        <v>41537</v>
      </c>
      <c r="B33" s="162" t="s">
        <v>20</v>
      </c>
      <c r="C33" s="164" t="s">
        <v>22</v>
      </c>
      <c r="D33" s="163">
        <v>470.39999824762344</v>
      </c>
      <c r="E33" s="166">
        <f t="shared" si="0"/>
        <v>2013</v>
      </c>
      <c r="F33" s="177" t="str">
        <f t="shared" si="1"/>
        <v>第3季度</v>
      </c>
    </row>
    <row r="34" spans="1:6" hidden="1" x14ac:dyDescent="0.25">
      <c r="A34" s="165">
        <v>41537</v>
      </c>
      <c r="B34" s="162" t="s">
        <v>20</v>
      </c>
      <c r="C34" s="164" t="s">
        <v>28</v>
      </c>
      <c r="D34" s="163">
        <v>754.55999718904502</v>
      </c>
      <c r="E34" s="166">
        <f t="shared" ref="E34:E66" si="2">YEAR(A34)</f>
        <v>2013</v>
      </c>
      <c r="F34" s="177" t="str">
        <f t="shared" si="1"/>
        <v>第3季度</v>
      </c>
    </row>
    <row r="35" spans="1:6" hidden="1" x14ac:dyDescent="0.25">
      <c r="A35" s="165">
        <v>41538</v>
      </c>
      <c r="B35" s="162" t="s">
        <v>20</v>
      </c>
      <c r="C35" s="164" t="s">
        <v>26</v>
      </c>
      <c r="D35" s="163">
        <v>1440</v>
      </c>
      <c r="E35" s="166">
        <f t="shared" si="2"/>
        <v>2013</v>
      </c>
      <c r="F35" s="177" t="str">
        <f t="shared" si="1"/>
        <v>第3季度</v>
      </c>
    </row>
    <row r="36" spans="1:6" hidden="1" x14ac:dyDescent="0.25">
      <c r="A36" s="165">
        <v>41538</v>
      </c>
      <c r="B36" s="162" t="s">
        <v>20</v>
      </c>
      <c r="C36" s="164" t="s">
        <v>25</v>
      </c>
      <c r="D36" s="163">
        <v>1576</v>
      </c>
      <c r="E36" s="166">
        <f t="shared" si="2"/>
        <v>2013</v>
      </c>
      <c r="F36" s="177" t="str">
        <f t="shared" si="1"/>
        <v>第3季度</v>
      </c>
    </row>
    <row r="37" spans="1:6" hidden="1" x14ac:dyDescent="0.25">
      <c r="A37" s="165">
        <v>41547</v>
      </c>
      <c r="B37" s="162" t="s">
        <v>23</v>
      </c>
      <c r="C37" s="164" t="s">
        <v>26</v>
      </c>
      <c r="D37" s="163">
        <v>259.2</v>
      </c>
      <c r="E37" s="166">
        <f t="shared" si="2"/>
        <v>2013</v>
      </c>
      <c r="F37" s="177" t="str">
        <f t="shared" si="1"/>
        <v>第3季度</v>
      </c>
    </row>
    <row r="38" spans="1:6" hidden="1" x14ac:dyDescent="0.25">
      <c r="A38" s="165">
        <v>41547</v>
      </c>
      <c r="B38" s="162" t="s">
        <v>23</v>
      </c>
      <c r="C38" s="164" t="s">
        <v>28</v>
      </c>
      <c r="D38" s="163">
        <v>468</v>
      </c>
      <c r="E38" s="166">
        <f t="shared" si="2"/>
        <v>2013</v>
      </c>
      <c r="F38" s="177" t="str">
        <f t="shared" si="1"/>
        <v>第3季度</v>
      </c>
    </row>
    <row r="39" spans="1:6" hidden="1" x14ac:dyDescent="0.25">
      <c r="A39" s="165">
        <v>41547</v>
      </c>
      <c r="B39" s="162" t="s">
        <v>23</v>
      </c>
      <c r="C39" s="164" t="s">
        <v>26</v>
      </c>
      <c r="D39" s="163">
        <v>552</v>
      </c>
      <c r="E39" s="166">
        <f t="shared" si="2"/>
        <v>2013</v>
      </c>
      <c r="F39" s="177" t="str">
        <f t="shared" si="1"/>
        <v>第3季度</v>
      </c>
    </row>
    <row r="40" spans="1:6" hidden="1" x14ac:dyDescent="0.25">
      <c r="A40" s="165">
        <v>41547</v>
      </c>
      <c r="B40" s="162" t="s">
        <v>23</v>
      </c>
      <c r="C40" s="164" t="s">
        <v>29</v>
      </c>
      <c r="D40" s="163">
        <v>571.20000000000005</v>
      </c>
      <c r="E40" s="166">
        <f t="shared" si="2"/>
        <v>2013</v>
      </c>
      <c r="F40" s="177" t="str">
        <f t="shared" si="1"/>
        <v>第3季度</v>
      </c>
    </row>
    <row r="41" spans="1:6" hidden="1" x14ac:dyDescent="0.25">
      <c r="A41" s="165">
        <v>41547</v>
      </c>
      <c r="B41" s="162" t="s">
        <v>23</v>
      </c>
      <c r="C41" s="164" t="s">
        <v>26</v>
      </c>
      <c r="D41" s="163">
        <v>37.200000000000003</v>
      </c>
      <c r="E41" s="166">
        <f t="shared" si="2"/>
        <v>2013</v>
      </c>
      <c r="F41" s="177" t="str">
        <f t="shared" si="1"/>
        <v>第3季度</v>
      </c>
    </row>
    <row r="42" spans="1:6" hidden="1" x14ac:dyDescent="0.25">
      <c r="A42" s="165">
        <v>41557</v>
      </c>
      <c r="B42" s="162" t="s">
        <v>20</v>
      </c>
      <c r="C42" s="164" t="s">
        <v>22</v>
      </c>
      <c r="D42" s="163">
        <v>147</v>
      </c>
      <c r="E42" s="166">
        <f t="shared" si="2"/>
        <v>2013</v>
      </c>
      <c r="F42" s="177" t="str">
        <f t="shared" si="1"/>
        <v>第4季度</v>
      </c>
    </row>
    <row r="43" spans="1:6" hidden="1" x14ac:dyDescent="0.25">
      <c r="A43" s="165">
        <v>41557</v>
      </c>
      <c r="B43" s="162" t="s">
        <v>20</v>
      </c>
      <c r="C43" s="164" t="s">
        <v>24</v>
      </c>
      <c r="D43" s="163">
        <v>608</v>
      </c>
      <c r="E43" s="166">
        <f t="shared" si="2"/>
        <v>2013</v>
      </c>
      <c r="F43" s="177" t="str">
        <f t="shared" si="1"/>
        <v>第4季度</v>
      </c>
    </row>
    <row r="44" spans="1:6" hidden="1" x14ac:dyDescent="0.25">
      <c r="A44" s="165">
        <v>41561</v>
      </c>
      <c r="B44" s="162" t="s">
        <v>23</v>
      </c>
      <c r="C44" s="164" t="s">
        <v>22</v>
      </c>
      <c r="D44" s="163">
        <v>1124.9999981373549</v>
      </c>
      <c r="E44" s="166">
        <f t="shared" si="2"/>
        <v>2013</v>
      </c>
      <c r="F44" s="177" t="str">
        <f t="shared" si="1"/>
        <v>第4季度</v>
      </c>
    </row>
    <row r="45" spans="1:6" hidden="1" x14ac:dyDescent="0.25">
      <c r="A45" s="165">
        <v>41561</v>
      </c>
      <c r="B45" s="162" t="s">
        <v>23</v>
      </c>
      <c r="C45" s="164" t="s">
        <v>28</v>
      </c>
      <c r="D45" s="163">
        <v>2227.4999963119626</v>
      </c>
      <c r="E45" s="166">
        <f t="shared" si="2"/>
        <v>2013</v>
      </c>
      <c r="F45" s="177" t="str">
        <f t="shared" si="1"/>
        <v>第4季度</v>
      </c>
    </row>
    <row r="46" spans="1:6" hidden="1" x14ac:dyDescent="0.25">
      <c r="A46" s="165">
        <v>41561</v>
      </c>
      <c r="B46" s="162" t="s">
        <v>23</v>
      </c>
      <c r="C46" s="164" t="s">
        <v>26</v>
      </c>
      <c r="D46" s="163">
        <v>388.79999935626984</v>
      </c>
      <c r="E46" s="166">
        <f t="shared" si="2"/>
        <v>2013</v>
      </c>
      <c r="F46" s="177" t="str">
        <f t="shared" si="1"/>
        <v>第4季度</v>
      </c>
    </row>
    <row r="47" spans="1:6" hidden="1" x14ac:dyDescent="0.25">
      <c r="A47" s="165">
        <v>41565</v>
      </c>
      <c r="B47" s="162" t="s">
        <v>23</v>
      </c>
      <c r="C47" s="164" t="s">
        <v>25</v>
      </c>
      <c r="D47" s="163">
        <v>394</v>
      </c>
      <c r="E47" s="166">
        <f t="shared" si="2"/>
        <v>2013</v>
      </c>
      <c r="F47" s="177" t="str">
        <f t="shared" si="1"/>
        <v>第4季度</v>
      </c>
    </row>
    <row r="48" spans="1:6" hidden="1" x14ac:dyDescent="0.25">
      <c r="A48" s="165">
        <v>41565</v>
      </c>
      <c r="B48" s="162" t="s">
        <v>23</v>
      </c>
      <c r="C48" s="164" t="s">
        <v>25</v>
      </c>
      <c r="D48" s="163">
        <v>30</v>
      </c>
      <c r="E48" s="166">
        <f t="shared" si="2"/>
        <v>2013</v>
      </c>
      <c r="F48" s="177" t="str">
        <f t="shared" si="1"/>
        <v>第4季度</v>
      </c>
    </row>
    <row r="49" spans="1:6" hidden="1" x14ac:dyDescent="0.25">
      <c r="A49" s="165">
        <v>41568</v>
      </c>
      <c r="B49" s="162" t="s">
        <v>23</v>
      </c>
      <c r="C49" s="164" t="s">
        <v>25</v>
      </c>
      <c r="D49" s="163">
        <v>139</v>
      </c>
      <c r="E49" s="166">
        <f t="shared" si="2"/>
        <v>2013</v>
      </c>
      <c r="F49" s="177" t="str">
        <f t="shared" si="1"/>
        <v>第4季度</v>
      </c>
    </row>
    <row r="50" spans="1:6" hidden="1" x14ac:dyDescent="0.25">
      <c r="A50" s="165">
        <v>41568</v>
      </c>
      <c r="B50" s="162" t="s">
        <v>23</v>
      </c>
      <c r="C50" s="164" t="s">
        <v>25</v>
      </c>
      <c r="D50" s="163">
        <v>197</v>
      </c>
      <c r="E50" s="166">
        <f t="shared" si="2"/>
        <v>2013</v>
      </c>
      <c r="F50" s="177" t="str">
        <f t="shared" si="1"/>
        <v>第4季度</v>
      </c>
    </row>
    <row r="51" spans="1:6" hidden="1" x14ac:dyDescent="0.25">
      <c r="A51" s="165">
        <v>41571</v>
      </c>
      <c r="B51" s="162" t="s">
        <v>20</v>
      </c>
      <c r="C51" s="164" t="s">
        <v>21</v>
      </c>
      <c r="D51" s="163">
        <v>145.6</v>
      </c>
      <c r="E51" s="166">
        <f t="shared" si="2"/>
        <v>2013</v>
      </c>
      <c r="F51" s="177" t="str">
        <f t="shared" si="1"/>
        <v>第4季度</v>
      </c>
    </row>
    <row r="52" spans="1:6" hidden="1" x14ac:dyDescent="0.25">
      <c r="A52" s="165">
        <v>41571</v>
      </c>
      <c r="B52" s="162" t="s">
        <v>20</v>
      </c>
      <c r="C52" s="164" t="s">
        <v>26</v>
      </c>
      <c r="D52" s="163">
        <v>883.2</v>
      </c>
      <c r="E52" s="166">
        <f t="shared" si="2"/>
        <v>2013</v>
      </c>
      <c r="F52" s="177" t="str">
        <f t="shared" si="1"/>
        <v>第4季度</v>
      </c>
    </row>
    <row r="53" spans="1:6" hidden="1" x14ac:dyDescent="0.25">
      <c r="A53" s="165">
        <v>41571</v>
      </c>
      <c r="B53" s="162" t="s">
        <v>20</v>
      </c>
      <c r="C53" s="164" t="s">
        <v>28</v>
      </c>
      <c r="D53" s="163">
        <v>524</v>
      </c>
      <c r="E53" s="166">
        <f t="shared" si="2"/>
        <v>2013</v>
      </c>
      <c r="F53" s="177" t="str">
        <f t="shared" si="1"/>
        <v>第4季度</v>
      </c>
    </row>
    <row r="54" spans="1:6" hidden="1" x14ac:dyDescent="0.25">
      <c r="A54" s="165">
        <v>41571</v>
      </c>
      <c r="B54" s="162" t="s">
        <v>20</v>
      </c>
      <c r="C54" s="164" t="s">
        <v>26</v>
      </c>
      <c r="D54" s="163">
        <v>62</v>
      </c>
      <c r="E54" s="166">
        <f t="shared" si="2"/>
        <v>2013</v>
      </c>
      <c r="F54" s="177" t="str">
        <f t="shared" si="1"/>
        <v>第4季度</v>
      </c>
    </row>
    <row r="55" spans="1:6" hidden="1" x14ac:dyDescent="0.25">
      <c r="A55" s="165">
        <v>41572</v>
      </c>
      <c r="B55" s="162" t="s">
        <v>20</v>
      </c>
      <c r="C55" s="164" t="s">
        <v>22</v>
      </c>
      <c r="D55" s="163">
        <v>182.4</v>
      </c>
      <c r="E55" s="166">
        <f t="shared" si="2"/>
        <v>2013</v>
      </c>
      <c r="F55" s="177" t="str">
        <f t="shared" si="1"/>
        <v>第4季度</v>
      </c>
    </row>
    <row r="56" spans="1:6" hidden="1" x14ac:dyDescent="0.25">
      <c r="A56" s="165">
        <v>41573</v>
      </c>
      <c r="B56" s="162" t="s">
        <v>23</v>
      </c>
      <c r="C56" s="164" t="s">
        <v>29</v>
      </c>
      <c r="D56" s="163">
        <v>921.59999847412109</v>
      </c>
      <c r="E56" s="166">
        <f t="shared" si="2"/>
        <v>2013</v>
      </c>
      <c r="F56" s="177" t="str">
        <f t="shared" si="1"/>
        <v>第4季度</v>
      </c>
    </row>
    <row r="57" spans="1:6" hidden="1" x14ac:dyDescent="0.25">
      <c r="A57" s="165">
        <v>41573</v>
      </c>
      <c r="B57" s="162" t="s">
        <v>23</v>
      </c>
      <c r="C57" s="164" t="s">
        <v>22</v>
      </c>
      <c r="D57" s="163">
        <v>286.19999952614307</v>
      </c>
      <c r="E57" s="166">
        <f t="shared" si="2"/>
        <v>2013</v>
      </c>
      <c r="F57" s="177" t="str">
        <f t="shared" si="1"/>
        <v>第4季度</v>
      </c>
    </row>
    <row r="58" spans="1:6" hidden="1" x14ac:dyDescent="0.25">
      <c r="A58" s="165">
        <v>41573</v>
      </c>
      <c r="B58" s="162" t="s">
        <v>23</v>
      </c>
      <c r="C58" s="164" t="s">
        <v>25</v>
      </c>
      <c r="D58" s="163">
        <v>886.49999853223562</v>
      </c>
      <c r="E58" s="166">
        <f t="shared" si="2"/>
        <v>2013</v>
      </c>
      <c r="F58" s="177" t="str">
        <f t="shared" si="1"/>
        <v>第4季度</v>
      </c>
    </row>
    <row r="59" spans="1:6" hidden="1" x14ac:dyDescent="0.25">
      <c r="A59" s="165">
        <v>41575</v>
      </c>
      <c r="B59" s="162" t="s">
        <v>23</v>
      </c>
      <c r="C59" s="164" t="s">
        <v>22</v>
      </c>
      <c r="D59" s="163">
        <v>77</v>
      </c>
      <c r="E59" s="166">
        <f t="shared" si="2"/>
        <v>2013</v>
      </c>
      <c r="F59" s="177" t="str">
        <f t="shared" si="1"/>
        <v>第4季度</v>
      </c>
    </row>
    <row r="60" spans="1:6" hidden="1" x14ac:dyDescent="0.25">
      <c r="A60" s="165">
        <v>41575</v>
      </c>
      <c r="B60" s="162" t="s">
        <v>23</v>
      </c>
      <c r="C60" s="164" t="s">
        <v>25</v>
      </c>
      <c r="D60" s="163">
        <v>2758</v>
      </c>
      <c r="E60" s="166">
        <f t="shared" si="2"/>
        <v>2013</v>
      </c>
      <c r="F60" s="177" t="str">
        <f t="shared" si="1"/>
        <v>第4季度</v>
      </c>
    </row>
    <row r="61" spans="1:6" hidden="1" x14ac:dyDescent="0.25">
      <c r="A61" s="165">
        <v>41578</v>
      </c>
      <c r="B61" s="162" t="s">
        <v>23</v>
      </c>
      <c r="C61" s="164" t="s">
        <v>26</v>
      </c>
      <c r="D61" s="163">
        <v>288</v>
      </c>
      <c r="E61" s="166">
        <f t="shared" si="2"/>
        <v>2013</v>
      </c>
      <c r="F61" s="177" t="str">
        <f t="shared" si="1"/>
        <v>第4季度</v>
      </c>
    </row>
    <row r="62" spans="1:6" hidden="1" x14ac:dyDescent="0.25">
      <c r="A62" s="165">
        <v>41585</v>
      </c>
      <c r="B62" s="162" t="s">
        <v>20</v>
      </c>
      <c r="C62" s="164" t="s">
        <v>27</v>
      </c>
      <c r="D62" s="163">
        <v>62</v>
      </c>
      <c r="E62" s="166">
        <f t="shared" si="2"/>
        <v>2013</v>
      </c>
      <c r="F62" s="177" t="str">
        <f t="shared" si="1"/>
        <v>第4季度</v>
      </c>
    </row>
    <row r="63" spans="1:6" hidden="1" x14ac:dyDescent="0.25">
      <c r="A63" s="165">
        <v>41585</v>
      </c>
      <c r="B63" s="162" t="s">
        <v>20</v>
      </c>
      <c r="C63" s="164" t="s">
        <v>25</v>
      </c>
      <c r="D63" s="163">
        <v>44.8</v>
      </c>
      <c r="E63" s="166">
        <f t="shared" si="2"/>
        <v>2013</v>
      </c>
      <c r="F63" s="177" t="str">
        <f t="shared" si="1"/>
        <v>第4季度</v>
      </c>
    </row>
    <row r="64" spans="1:6" hidden="1" x14ac:dyDescent="0.25">
      <c r="A64" s="165">
        <v>41585</v>
      </c>
      <c r="B64" s="162" t="s">
        <v>20</v>
      </c>
      <c r="C64" s="164" t="s">
        <v>26</v>
      </c>
      <c r="D64" s="163">
        <v>57.6</v>
      </c>
      <c r="E64" s="166">
        <f t="shared" si="2"/>
        <v>2013</v>
      </c>
      <c r="F64" s="177" t="str">
        <f t="shared" si="1"/>
        <v>第4季度</v>
      </c>
    </row>
    <row r="65" spans="1:6" hidden="1" x14ac:dyDescent="0.25">
      <c r="A65" s="165">
        <v>41586</v>
      </c>
      <c r="B65" s="162" t="s">
        <v>23</v>
      </c>
      <c r="C65" s="164" t="s">
        <v>25</v>
      </c>
      <c r="D65" s="163">
        <v>248.1149982601404</v>
      </c>
      <c r="E65" s="166">
        <f t="shared" si="2"/>
        <v>2013</v>
      </c>
      <c r="F65" s="177" t="str">
        <f t="shared" si="1"/>
        <v>第4季度</v>
      </c>
    </row>
    <row r="66" spans="1:6" hidden="1" x14ac:dyDescent="0.25">
      <c r="A66" s="165">
        <v>41586</v>
      </c>
      <c r="B66" s="162" t="s">
        <v>23</v>
      </c>
      <c r="C66" s="164" t="s">
        <v>26</v>
      </c>
      <c r="D66" s="163">
        <v>856.79999399185181</v>
      </c>
      <c r="E66" s="166">
        <f t="shared" si="2"/>
        <v>2013</v>
      </c>
      <c r="F66" s="177" t="str">
        <f t="shared" si="1"/>
        <v>第4季度</v>
      </c>
    </row>
    <row r="67" spans="1:6" hidden="1" x14ac:dyDescent="0.25">
      <c r="A67" s="165">
        <v>41586</v>
      </c>
      <c r="B67" s="162" t="s">
        <v>23</v>
      </c>
      <c r="C67" s="164" t="s">
        <v>22</v>
      </c>
      <c r="D67" s="163">
        <v>288</v>
      </c>
      <c r="E67" s="166">
        <f t="shared" ref="E67:E130" si="3">YEAR(A67)</f>
        <v>2013</v>
      </c>
      <c r="F67" s="177" t="str">
        <f t="shared" ref="F67:F130" si="4">"第"&amp;CHOOSE(MONTH(A67),1,1,1,2,2,2,3,3,3,4,4,4,)&amp;"季度"</f>
        <v>第4季度</v>
      </c>
    </row>
    <row r="68" spans="1:6" hidden="1" x14ac:dyDescent="0.25">
      <c r="A68" s="165">
        <v>41586</v>
      </c>
      <c r="B68" s="162" t="s">
        <v>23</v>
      </c>
      <c r="C68" s="164" t="s">
        <v>29</v>
      </c>
      <c r="D68" s="163">
        <v>1495.9999895095825</v>
      </c>
      <c r="E68" s="166">
        <f t="shared" si="3"/>
        <v>2013</v>
      </c>
      <c r="F68" s="177" t="str">
        <f t="shared" si="4"/>
        <v>第4季度</v>
      </c>
    </row>
    <row r="69" spans="1:6" hidden="1" x14ac:dyDescent="0.25">
      <c r="A69" s="165">
        <v>41586</v>
      </c>
      <c r="B69" s="162" t="s">
        <v>23</v>
      </c>
      <c r="C69" s="164" t="s">
        <v>27</v>
      </c>
      <c r="D69" s="163">
        <v>2386.7999832630157</v>
      </c>
      <c r="E69" s="166">
        <f t="shared" si="3"/>
        <v>2013</v>
      </c>
      <c r="F69" s="177" t="str">
        <f t="shared" si="4"/>
        <v>第4季度</v>
      </c>
    </row>
    <row r="70" spans="1:6" hidden="1" x14ac:dyDescent="0.25">
      <c r="A70" s="165">
        <v>41587</v>
      </c>
      <c r="B70" s="162" t="s">
        <v>20</v>
      </c>
      <c r="C70" s="164" t="s">
        <v>27</v>
      </c>
      <c r="D70" s="163">
        <v>120</v>
      </c>
      <c r="E70" s="166">
        <f t="shared" si="3"/>
        <v>2013</v>
      </c>
      <c r="F70" s="177" t="str">
        <f t="shared" si="4"/>
        <v>第4季度</v>
      </c>
    </row>
    <row r="71" spans="1:6" hidden="1" x14ac:dyDescent="0.25">
      <c r="A71" s="165">
        <v>41587</v>
      </c>
      <c r="B71" s="162" t="s">
        <v>20</v>
      </c>
      <c r="C71" s="164" t="s">
        <v>22</v>
      </c>
      <c r="D71" s="163">
        <v>57.6</v>
      </c>
      <c r="E71" s="166">
        <f t="shared" si="3"/>
        <v>2013</v>
      </c>
      <c r="F71" s="177" t="str">
        <f t="shared" si="4"/>
        <v>第4季度</v>
      </c>
    </row>
    <row r="72" spans="1:6" hidden="1" x14ac:dyDescent="0.25">
      <c r="A72" s="165">
        <v>41587</v>
      </c>
      <c r="B72" s="162" t="s">
        <v>20</v>
      </c>
      <c r="C72" s="164" t="s">
        <v>21</v>
      </c>
      <c r="D72" s="163">
        <v>167.4</v>
      </c>
      <c r="E72" s="166">
        <f t="shared" si="3"/>
        <v>2013</v>
      </c>
      <c r="F72" s="177" t="str">
        <f t="shared" si="4"/>
        <v>第4季度</v>
      </c>
    </row>
    <row r="73" spans="1:6" hidden="1" x14ac:dyDescent="0.25">
      <c r="A73" s="165">
        <v>41587</v>
      </c>
      <c r="B73" s="162" t="s">
        <v>20</v>
      </c>
      <c r="C73" s="164" t="s">
        <v>29</v>
      </c>
      <c r="D73" s="163">
        <v>40</v>
      </c>
      <c r="E73" s="166">
        <f t="shared" si="3"/>
        <v>2013</v>
      </c>
      <c r="F73" s="177" t="str">
        <f t="shared" si="4"/>
        <v>第4季度</v>
      </c>
    </row>
    <row r="74" spans="1:6" hidden="1" x14ac:dyDescent="0.25">
      <c r="A74" s="165">
        <v>41587</v>
      </c>
      <c r="B74" s="162" t="s">
        <v>20</v>
      </c>
      <c r="C74" s="164" t="s">
        <v>29</v>
      </c>
      <c r="D74" s="163">
        <v>1112</v>
      </c>
      <c r="E74" s="166">
        <f t="shared" si="3"/>
        <v>2013</v>
      </c>
      <c r="F74" s="177" t="str">
        <f t="shared" si="4"/>
        <v>第4季度</v>
      </c>
    </row>
    <row r="75" spans="1:6" hidden="1" x14ac:dyDescent="0.25">
      <c r="A75" s="165">
        <v>41593</v>
      </c>
      <c r="B75" s="162" t="s">
        <v>23</v>
      </c>
      <c r="C75" s="164" t="s">
        <v>25</v>
      </c>
      <c r="D75" s="163">
        <v>69.349999945610762</v>
      </c>
      <c r="E75" s="166">
        <f t="shared" si="3"/>
        <v>2013</v>
      </c>
      <c r="F75" s="177" t="str">
        <f t="shared" si="4"/>
        <v>第4季度</v>
      </c>
    </row>
    <row r="76" spans="1:6" hidden="1" x14ac:dyDescent="0.25">
      <c r="A76" s="165">
        <v>41593</v>
      </c>
      <c r="B76" s="162" t="s">
        <v>23</v>
      </c>
      <c r="C76" s="164" t="s">
        <v>22</v>
      </c>
      <c r="D76" s="163">
        <v>157.31999987661837</v>
      </c>
      <c r="E76" s="166">
        <f t="shared" si="3"/>
        <v>2013</v>
      </c>
      <c r="F76" s="177" t="str">
        <f t="shared" si="4"/>
        <v>第4季度</v>
      </c>
    </row>
    <row r="77" spans="1:6" hidden="1" x14ac:dyDescent="0.25">
      <c r="A77" s="165">
        <v>41593</v>
      </c>
      <c r="B77" s="162" t="s">
        <v>23</v>
      </c>
      <c r="C77" s="164" t="s">
        <v>26</v>
      </c>
      <c r="D77" s="163">
        <v>4005.1999968588352</v>
      </c>
      <c r="E77" s="166">
        <f t="shared" si="3"/>
        <v>2013</v>
      </c>
      <c r="F77" s="177" t="str">
        <f t="shared" si="4"/>
        <v>第4季度</v>
      </c>
    </row>
    <row r="78" spans="1:6" hidden="1" x14ac:dyDescent="0.25">
      <c r="A78" s="165">
        <v>41593</v>
      </c>
      <c r="B78" s="162" t="s">
        <v>23</v>
      </c>
      <c r="C78" s="164" t="s">
        <v>24</v>
      </c>
      <c r="D78" s="163">
        <v>346.55999972820285</v>
      </c>
      <c r="E78" s="166">
        <f t="shared" si="3"/>
        <v>2013</v>
      </c>
      <c r="F78" s="177" t="str">
        <f t="shared" si="4"/>
        <v>第4季度</v>
      </c>
    </row>
    <row r="79" spans="1:6" hidden="1" x14ac:dyDescent="0.25">
      <c r="A79" s="165">
        <v>41602</v>
      </c>
      <c r="B79" s="162" t="s">
        <v>20</v>
      </c>
      <c r="C79" s="164" t="s">
        <v>24</v>
      </c>
      <c r="D79" s="163">
        <v>288</v>
      </c>
      <c r="E79" s="166">
        <f t="shared" si="3"/>
        <v>2013</v>
      </c>
      <c r="F79" s="177" t="str">
        <f t="shared" si="4"/>
        <v>第4季度</v>
      </c>
    </row>
    <row r="80" spans="1:6" hidden="1" x14ac:dyDescent="0.25">
      <c r="A80" s="165">
        <v>41602</v>
      </c>
      <c r="B80" s="162" t="s">
        <v>20</v>
      </c>
      <c r="C80" s="164" t="s">
        <v>25</v>
      </c>
      <c r="D80" s="163">
        <v>597.6</v>
      </c>
      <c r="E80" s="166">
        <f t="shared" si="3"/>
        <v>2013</v>
      </c>
      <c r="F80" s="177" t="str">
        <f t="shared" si="4"/>
        <v>第4季度</v>
      </c>
    </row>
    <row r="81" spans="1:6" hidden="1" x14ac:dyDescent="0.25">
      <c r="A81" s="165">
        <v>41602</v>
      </c>
      <c r="B81" s="162" t="s">
        <v>20</v>
      </c>
      <c r="C81" s="164" t="s">
        <v>22</v>
      </c>
      <c r="D81" s="163">
        <v>304</v>
      </c>
      <c r="E81" s="166">
        <f t="shared" si="3"/>
        <v>2013</v>
      </c>
      <c r="F81" s="177" t="str">
        <f t="shared" si="4"/>
        <v>第4季度</v>
      </c>
    </row>
    <row r="82" spans="1:6" hidden="1" x14ac:dyDescent="0.25">
      <c r="A82" s="165">
        <v>41602</v>
      </c>
      <c r="B82" s="162" t="s">
        <v>20</v>
      </c>
      <c r="C82" s="164" t="s">
        <v>22</v>
      </c>
      <c r="D82" s="163">
        <v>582.4</v>
      </c>
      <c r="E82" s="166">
        <f t="shared" si="3"/>
        <v>2013</v>
      </c>
      <c r="F82" s="177" t="str">
        <f t="shared" si="4"/>
        <v>第4季度</v>
      </c>
    </row>
    <row r="83" spans="1:6" hidden="1" x14ac:dyDescent="0.25">
      <c r="A83" s="165">
        <v>41602</v>
      </c>
      <c r="B83" s="162" t="s">
        <v>20</v>
      </c>
      <c r="C83" s="164" t="s">
        <v>29</v>
      </c>
      <c r="D83" s="163">
        <v>695</v>
      </c>
      <c r="E83" s="166">
        <f t="shared" si="3"/>
        <v>2013</v>
      </c>
      <c r="F83" s="177" t="str">
        <f t="shared" si="4"/>
        <v>第4季度</v>
      </c>
    </row>
    <row r="84" spans="1:6" hidden="1" x14ac:dyDescent="0.25">
      <c r="A84" s="165">
        <v>41603</v>
      </c>
      <c r="B84" s="162" t="s">
        <v>23</v>
      </c>
      <c r="C84" s="164" t="s">
        <v>28</v>
      </c>
      <c r="D84" s="163">
        <v>624</v>
      </c>
      <c r="E84" s="166">
        <f t="shared" si="3"/>
        <v>2013</v>
      </c>
      <c r="F84" s="177" t="str">
        <f t="shared" si="4"/>
        <v>第4季度</v>
      </c>
    </row>
    <row r="85" spans="1:6" hidden="1" x14ac:dyDescent="0.25">
      <c r="A85" s="165">
        <v>41603</v>
      </c>
      <c r="B85" s="162" t="s">
        <v>23</v>
      </c>
      <c r="C85" s="164" t="s">
        <v>22</v>
      </c>
      <c r="D85" s="163">
        <v>310.5</v>
      </c>
      <c r="E85" s="166">
        <f t="shared" si="3"/>
        <v>2013</v>
      </c>
      <c r="F85" s="177" t="str">
        <f t="shared" si="4"/>
        <v>第4季度</v>
      </c>
    </row>
    <row r="86" spans="1:6" hidden="1" x14ac:dyDescent="0.25">
      <c r="A86" s="165">
        <v>41608</v>
      </c>
      <c r="B86" s="162" t="s">
        <v>20</v>
      </c>
      <c r="C86" s="164" t="s">
        <v>26</v>
      </c>
      <c r="D86" s="163">
        <v>291.83999891281127</v>
      </c>
      <c r="E86" s="166">
        <f t="shared" si="3"/>
        <v>2013</v>
      </c>
      <c r="F86" s="177" t="str">
        <f t="shared" si="4"/>
        <v>第4季度</v>
      </c>
    </row>
    <row r="87" spans="1:6" hidden="1" x14ac:dyDescent="0.25">
      <c r="A87" s="165">
        <v>41608</v>
      </c>
      <c r="B87" s="162" t="s">
        <v>20</v>
      </c>
      <c r="C87" s="164" t="s">
        <v>29</v>
      </c>
      <c r="D87" s="163">
        <v>447.99999833106995</v>
      </c>
      <c r="E87" s="166">
        <f t="shared" si="3"/>
        <v>2013</v>
      </c>
      <c r="F87" s="177" t="str">
        <f t="shared" si="4"/>
        <v>第4季度</v>
      </c>
    </row>
    <row r="88" spans="1:6" hidden="1" x14ac:dyDescent="0.25">
      <c r="A88" s="165">
        <v>41608</v>
      </c>
      <c r="B88" s="162" t="s">
        <v>20</v>
      </c>
      <c r="C88" s="164" t="s">
        <v>22</v>
      </c>
      <c r="D88" s="163">
        <v>486.3999981880188</v>
      </c>
      <c r="E88" s="166">
        <f t="shared" si="3"/>
        <v>2013</v>
      </c>
      <c r="F88" s="177" t="str">
        <f t="shared" si="4"/>
        <v>第4季度</v>
      </c>
    </row>
    <row r="89" spans="1:6" hidden="1" x14ac:dyDescent="0.25">
      <c r="A89" s="165">
        <v>41608</v>
      </c>
      <c r="B89" s="162" t="s">
        <v>20</v>
      </c>
      <c r="C89" s="164" t="s">
        <v>28</v>
      </c>
      <c r="D89" s="163">
        <v>614.39999771118164</v>
      </c>
      <c r="E89" s="166">
        <f t="shared" si="3"/>
        <v>2013</v>
      </c>
      <c r="F89" s="177" t="str">
        <f t="shared" si="4"/>
        <v>第4季度</v>
      </c>
    </row>
    <row r="90" spans="1:6" hidden="1" x14ac:dyDescent="0.25">
      <c r="A90" s="165">
        <v>41609</v>
      </c>
      <c r="B90" s="162" t="s">
        <v>20</v>
      </c>
      <c r="C90" s="164" t="s">
        <v>24</v>
      </c>
      <c r="D90" s="163">
        <v>1330</v>
      </c>
      <c r="E90" s="166">
        <f t="shared" si="3"/>
        <v>2013</v>
      </c>
      <c r="F90" s="177" t="str">
        <f t="shared" si="4"/>
        <v>第4季度</v>
      </c>
    </row>
    <row r="91" spans="1:6" hidden="1" x14ac:dyDescent="0.25">
      <c r="A91" s="165">
        <v>41609</v>
      </c>
      <c r="B91" s="162" t="s">
        <v>20</v>
      </c>
      <c r="C91" s="164" t="s">
        <v>25</v>
      </c>
      <c r="D91" s="163">
        <v>37.999999970197678</v>
      </c>
      <c r="E91" s="166">
        <f t="shared" si="3"/>
        <v>2013</v>
      </c>
      <c r="F91" s="177" t="str">
        <f t="shared" si="4"/>
        <v>第4季度</v>
      </c>
    </row>
    <row r="92" spans="1:6" hidden="1" x14ac:dyDescent="0.25">
      <c r="A92" s="165">
        <v>41609</v>
      </c>
      <c r="B92" s="162" t="s">
        <v>20</v>
      </c>
      <c r="C92" s="164" t="s">
        <v>26</v>
      </c>
      <c r="D92" s="163">
        <v>216</v>
      </c>
      <c r="E92" s="166">
        <f t="shared" si="3"/>
        <v>2013</v>
      </c>
      <c r="F92" s="177" t="str">
        <f t="shared" si="4"/>
        <v>第4季度</v>
      </c>
    </row>
    <row r="93" spans="1:6" hidden="1" x14ac:dyDescent="0.25">
      <c r="A93" s="165">
        <v>41610</v>
      </c>
      <c r="B93" s="162" t="s">
        <v>23</v>
      </c>
      <c r="C93" s="164" t="s">
        <v>27</v>
      </c>
      <c r="D93" s="163">
        <v>616</v>
      </c>
      <c r="E93" s="166">
        <f t="shared" si="3"/>
        <v>2013</v>
      </c>
      <c r="F93" s="177" t="str">
        <f t="shared" si="4"/>
        <v>第4季度</v>
      </c>
    </row>
    <row r="94" spans="1:6" hidden="1" x14ac:dyDescent="0.25">
      <c r="A94" s="165">
        <v>41610</v>
      </c>
      <c r="B94" s="162" t="s">
        <v>23</v>
      </c>
      <c r="C94" s="164" t="s">
        <v>27</v>
      </c>
      <c r="D94" s="163">
        <v>1680</v>
      </c>
      <c r="E94" s="166">
        <f t="shared" si="3"/>
        <v>2013</v>
      </c>
      <c r="F94" s="177" t="str">
        <f t="shared" si="4"/>
        <v>第4季度</v>
      </c>
    </row>
    <row r="95" spans="1:6" hidden="1" x14ac:dyDescent="0.25">
      <c r="A95" s="165">
        <v>41613</v>
      </c>
      <c r="B95" s="162" t="s">
        <v>20</v>
      </c>
      <c r="C95" s="164" t="s">
        <v>27</v>
      </c>
      <c r="D95" s="163">
        <v>2240</v>
      </c>
      <c r="E95" s="166">
        <f t="shared" si="3"/>
        <v>2013</v>
      </c>
      <c r="F95" s="177" t="str">
        <f t="shared" si="4"/>
        <v>第4季度</v>
      </c>
    </row>
    <row r="96" spans="1:6" hidden="1" x14ac:dyDescent="0.25">
      <c r="A96" s="165">
        <v>41613</v>
      </c>
      <c r="B96" s="162" t="s">
        <v>20</v>
      </c>
      <c r="C96" s="164" t="s">
        <v>25</v>
      </c>
      <c r="D96" s="163">
        <v>584</v>
      </c>
      <c r="E96" s="166">
        <f t="shared" si="3"/>
        <v>2013</v>
      </c>
      <c r="F96" s="177" t="str">
        <f t="shared" si="4"/>
        <v>第4季度</v>
      </c>
    </row>
    <row r="97" spans="1:6" hidden="1" x14ac:dyDescent="0.25">
      <c r="A97" s="165">
        <v>41613</v>
      </c>
      <c r="B97" s="162" t="s">
        <v>20</v>
      </c>
      <c r="C97" s="164" t="s">
        <v>24</v>
      </c>
      <c r="D97" s="163">
        <v>100.8</v>
      </c>
      <c r="E97" s="166">
        <f t="shared" si="3"/>
        <v>2013</v>
      </c>
      <c r="F97" s="177" t="str">
        <f t="shared" si="4"/>
        <v>第4季度</v>
      </c>
    </row>
    <row r="98" spans="1:6" hidden="1" x14ac:dyDescent="0.25">
      <c r="A98" s="165">
        <v>41614</v>
      </c>
      <c r="B98" s="162" t="s">
        <v>23</v>
      </c>
      <c r="C98" s="164" t="s">
        <v>28</v>
      </c>
      <c r="D98" s="163">
        <v>1010.8799983263016</v>
      </c>
      <c r="E98" s="166">
        <f t="shared" si="3"/>
        <v>2013</v>
      </c>
      <c r="F98" s="177" t="str">
        <f t="shared" si="4"/>
        <v>第4季度</v>
      </c>
    </row>
    <row r="99" spans="1:6" hidden="1" x14ac:dyDescent="0.25">
      <c r="A99" s="165">
        <v>41614</v>
      </c>
      <c r="B99" s="162" t="s">
        <v>23</v>
      </c>
      <c r="C99" s="164" t="s">
        <v>24</v>
      </c>
      <c r="D99" s="163">
        <v>608</v>
      </c>
      <c r="E99" s="166">
        <f t="shared" si="3"/>
        <v>2013</v>
      </c>
      <c r="F99" s="177" t="str">
        <f t="shared" si="4"/>
        <v>第4季度</v>
      </c>
    </row>
    <row r="100" spans="1:6" hidden="1" x14ac:dyDescent="0.25">
      <c r="A100" s="165">
        <v>41616</v>
      </c>
      <c r="B100" s="162" t="s">
        <v>20</v>
      </c>
      <c r="C100" s="164" t="s">
        <v>26</v>
      </c>
      <c r="D100" s="163">
        <v>183.59999871253967</v>
      </c>
      <c r="E100" s="166">
        <f t="shared" si="3"/>
        <v>2013</v>
      </c>
      <c r="F100" s="177" t="str">
        <f t="shared" si="4"/>
        <v>第4季度</v>
      </c>
    </row>
    <row r="101" spans="1:6" hidden="1" x14ac:dyDescent="0.25">
      <c r="A101" s="165">
        <v>41616</v>
      </c>
      <c r="B101" s="162" t="s">
        <v>20</v>
      </c>
      <c r="C101" s="164" t="s">
        <v>24</v>
      </c>
      <c r="D101" s="163">
        <v>180</v>
      </c>
      <c r="E101" s="166">
        <f t="shared" si="3"/>
        <v>2013</v>
      </c>
      <c r="F101" s="177" t="str">
        <f t="shared" si="4"/>
        <v>第4季度</v>
      </c>
    </row>
    <row r="102" spans="1:6" hidden="1" x14ac:dyDescent="0.25">
      <c r="A102" s="165">
        <v>41617</v>
      </c>
      <c r="B102" s="162" t="s">
        <v>23</v>
      </c>
      <c r="C102" s="164" t="s">
        <v>28</v>
      </c>
      <c r="D102" s="163">
        <v>141.6</v>
      </c>
      <c r="E102" s="166">
        <f t="shared" si="3"/>
        <v>2013</v>
      </c>
      <c r="F102" s="177" t="str">
        <f t="shared" si="4"/>
        <v>第4季度</v>
      </c>
    </row>
    <row r="103" spans="1:6" hidden="1" x14ac:dyDescent="0.25">
      <c r="A103" s="165">
        <v>41627</v>
      </c>
      <c r="B103" s="162" t="s">
        <v>20</v>
      </c>
      <c r="C103" s="164" t="s">
        <v>29</v>
      </c>
      <c r="D103" s="163">
        <v>300</v>
      </c>
      <c r="E103" s="166">
        <f t="shared" si="3"/>
        <v>2013</v>
      </c>
      <c r="F103" s="177" t="str">
        <f t="shared" si="4"/>
        <v>第4季度</v>
      </c>
    </row>
    <row r="104" spans="1:6" hidden="1" x14ac:dyDescent="0.25">
      <c r="A104" s="165">
        <v>41627</v>
      </c>
      <c r="B104" s="162" t="s">
        <v>20</v>
      </c>
      <c r="C104" s="164" t="s">
        <v>28</v>
      </c>
      <c r="D104" s="163">
        <v>230.4</v>
      </c>
      <c r="E104" s="166">
        <f t="shared" si="3"/>
        <v>2013</v>
      </c>
      <c r="F104" s="177" t="str">
        <f t="shared" si="4"/>
        <v>第4季度</v>
      </c>
    </row>
    <row r="105" spans="1:6" hidden="1" x14ac:dyDescent="0.25">
      <c r="A105" s="165">
        <v>41627</v>
      </c>
      <c r="B105" s="162" t="s">
        <v>20</v>
      </c>
      <c r="C105" s="164" t="s">
        <v>29</v>
      </c>
      <c r="D105" s="163">
        <v>576</v>
      </c>
      <c r="E105" s="166">
        <f t="shared" si="3"/>
        <v>2013</v>
      </c>
      <c r="F105" s="177" t="str">
        <f t="shared" si="4"/>
        <v>第4季度</v>
      </c>
    </row>
    <row r="106" spans="1:6" hidden="1" x14ac:dyDescent="0.25">
      <c r="A106" s="165">
        <v>41631</v>
      </c>
      <c r="B106" s="162" t="s">
        <v>20</v>
      </c>
      <c r="C106" s="164" t="s">
        <v>26</v>
      </c>
      <c r="D106" s="163">
        <v>699.83999884128571</v>
      </c>
      <c r="E106" s="166">
        <f t="shared" si="3"/>
        <v>2013</v>
      </c>
      <c r="F106" s="177" t="str">
        <f t="shared" si="4"/>
        <v>第4季度</v>
      </c>
    </row>
    <row r="107" spans="1:6" hidden="1" x14ac:dyDescent="0.25">
      <c r="A107" s="165">
        <v>41631</v>
      </c>
      <c r="B107" s="162" t="s">
        <v>20</v>
      </c>
      <c r="C107" s="164" t="s">
        <v>29</v>
      </c>
      <c r="D107" s="163">
        <v>1346.3999977707863</v>
      </c>
      <c r="E107" s="166">
        <f t="shared" si="3"/>
        <v>2013</v>
      </c>
      <c r="F107" s="177" t="str">
        <f t="shared" si="4"/>
        <v>第4季度</v>
      </c>
    </row>
    <row r="108" spans="1:6" hidden="1" x14ac:dyDescent="0.25">
      <c r="A108" s="165">
        <v>41635</v>
      </c>
      <c r="B108" s="162" t="s">
        <v>20</v>
      </c>
      <c r="C108" s="164" t="s">
        <v>29</v>
      </c>
      <c r="D108" s="163">
        <v>200</v>
      </c>
      <c r="E108" s="166">
        <f t="shared" si="3"/>
        <v>2013</v>
      </c>
      <c r="F108" s="177" t="str">
        <f t="shared" si="4"/>
        <v>第4季度</v>
      </c>
    </row>
    <row r="109" spans="1:6" hidden="1" x14ac:dyDescent="0.25">
      <c r="A109" s="165">
        <v>41635</v>
      </c>
      <c r="B109" s="162" t="s">
        <v>20</v>
      </c>
      <c r="C109" s="164" t="s">
        <v>26</v>
      </c>
      <c r="D109" s="163">
        <v>74.400000000000006</v>
      </c>
      <c r="E109" s="166">
        <f t="shared" si="3"/>
        <v>2013</v>
      </c>
      <c r="F109" s="177" t="str">
        <f t="shared" si="4"/>
        <v>第4季度</v>
      </c>
    </row>
    <row r="110" spans="1:6" hidden="1" x14ac:dyDescent="0.25">
      <c r="A110" s="165">
        <v>41635</v>
      </c>
      <c r="B110" s="162" t="s">
        <v>20</v>
      </c>
      <c r="C110" s="164" t="s">
        <v>26</v>
      </c>
      <c r="D110" s="163">
        <v>172.8</v>
      </c>
      <c r="E110" s="166">
        <f t="shared" si="3"/>
        <v>2013</v>
      </c>
      <c r="F110" s="177" t="str">
        <f t="shared" si="4"/>
        <v>第4季度</v>
      </c>
    </row>
    <row r="111" spans="1:6" hidden="1" x14ac:dyDescent="0.25">
      <c r="A111" s="165">
        <v>41641</v>
      </c>
      <c r="B111" s="162" t="s">
        <v>23</v>
      </c>
      <c r="C111" s="164" t="s">
        <v>28</v>
      </c>
      <c r="D111" s="163">
        <v>1980</v>
      </c>
      <c r="E111" s="166">
        <f t="shared" si="3"/>
        <v>2014</v>
      </c>
      <c r="F111" s="177" t="str">
        <f t="shared" si="4"/>
        <v>第1季度</v>
      </c>
    </row>
    <row r="112" spans="1:6" hidden="1" x14ac:dyDescent="0.25">
      <c r="A112" s="165">
        <v>41641</v>
      </c>
      <c r="B112" s="162" t="s">
        <v>23</v>
      </c>
      <c r="C112" s="164" t="s">
        <v>24</v>
      </c>
      <c r="D112" s="163">
        <v>410.4</v>
      </c>
      <c r="E112" s="166">
        <f t="shared" si="3"/>
        <v>2014</v>
      </c>
      <c r="F112" s="177" t="str">
        <f t="shared" si="4"/>
        <v>第1季度</v>
      </c>
    </row>
    <row r="113" spans="1:6" hidden="1" x14ac:dyDescent="0.25">
      <c r="A113" s="165">
        <v>41645</v>
      </c>
      <c r="B113" s="162" t="s">
        <v>23</v>
      </c>
      <c r="C113" s="164" t="s">
        <v>21</v>
      </c>
      <c r="D113" s="163">
        <v>279</v>
      </c>
      <c r="E113" s="166">
        <f t="shared" si="3"/>
        <v>2014</v>
      </c>
      <c r="F113" s="177" t="str">
        <f t="shared" si="4"/>
        <v>第1季度</v>
      </c>
    </row>
    <row r="114" spans="1:6" hidden="1" x14ac:dyDescent="0.25">
      <c r="A114" s="165">
        <v>41645</v>
      </c>
      <c r="B114" s="162" t="s">
        <v>23</v>
      </c>
      <c r="C114" s="164" t="s">
        <v>28</v>
      </c>
      <c r="D114" s="163">
        <v>59</v>
      </c>
      <c r="E114" s="166">
        <f t="shared" si="3"/>
        <v>2014</v>
      </c>
      <c r="F114" s="177" t="str">
        <f t="shared" si="4"/>
        <v>第1季度</v>
      </c>
    </row>
    <row r="115" spans="1:6" hidden="1" x14ac:dyDescent="0.25">
      <c r="A115" s="165">
        <v>41656</v>
      </c>
      <c r="B115" s="162" t="s">
        <v>23</v>
      </c>
      <c r="C115" s="164" t="s">
        <v>21</v>
      </c>
      <c r="D115" s="163">
        <v>191.99999928474426</v>
      </c>
      <c r="E115" s="166">
        <f t="shared" si="3"/>
        <v>2014</v>
      </c>
      <c r="F115" s="177" t="str">
        <f t="shared" si="4"/>
        <v>第1季度</v>
      </c>
    </row>
    <row r="116" spans="1:6" hidden="1" x14ac:dyDescent="0.25">
      <c r="A116" s="165">
        <v>41656</v>
      </c>
      <c r="B116" s="162" t="s">
        <v>23</v>
      </c>
      <c r="C116" s="164" t="s">
        <v>29</v>
      </c>
      <c r="D116" s="163">
        <v>435.19999837875366</v>
      </c>
      <c r="E116" s="166">
        <f t="shared" si="3"/>
        <v>2014</v>
      </c>
      <c r="F116" s="177" t="str">
        <f t="shared" si="4"/>
        <v>第1季度</v>
      </c>
    </row>
    <row r="117" spans="1:6" hidden="1" x14ac:dyDescent="0.25">
      <c r="A117" s="165">
        <v>41656</v>
      </c>
      <c r="B117" s="162" t="s">
        <v>23</v>
      </c>
      <c r="C117" s="164" t="s">
        <v>25</v>
      </c>
      <c r="D117" s="163">
        <v>63.999999761581421</v>
      </c>
      <c r="E117" s="166">
        <f t="shared" si="3"/>
        <v>2014</v>
      </c>
      <c r="F117" s="177" t="str">
        <f t="shared" si="4"/>
        <v>第1季度</v>
      </c>
    </row>
    <row r="118" spans="1:6" hidden="1" x14ac:dyDescent="0.25">
      <c r="A118" s="165">
        <v>41662</v>
      </c>
      <c r="B118" s="162" t="s">
        <v>20</v>
      </c>
      <c r="C118" s="164" t="s">
        <v>22</v>
      </c>
      <c r="D118" s="163">
        <v>86.4</v>
      </c>
      <c r="E118" s="166">
        <f t="shared" si="3"/>
        <v>2014</v>
      </c>
      <c r="F118" s="177" t="str">
        <f t="shared" si="4"/>
        <v>第1季度</v>
      </c>
    </row>
    <row r="119" spans="1:6" hidden="1" x14ac:dyDescent="0.25">
      <c r="A119" s="165">
        <v>41664</v>
      </c>
      <c r="B119" s="162" t="s">
        <v>23</v>
      </c>
      <c r="C119" s="164" t="s">
        <v>26</v>
      </c>
      <c r="D119" s="163">
        <v>285</v>
      </c>
      <c r="E119" s="166">
        <f t="shared" si="3"/>
        <v>2014</v>
      </c>
      <c r="F119" s="177" t="str">
        <f t="shared" si="4"/>
        <v>第1季度</v>
      </c>
    </row>
    <row r="120" spans="1:6" hidden="1" x14ac:dyDescent="0.25">
      <c r="A120" s="165">
        <v>41664</v>
      </c>
      <c r="B120" s="162" t="s">
        <v>23</v>
      </c>
      <c r="C120" s="164" t="s">
        <v>21</v>
      </c>
      <c r="D120" s="163">
        <v>585.9</v>
      </c>
      <c r="E120" s="166">
        <f t="shared" si="3"/>
        <v>2014</v>
      </c>
      <c r="F120" s="177" t="str">
        <f t="shared" si="4"/>
        <v>第1季度</v>
      </c>
    </row>
    <row r="121" spans="1:6" hidden="1" x14ac:dyDescent="0.25">
      <c r="A121" s="165">
        <v>41664</v>
      </c>
      <c r="B121" s="162" t="s">
        <v>23</v>
      </c>
      <c r="C121" s="164" t="s">
        <v>25</v>
      </c>
      <c r="D121" s="163">
        <v>58.8</v>
      </c>
      <c r="E121" s="166">
        <f t="shared" si="3"/>
        <v>2014</v>
      </c>
      <c r="F121" s="177" t="str">
        <f t="shared" si="4"/>
        <v>第1季度</v>
      </c>
    </row>
    <row r="122" spans="1:6" hidden="1" x14ac:dyDescent="0.25">
      <c r="A122" s="165">
        <v>41664</v>
      </c>
      <c r="B122" s="162" t="s">
        <v>23</v>
      </c>
      <c r="C122" s="164" t="s">
        <v>25</v>
      </c>
      <c r="D122" s="163">
        <v>1307.25</v>
      </c>
      <c r="E122" s="166">
        <f t="shared" si="3"/>
        <v>2014</v>
      </c>
      <c r="F122" s="177" t="str">
        <f t="shared" si="4"/>
        <v>第1季度</v>
      </c>
    </row>
    <row r="123" spans="1:6" hidden="1" x14ac:dyDescent="0.25">
      <c r="A123" s="165">
        <v>41664</v>
      </c>
      <c r="B123" s="162" t="s">
        <v>23</v>
      </c>
      <c r="C123" s="164" t="s">
        <v>29</v>
      </c>
      <c r="D123" s="163">
        <v>320</v>
      </c>
      <c r="E123" s="166">
        <f t="shared" si="3"/>
        <v>2014</v>
      </c>
      <c r="F123" s="177" t="str">
        <f t="shared" si="4"/>
        <v>第1季度</v>
      </c>
    </row>
    <row r="124" spans="1:6" hidden="1" x14ac:dyDescent="0.25">
      <c r="A124" s="165">
        <v>41664</v>
      </c>
      <c r="B124" s="162" t="s">
        <v>23</v>
      </c>
      <c r="C124" s="164" t="s">
        <v>22</v>
      </c>
      <c r="D124" s="163">
        <v>48</v>
      </c>
      <c r="E124" s="166">
        <f t="shared" si="3"/>
        <v>2014</v>
      </c>
      <c r="F124" s="177" t="str">
        <f t="shared" si="4"/>
        <v>第1季度</v>
      </c>
    </row>
    <row r="125" spans="1:6" hidden="1" x14ac:dyDescent="0.25">
      <c r="A125" s="165">
        <v>41664</v>
      </c>
      <c r="B125" s="162" t="s">
        <v>23</v>
      </c>
      <c r="C125" s="164" t="s">
        <v>25</v>
      </c>
      <c r="D125" s="163">
        <v>394</v>
      </c>
      <c r="E125" s="166">
        <f t="shared" si="3"/>
        <v>2014</v>
      </c>
      <c r="F125" s="177" t="str">
        <f t="shared" si="4"/>
        <v>第1季度</v>
      </c>
    </row>
    <row r="126" spans="1:6" hidden="1" x14ac:dyDescent="0.25">
      <c r="A126" s="165">
        <v>41666</v>
      </c>
      <c r="B126" s="162" t="s">
        <v>20</v>
      </c>
      <c r="C126" s="164" t="s">
        <v>24</v>
      </c>
      <c r="D126" s="163">
        <v>288</v>
      </c>
      <c r="E126" s="166">
        <f t="shared" si="3"/>
        <v>2014</v>
      </c>
      <c r="F126" s="177" t="str">
        <f t="shared" si="4"/>
        <v>第1季度</v>
      </c>
    </row>
    <row r="127" spans="1:6" hidden="1" x14ac:dyDescent="0.25">
      <c r="A127" s="165">
        <v>41666</v>
      </c>
      <c r="B127" s="162" t="s">
        <v>20</v>
      </c>
      <c r="C127" s="164" t="s">
        <v>29</v>
      </c>
      <c r="D127" s="163">
        <v>1032</v>
      </c>
      <c r="E127" s="166">
        <f t="shared" si="3"/>
        <v>2014</v>
      </c>
      <c r="F127" s="177" t="str">
        <f t="shared" si="4"/>
        <v>第1季度</v>
      </c>
    </row>
    <row r="128" spans="1:6" hidden="1" x14ac:dyDescent="0.25">
      <c r="A128" s="165">
        <v>41666</v>
      </c>
      <c r="B128" s="162" t="s">
        <v>20</v>
      </c>
      <c r="C128" s="164" t="s">
        <v>29</v>
      </c>
      <c r="D128" s="163">
        <v>583.79999999999995</v>
      </c>
      <c r="E128" s="166">
        <f t="shared" si="3"/>
        <v>2014</v>
      </c>
      <c r="F128" s="177" t="str">
        <f t="shared" si="4"/>
        <v>第1季度</v>
      </c>
    </row>
    <row r="129" spans="1:6" hidden="1" x14ac:dyDescent="0.25">
      <c r="A129" s="165">
        <v>41669</v>
      </c>
      <c r="B129" s="162" t="s">
        <v>23</v>
      </c>
      <c r="C129" s="164" t="s">
        <v>26</v>
      </c>
      <c r="D129" s="163">
        <v>432</v>
      </c>
      <c r="E129" s="166">
        <f t="shared" si="3"/>
        <v>2014</v>
      </c>
      <c r="F129" s="177" t="str">
        <f t="shared" si="4"/>
        <v>第1季度</v>
      </c>
    </row>
    <row r="130" spans="1:6" hidden="1" x14ac:dyDescent="0.25">
      <c r="A130" s="165">
        <v>41669</v>
      </c>
      <c r="B130" s="162" t="s">
        <v>23</v>
      </c>
      <c r="C130" s="164" t="s">
        <v>28</v>
      </c>
      <c r="D130" s="163">
        <v>2073.5999965667725</v>
      </c>
      <c r="E130" s="166">
        <f t="shared" si="3"/>
        <v>2014</v>
      </c>
      <c r="F130" s="177" t="str">
        <f t="shared" si="4"/>
        <v>第1季度</v>
      </c>
    </row>
    <row r="131" spans="1:6" hidden="1" x14ac:dyDescent="0.25">
      <c r="A131" s="165">
        <v>41671</v>
      </c>
      <c r="B131" s="162" t="s">
        <v>23</v>
      </c>
      <c r="C131" s="164" t="s">
        <v>22</v>
      </c>
      <c r="D131" s="163">
        <v>372.6</v>
      </c>
      <c r="E131" s="166">
        <f t="shared" ref="E131:E194" si="5">YEAR(A131)</f>
        <v>2014</v>
      </c>
      <c r="F131" s="177" t="str">
        <f t="shared" ref="F131:F194" si="6">"第"&amp;CHOOSE(MONTH(A131),1,1,1,2,2,2,3,3,3,4,4,4,)&amp;"季度"</f>
        <v>第1季度</v>
      </c>
    </row>
    <row r="132" spans="1:6" hidden="1" x14ac:dyDescent="0.25">
      <c r="A132" s="165">
        <v>41671</v>
      </c>
      <c r="B132" s="162" t="s">
        <v>23</v>
      </c>
      <c r="C132" s="164" t="s">
        <v>24</v>
      </c>
      <c r="D132" s="163">
        <v>2128</v>
      </c>
      <c r="E132" s="166">
        <f t="shared" si="5"/>
        <v>2014</v>
      </c>
      <c r="F132" s="177" t="str">
        <f t="shared" si="6"/>
        <v>第1季度</v>
      </c>
    </row>
    <row r="133" spans="1:6" hidden="1" x14ac:dyDescent="0.25">
      <c r="A133" s="165">
        <v>41671</v>
      </c>
      <c r="B133" s="162" t="s">
        <v>23</v>
      </c>
      <c r="C133" s="164" t="s">
        <v>27</v>
      </c>
      <c r="D133" s="163">
        <v>336</v>
      </c>
      <c r="E133" s="166">
        <f t="shared" si="5"/>
        <v>2014</v>
      </c>
      <c r="F133" s="177" t="str">
        <f t="shared" si="6"/>
        <v>第1季度</v>
      </c>
    </row>
    <row r="134" spans="1:6" hidden="1" x14ac:dyDescent="0.25">
      <c r="A134" s="165">
        <v>41671</v>
      </c>
      <c r="B134" s="162" t="s">
        <v>23</v>
      </c>
      <c r="C134" s="164" t="s">
        <v>29</v>
      </c>
      <c r="D134" s="163">
        <v>1032</v>
      </c>
      <c r="E134" s="166">
        <f t="shared" si="5"/>
        <v>2014</v>
      </c>
      <c r="F134" s="177" t="str">
        <f t="shared" si="6"/>
        <v>第1季度</v>
      </c>
    </row>
    <row r="135" spans="1:6" hidden="1" x14ac:dyDescent="0.25">
      <c r="A135" s="165">
        <v>41677</v>
      </c>
      <c r="B135" s="162" t="s">
        <v>20</v>
      </c>
      <c r="C135" s="164" t="s">
        <v>29</v>
      </c>
      <c r="D135" s="163">
        <v>504</v>
      </c>
      <c r="E135" s="166">
        <f t="shared" si="5"/>
        <v>2014</v>
      </c>
      <c r="F135" s="177" t="str">
        <f t="shared" si="6"/>
        <v>第1季度</v>
      </c>
    </row>
    <row r="136" spans="1:6" hidden="1" x14ac:dyDescent="0.25">
      <c r="A136" s="165">
        <v>41677</v>
      </c>
      <c r="B136" s="162" t="s">
        <v>20</v>
      </c>
      <c r="C136" s="164" t="s">
        <v>29</v>
      </c>
      <c r="D136" s="163">
        <v>432</v>
      </c>
      <c r="E136" s="166">
        <f t="shared" si="5"/>
        <v>2014</v>
      </c>
      <c r="F136" s="177" t="str">
        <f t="shared" si="6"/>
        <v>第1季度</v>
      </c>
    </row>
    <row r="137" spans="1:6" hidden="1" x14ac:dyDescent="0.25">
      <c r="A137" s="165">
        <v>41677</v>
      </c>
      <c r="B137" s="162" t="s">
        <v>20</v>
      </c>
      <c r="C137" s="164" t="s">
        <v>29</v>
      </c>
      <c r="D137" s="163">
        <v>258</v>
      </c>
      <c r="E137" s="166">
        <f t="shared" si="5"/>
        <v>2014</v>
      </c>
      <c r="F137" s="177" t="str">
        <f t="shared" si="6"/>
        <v>第1季度</v>
      </c>
    </row>
    <row r="138" spans="1:6" hidden="1" x14ac:dyDescent="0.25">
      <c r="A138" s="165">
        <v>41685</v>
      </c>
      <c r="B138" s="162" t="s">
        <v>23</v>
      </c>
      <c r="C138" s="164" t="s">
        <v>28</v>
      </c>
      <c r="D138" s="163">
        <v>62.4</v>
      </c>
      <c r="E138" s="166">
        <f t="shared" si="5"/>
        <v>2014</v>
      </c>
      <c r="F138" s="177" t="str">
        <f t="shared" si="6"/>
        <v>第1季度</v>
      </c>
    </row>
    <row r="139" spans="1:6" hidden="1" x14ac:dyDescent="0.25">
      <c r="A139" s="165">
        <v>41685</v>
      </c>
      <c r="B139" s="162" t="s">
        <v>23</v>
      </c>
      <c r="C139" s="164" t="s">
        <v>29</v>
      </c>
      <c r="D139" s="163">
        <v>40</v>
      </c>
      <c r="E139" s="166">
        <f t="shared" si="5"/>
        <v>2014</v>
      </c>
      <c r="F139" s="177" t="str">
        <f t="shared" si="6"/>
        <v>第1季度</v>
      </c>
    </row>
    <row r="140" spans="1:6" hidden="1" x14ac:dyDescent="0.25">
      <c r="A140" s="165">
        <v>41687</v>
      </c>
      <c r="B140" s="162" t="s">
        <v>20</v>
      </c>
      <c r="C140" s="164" t="s">
        <v>26</v>
      </c>
      <c r="D140" s="163">
        <v>912</v>
      </c>
      <c r="E140" s="166">
        <f t="shared" si="5"/>
        <v>2014</v>
      </c>
      <c r="F140" s="177" t="str">
        <f t="shared" si="6"/>
        <v>第1季度</v>
      </c>
    </row>
    <row r="141" spans="1:6" hidden="1" x14ac:dyDescent="0.25">
      <c r="A141" s="165">
        <v>41687</v>
      </c>
      <c r="B141" s="162" t="s">
        <v>20</v>
      </c>
      <c r="C141" s="164" t="s">
        <v>25</v>
      </c>
      <c r="D141" s="163">
        <v>418</v>
      </c>
      <c r="E141" s="166">
        <f t="shared" si="5"/>
        <v>2014</v>
      </c>
      <c r="F141" s="177" t="str">
        <f t="shared" si="6"/>
        <v>第1季度</v>
      </c>
    </row>
    <row r="142" spans="1:6" hidden="1" x14ac:dyDescent="0.25">
      <c r="A142" s="165">
        <v>41687</v>
      </c>
      <c r="B142" s="162" t="s">
        <v>20</v>
      </c>
      <c r="C142" s="164" t="s">
        <v>27</v>
      </c>
      <c r="D142" s="163">
        <v>364.8</v>
      </c>
      <c r="E142" s="166">
        <f t="shared" si="5"/>
        <v>2014</v>
      </c>
      <c r="F142" s="177" t="str">
        <f t="shared" si="6"/>
        <v>第1季度</v>
      </c>
    </row>
    <row r="143" spans="1:6" hidden="1" x14ac:dyDescent="0.25">
      <c r="A143" s="165">
        <v>41687</v>
      </c>
      <c r="B143" s="162" t="s">
        <v>20</v>
      </c>
      <c r="C143" s="164" t="s">
        <v>21</v>
      </c>
      <c r="D143" s="163">
        <v>120</v>
      </c>
      <c r="E143" s="166">
        <f t="shared" si="5"/>
        <v>2014</v>
      </c>
      <c r="F143" s="177" t="str">
        <f t="shared" si="6"/>
        <v>第1季度</v>
      </c>
    </row>
    <row r="144" spans="1:6" hidden="1" x14ac:dyDescent="0.25">
      <c r="A144" s="165">
        <v>41701</v>
      </c>
      <c r="B144" s="162" t="s">
        <v>23</v>
      </c>
      <c r="C144" s="164" t="s">
        <v>25</v>
      </c>
      <c r="D144" s="163">
        <v>249</v>
      </c>
      <c r="E144" s="166">
        <f t="shared" si="5"/>
        <v>2014</v>
      </c>
      <c r="F144" s="177" t="str">
        <f t="shared" si="6"/>
        <v>第1季度</v>
      </c>
    </row>
    <row r="145" spans="1:6" hidden="1" x14ac:dyDescent="0.25">
      <c r="A145" s="165">
        <v>41701</v>
      </c>
      <c r="B145" s="162" t="s">
        <v>23</v>
      </c>
      <c r="C145" s="164" t="s">
        <v>28</v>
      </c>
      <c r="D145" s="163">
        <v>236</v>
      </c>
      <c r="E145" s="166">
        <f t="shared" si="5"/>
        <v>2014</v>
      </c>
      <c r="F145" s="177" t="str">
        <f t="shared" si="6"/>
        <v>第1季度</v>
      </c>
    </row>
    <row r="146" spans="1:6" hidden="1" x14ac:dyDescent="0.25">
      <c r="A146" s="165">
        <v>41707</v>
      </c>
      <c r="B146" s="162" t="s">
        <v>20</v>
      </c>
      <c r="C146" s="164" t="s">
        <v>25</v>
      </c>
      <c r="D146" s="163">
        <v>87.59999967366457</v>
      </c>
      <c r="E146" s="166">
        <f t="shared" si="5"/>
        <v>2014</v>
      </c>
      <c r="F146" s="177" t="str">
        <f t="shared" si="6"/>
        <v>第1季度</v>
      </c>
    </row>
    <row r="147" spans="1:6" hidden="1" x14ac:dyDescent="0.25">
      <c r="A147" s="165">
        <v>41707</v>
      </c>
      <c r="B147" s="162" t="s">
        <v>20</v>
      </c>
      <c r="C147" s="164" t="s">
        <v>26</v>
      </c>
      <c r="D147" s="163">
        <v>179.19999933242798</v>
      </c>
      <c r="E147" s="166">
        <f t="shared" si="5"/>
        <v>2014</v>
      </c>
      <c r="F147" s="177" t="str">
        <f t="shared" si="6"/>
        <v>第1季度</v>
      </c>
    </row>
    <row r="148" spans="1:6" hidden="1" x14ac:dyDescent="0.25">
      <c r="A148" s="165">
        <v>41707</v>
      </c>
      <c r="B148" s="162" t="s">
        <v>20</v>
      </c>
      <c r="C148" s="164" t="s">
        <v>24</v>
      </c>
      <c r="D148" s="163">
        <v>187.19999930262566</v>
      </c>
      <c r="E148" s="166">
        <f t="shared" si="5"/>
        <v>2014</v>
      </c>
      <c r="F148" s="177" t="str">
        <f t="shared" si="6"/>
        <v>第1季度</v>
      </c>
    </row>
    <row r="149" spans="1:6" hidden="1" x14ac:dyDescent="0.25">
      <c r="A149" s="165">
        <v>41711</v>
      </c>
      <c r="B149" s="162" t="s">
        <v>23</v>
      </c>
      <c r="C149" s="164" t="s">
        <v>26</v>
      </c>
      <c r="D149" s="163">
        <v>581.3999959230423</v>
      </c>
      <c r="E149" s="166">
        <f t="shared" si="5"/>
        <v>2014</v>
      </c>
      <c r="F149" s="177" t="str">
        <f t="shared" si="6"/>
        <v>第1季度</v>
      </c>
    </row>
    <row r="150" spans="1:6" hidden="1" x14ac:dyDescent="0.25">
      <c r="A150" s="165">
        <v>41711</v>
      </c>
      <c r="B150" s="162" t="s">
        <v>23</v>
      </c>
      <c r="C150" s="164" t="s">
        <v>25</v>
      </c>
      <c r="D150" s="163">
        <v>578.93499594032767</v>
      </c>
      <c r="E150" s="166">
        <f t="shared" si="5"/>
        <v>2014</v>
      </c>
      <c r="F150" s="177" t="str">
        <f t="shared" si="6"/>
        <v>第1季度</v>
      </c>
    </row>
    <row r="151" spans="1:6" hidden="1" x14ac:dyDescent="0.25">
      <c r="A151" s="165">
        <v>41711</v>
      </c>
      <c r="B151" s="162" t="s">
        <v>23</v>
      </c>
      <c r="C151" s="164" t="s">
        <v>28</v>
      </c>
      <c r="D151" s="163">
        <v>2019.5999858379364</v>
      </c>
      <c r="E151" s="166">
        <f t="shared" si="5"/>
        <v>2014</v>
      </c>
      <c r="F151" s="177" t="str">
        <f t="shared" si="6"/>
        <v>第1季度</v>
      </c>
    </row>
    <row r="152" spans="1:6" hidden="1" x14ac:dyDescent="0.25">
      <c r="A152" s="165">
        <v>41711</v>
      </c>
      <c r="B152" s="162" t="s">
        <v>23</v>
      </c>
      <c r="C152" s="164" t="s">
        <v>27</v>
      </c>
      <c r="D152" s="163">
        <v>1744.1999877691269</v>
      </c>
      <c r="E152" s="166">
        <f t="shared" si="5"/>
        <v>2014</v>
      </c>
      <c r="F152" s="177" t="str">
        <f t="shared" si="6"/>
        <v>第1季度</v>
      </c>
    </row>
    <row r="153" spans="1:6" hidden="1" x14ac:dyDescent="0.25">
      <c r="A153" s="165">
        <v>41711</v>
      </c>
      <c r="B153" s="162" t="s">
        <v>23</v>
      </c>
      <c r="C153" s="164" t="s">
        <v>25</v>
      </c>
      <c r="D153" s="163">
        <v>1755</v>
      </c>
      <c r="E153" s="166">
        <f t="shared" si="5"/>
        <v>2014</v>
      </c>
      <c r="F153" s="177" t="str">
        <f t="shared" si="6"/>
        <v>第1季度</v>
      </c>
    </row>
    <row r="154" spans="1:6" hidden="1" x14ac:dyDescent="0.25">
      <c r="A154" s="165">
        <v>41715</v>
      </c>
      <c r="B154" s="162" t="s">
        <v>20</v>
      </c>
      <c r="C154" s="164" t="s">
        <v>25</v>
      </c>
      <c r="D154" s="163">
        <v>78.839999869465828</v>
      </c>
      <c r="E154" s="166">
        <f t="shared" si="5"/>
        <v>2014</v>
      </c>
      <c r="F154" s="177" t="str">
        <f t="shared" si="6"/>
        <v>第1季度</v>
      </c>
    </row>
    <row r="155" spans="1:6" hidden="1" x14ac:dyDescent="0.25">
      <c r="A155" s="165">
        <v>41715</v>
      </c>
      <c r="B155" s="162" t="s">
        <v>20</v>
      </c>
      <c r="C155" s="164" t="s">
        <v>26</v>
      </c>
      <c r="D155" s="163">
        <v>64.799999892711639</v>
      </c>
      <c r="E155" s="166">
        <f t="shared" si="5"/>
        <v>2014</v>
      </c>
      <c r="F155" s="177" t="str">
        <f t="shared" si="6"/>
        <v>第1季度</v>
      </c>
    </row>
    <row r="156" spans="1:6" hidden="1" x14ac:dyDescent="0.25">
      <c r="A156" s="165">
        <v>41715</v>
      </c>
      <c r="B156" s="162" t="s">
        <v>20</v>
      </c>
      <c r="C156" s="164" t="s">
        <v>29</v>
      </c>
      <c r="D156" s="163">
        <v>26.999999955296516</v>
      </c>
      <c r="E156" s="166">
        <f t="shared" si="5"/>
        <v>2014</v>
      </c>
      <c r="F156" s="177" t="str">
        <f t="shared" si="6"/>
        <v>第1季度</v>
      </c>
    </row>
    <row r="157" spans="1:6" hidden="1" x14ac:dyDescent="0.25">
      <c r="A157" s="165">
        <v>41715</v>
      </c>
      <c r="B157" s="162" t="s">
        <v>20</v>
      </c>
      <c r="C157" s="164" t="s">
        <v>24</v>
      </c>
      <c r="D157" s="163">
        <v>75.599999874830246</v>
      </c>
      <c r="E157" s="166">
        <f t="shared" si="5"/>
        <v>2014</v>
      </c>
      <c r="F157" s="177" t="str">
        <f t="shared" si="6"/>
        <v>第1季度</v>
      </c>
    </row>
    <row r="158" spans="1:6" hidden="1" x14ac:dyDescent="0.25">
      <c r="A158" s="165">
        <v>41720</v>
      </c>
      <c r="B158" s="162" t="s">
        <v>20</v>
      </c>
      <c r="C158" s="164" t="s">
        <v>28</v>
      </c>
      <c r="D158" s="163">
        <v>2073.5999965667725</v>
      </c>
      <c r="E158" s="166">
        <f t="shared" si="5"/>
        <v>2014</v>
      </c>
      <c r="F158" s="177" t="str">
        <f t="shared" si="6"/>
        <v>第1季度</v>
      </c>
    </row>
    <row r="159" spans="1:6" hidden="1" x14ac:dyDescent="0.25">
      <c r="A159" s="165">
        <v>41720</v>
      </c>
      <c r="B159" s="162" t="s">
        <v>20</v>
      </c>
      <c r="C159" s="164" t="s">
        <v>24</v>
      </c>
      <c r="D159" s="163">
        <v>837.89999861270189</v>
      </c>
      <c r="E159" s="166">
        <f t="shared" si="5"/>
        <v>2014</v>
      </c>
      <c r="F159" s="177" t="str">
        <f t="shared" si="6"/>
        <v>第1季度</v>
      </c>
    </row>
    <row r="160" spans="1:6" hidden="1" x14ac:dyDescent="0.25">
      <c r="A160" s="165">
        <v>41720</v>
      </c>
      <c r="B160" s="162" t="s">
        <v>20</v>
      </c>
      <c r="C160" s="164" t="s">
        <v>27</v>
      </c>
      <c r="D160" s="163">
        <v>423.35999929904938</v>
      </c>
      <c r="E160" s="166">
        <f t="shared" si="5"/>
        <v>2014</v>
      </c>
      <c r="F160" s="177" t="str">
        <f t="shared" si="6"/>
        <v>第1季度</v>
      </c>
    </row>
    <row r="161" spans="1:6" hidden="1" x14ac:dyDescent="0.25">
      <c r="A161" s="165">
        <v>41720</v>
      </c>
      <c r="B161" s="162" t="s">
        <v>20</v>
      </c>
      <c r="C161" s="164" t="s">
        <v>27</v>
      </c>
      <c r="D161" s="163">
        <v>514.79999914765358</v>
      </c>
      <c r="E161" s="166">
        <f t="shared" si="5"/>
        <v>2014</v>
      </c>
      <c r="F161" s="177" t="str">
        <f t="shared" si="6"/>
        <v>第1季度</v>
      </c>
    </row>
    <row r="162" spans="1:6" hidden="1" x14ac:dyDescent="0.25">
      <c r="A162" s="165">
        <v>41721</v>
      </c>
      <c r="B162" s="162" t="s">
        <v>23</v>
      </c>
      <c r="C162" s="164" t="s">
        <v>21</v>
      </c>
      <c r="D162" s="163">
        <v>546</v>
      </c>
      <c r="E162" s="166">
        <f t="shared" si="5"/>
        <v>2014</v>
      </c>
      <c r="F162" s="177" t="str">
        <f t="shared" si="6"/>
        <v>第1季度</v>
      </c>
    </row>
    <row r="163" spans="1:6" hidden="1" x14ac:dyDescent="0.25">
      <c r="A163" s="165">
        <v>41721</v>
      </c>
      <c r="B163" s="162" t="s">
        <v>23</v>
      </c>
      <c r="C163" s="164" t="s">
        <v>27</v>
      </c>
      <c r="D163" s="163">
        <v>1472.49999884516</v>
      </c>
      <c r="E163" s="166">
        <f t="shared" si="5"/>
        <v>2014</v>
      </c>
      <c r="F163" s="177" t="str">
        <f t="shared" si="6"/>
        <v>第1季度</v>
      </c>
    </row>
    <row r="164" spans="1:6" hidden="1" x14ac:dyDescent="0.25">
      <c r="A164" s="165">
        <v>41726</v>
      </c>
      <c r="B164" s="162" t="s">
        <v>20</v>
      </c>
      <c r="C164" s="164" t="s">
        <v>25</v>
      </c>
      <c r="D164" s="163">
        <v>271.99999809265137</v>
      </c>
      <c r="E164" s="166">
        <f t="shared" si="5"/>
        <v>2014</v>
      </c>
      <c r="F164" s="177" t="str">
        <f t="shared" si="6"/>
        <v>第1季度</v>
      </c>
    </row>
    <row r="165" spans="1:6" hidden="1" x14ac:dyDescent="0.25">
      <c r="A165" s="165">
        <v>41726</v>
      </c>
      <c r="B165" s="162" t="s">
        <v>20</v>
      </c>
      <c r="C165" s="164" t="s">
        <v>25</v>
      </c>
      <c r="D165" s="163">
        <v>285.59999799728394</v>
      </c>
      <c r="E165" s="166">
        <f t="shared" si="5"/>
        <v>2014</v>
      </c>
      <c r="F165" s="177" t="str">
        <f t="shared" si="6"/>
        <v>第1季度</v>
      </c>
    </row>
    <row r="166" spans="1:6" hidden="1" x14ac:dyDescent="0.25">
      <c r="A166" s="165">
        <v>41726</v>
      </c>
      <c r="B166" s="162" t="s">
        <v>20</v>
      </c>
      <c r="C166" s="164" t="s">
        <v>29</v>
      </c>
      <c r="D166" s="163">
        <v>1584</v>
      </c>
      <c r="E166" s="166">
        <f t="shared" si="5"/>
        <v>2014</v>
      </c>
      <c r="F166" s="177" t="str">
        <f t="shared" si="6"/>
        <v>第1季度</v>
      </c>
    </row>
    <row r="167" spans="1:6" hidden="1" x14ac:dyDescent="0.25">
      <c r="A167" s="165">
        <v>41736</v>
      </c>
      <c r="B167" s="162" t="s">
        <v>20</v>
      </c>
      <c r="C167" s="164" t="s">
        <v>22</v>
      </c>
      <c r="D167" s="163">
        <v>165.6</v>
      </c>
      <c r="E167" s="166">
        <f t="shared" si="5"/>
        <v>2014</v>
      </c>
      <c r="F167" s="177" t="str">
        <f t="shared" si="6"/>
        <v>第2季度</v>
      </c>
    </row>
    <row r="168" spans="1:6" hidden="1" x14ac:dyDescent="0.25">
      <c r="A168" s="165">
        <v>41736</v>
      </c>
      <c r="B168" s="162" t="s">
        <v>20</v>
      </c>
      <c r="C168" s="164" t="s">
        <v>26</v>
      </c>
      <c r="D168" s="163">
        <v>552</v>
      </c>
      <c r="E168" s="166">
        <f t="shared" si="5"/>
        <v>2014</v>
      </c>
      <c r="F168" s="177" t="str">
        <f t="shared" si="6"/>
        <v>第2季度</v>
      </c>
    </row>
    <row r="169" spans="1:6" hidden="1" x14ac:dyDescent="0.25">
      <c r="A169" s="165">
        <v>41739</v>
      </c>
      <c r="B169" s="162" t="s">
        <v>23</v>
      </c>
      <c r="C169" s="164" t="s">
        <v>26</v>
      </c>
      <c r="D169" s="163">
        <v>516.7999963760376</v>
      </c>
      <c r="E169" s="166">
        <f t="shared" si="5"/>
        <v>2014</v>
      </c>
      <c r="F169" s="177" t="str">
        <f t="shared" si="6"/>
        <v>第2季度</v>
      </c>
    </row>
    <row r="170" spans="1:6" hidden="1" x14ac:dyDescent="0.25">
      <c r="A170" s="165">
        <v>41739</v>
      </c>
      <c r="B170" s="162" t="s">
        <v>23</v>
      </c>
      <c r="C170" s="164" t="s">
        <v>25</v>
      </c>
      <c r="D170" s="163">
        <v>413.52499710023403</v>
      </c>
      <c r="E170" s="166">
        <f t="shared" si="5"/>
        <v>2014</v>
      </c>
      <c r="F170" s="177" t="str">
        <f t="shared" si="6"/>
        <v>第2季度</v>
      </c>
    </row>
    <row r="171" spans="1:6" hidden="1" x14ac:dyDescent="0.25">
      <c r="A171" s="165">
        <v>41739</v>
      </c>
      <c r="B171" s="162" t="s">
        <v>23</v>
      </c>
      <c r="C171" s="164" t="s">
        <v>27</v>
      </c>
      <c r="D171" s="163">
        <v>26.349999815225601</v>
      </c>
      <c r="E171" s="166">
        <f t="shared" si="5"/>
        <v>2014</v>
      </c>
      <c r="F171" s="177" t="str">
        <f t="shared" si="6"/>
        <v>第2季度</v>
      </c>
    </row>
    <row r="172" spans="1:6" hidden="1" x14ac:dyDescent="0.25">
      <c r="A172" s="165">
        <v>41748</v>
      </c>
      <c r="B172" s="162" t="s">
        <v>23</v>
      </c>
      <c r="C172" s="164" t="s">
        <v>26</v>
      </c>
      <c r="D172" s="163">
        <v>6324</v>
      </c>
      <c r="E172" s="166">
        <f t="shared" si="5"/>
        <v>2014</v>
      </c>
      <c r="F172" s="177" t="str">
        <f t="shared" si="6"/>
        <v>第2季度</v>
      </c>
    </row>
    <row r="173" spans="1:6" hidden="1" x14ac:dyDescent="0.25">
      <c r="A173" s="165">
        <v>41748</v>
      </c>
      <c r="B173" s="162" t="s">
        <v>23</v>
      </c>
      <c r="C173" s="164" t="s">
        <v>28</v>
      </c>
      <c r="D173" s="163">
        <v>733.6</v>
      </c>
      <c r="E173" s="166">
        <f t="shared" si="5"/>
        <v>2014</v>
      </c>
      <c r="F173" s="177" t="str">
        <f t="shared" si="6"/>
        <v>第2季度</v>
      </c>
    </row>
    <row r="174" spans="1:6" hidden="1" x14ac:dyDescent="0.25">
      <c r="A174" s="165">
        <v>41748</v>
      </c>
      <c r="B174" s="162" t="s">
        <v>23</v>
      </c>
      <c r="C174" s="164" t="s">
        <v>29</v>
      </c>
      <c r="D174" s="163">
        <v>2640</v>
      </c>
      <c r="E174" s="166">
        <f t="shared" si="5"/>
        <v>2014</v>
      </c>
      <c r="F174" s="177" t="str">
        <f t="shared" si="6"/>
        <v>第2季度</v>
      </c>
    </row>
    <row r="175" spans="1:6" hidden="1" x14ac:dyDescent="0.25">
      <c r="A175" s="165">
        <v>41748</v>
      </c>
      <c r="B175" s="162" t="s">
        <v>23</v>
      </c>
      <c r="C175" s="164" t="s">
        <v>24</v>
      </c>
      <c r="D175" s="163">
        <v>798</v>
      </c>
      <c r="E175" s="166">
        <f t="shared" si="5"/>
        <v>2014</v>
      </c>
      <c r="F175" s="177" t="str">
        <f t="shared" si="6"/>
        <v>第2季度</v>
      </c>
    </row>
    <row r="176" spans="1:6" hidden="1" x14ac:dyDescent="0.25">
      <c r="A176" s="165">
        <v>41750</v>
      </c>
      <c r="B176" s="162" t="s">
        <v>23</v>
      </c>
      <c r="C176" s="164" t="s">
        <v>22</v>
      </c>
      <c r="D176" s="163">
        <v>147</v>
      </c>
      <c r="E176" s="166">
        <f t="shared" si="5"/>
        <v>2014</v>
      </c>
      <c r="F176" s="177" t="str">
        <f t="shared" si="6"/>
        <v>第2季度</v>
      </c>
    </row>
    <row r="177" spans="1:6" hidden="1" x14ac:dyDescent="0.25">
      <c r="A177" s="165">
        <v>41753</v>
      </c>
      <c r="B177" s="162" t="s">
        <v>23</v>
      </c>
      <c r="C177" s="164" t="s">
        <v>26</v>
      </c>
      <c r="D177" s="163">
        <v>372.39999970793724</v>
      </c>
      <c r="E177" s="166">
        <f t="shared" si="5"/>
        <v>2014</v>
      </c>
      <c r="F177" s="177" t="str">
        <f t="shared" si="6"/>
        <v>第2季度</v>
      </c>
    </row>
    <row r="178" spans="1:6" hidden="1" x14ac:dyDescent="0.25">
      <c r="A178" s="165">
        <v>41753</v>
      </c>
      <c r="B178" s="162" t="s">
        <v>23</v>
      </c>
      <c r="C178" s="164" t="s">
        <v>27</v>
      </c>
      <c r="D178" s="163">
        <v>296.39999976754189</v>
      </c>
      <c r="E178" s="166">
        <f t="shared" si="5"/>
        <v>2014</v>
      </c>
      <c r="F178" s="177" t="str">
        <f t="shared" si="6"/>
        <v>第2季度</v>
      </c>
    </row>
    <row r="179" spans="1:6" hidden="1" x14ac:dyDescent="0.25">
      <c r="A179" s="165">
        <v>41756</v>
      </c>
      <c r="B179" s="162" t="s">
        <v>20</v>
      </c>
      <c r="C179" s="164" t="s">
        <v>29</v>
      </c>
      <c r="D179" s="163">
        <v>1320</v>
      </c>
      <c r="E179" s="166">
        <f t="shared" si="5"/>
        <v>2014</v>
      </c>
      <c r="F179" s="177" t="str">
        <f t="shared" si="6"/>
        <v>第2季度</v>
      </c>
    </row>
    <row r="180" spans="1:6" hidden="1" x14ac:dyDescent="0.25">
      <c r="A180" s="165">
        <v>41756</v>
      </c>
      <c r="B180" s="162" t="s">
        <v>20</v>
      </c>
      <c r="C180" s="164" t="s">
        <v>22</v>
      </c>
      <c r="D180" s="163">
        <v>191.99999928474426</v>
      </c>
      <c r="E180" s="166">
        <f t="shared" si="5"/>
        <v>2014</v>
      </c>
      <c r="F180" s="177" t="str">
        <f t="shared" si="6"/>
        <v>第2季度</v>
      </c>
    </row>
    <row r="181" spans="1:6" hidden="1" x14ac:dyDescent="0.25">
      <c r="A181" s="165">
        <v>41764</v>
      </c>
      <c r="B181" s="162" t="s">
        <v>20</v>
      </c>
      <c r="C181" s="164" t="s">
        <v>24</v>
      </c>
      <c r="D181" s="163">
        <v>425.6</v>
      </c>
      <c r="E181" s="166">
        <f t="shared" si="5"/>
        <v>2014</v>
      </c>
      <c r="F181" s="177" t="str">
        <f t="shared" si="6"/>
        <v>第2季度</v>
      </c>
    </row>
    <row r="182" spans="1:6" hidden="1" x14ac:dyDescent="0.25">
      <c r="A182" s="165">
        <v>41764</v>
      </c>
      <c r="B182" s="162" t="s">
        <v>20</v>
      </c>
      <c r="C182" s="164" t="s">
        <v>29</v>
      </c>
      <c r="D182" s="163">
        <v>695</v>
      </c>
      <c r="E182" s="166">
        <f t="shared" si="5"/>
        <v>2014</v>
      </c>
      <c r="F182" s="177" t="str">
        <f t="shared" si="6"/>
        <v>第2季度</v>
      </c>
    </row>
    <row r="183" spans="1:6" hidden="1" x14ac:dyDescent="0.25">
      <c r="A183" s="165">
        <v>41764</v>
      </c>
      <c r="B183" s="162" t="s">
        <v>20</v>
      </c>
      <c r="C183" s="164" t="s">
        <v>27</v>
      </c>
      <c r="D183" s="163">
        <v>260</v>
      </c>
      <c r="E183" s="166">
        <f t="shared" si="5"/>
        <v>2014</v>
      </c>
      <c r="F183" s="177" t="str">
        <f t="shared" si="6"/>
        <v>第2季度</v>
      </c>
    </row>
    <row r="184" spans="1:6" hidden="1" x14ac:dyDescent="0.25">
      <c r="A184" s="165">
        <v>41769</v>
      </c>
      <c r="B184" s="162" t="s">
        <v>20</v>
      </c>
      <c r="C184" s="164" t="s">
        <v>28</v>
      </c>
      <c r="D184" s="163">
        <v>149</v>
      </c>
      <c r="E184" s="166">
        <f t="shared" si="5"/>
        <v>2014</v>
      </c>
      <c r="F184" s="177" t="str">
        <f t="shared" si="6"/>
        <v>第2季度</v>
      </c>
    </row>
    <row r="185" spans="1:6" hidden="1" x14ac:dyDescent="0.25">
      <c r="A185" s="165">
        <v>41771</v>
      </c>
      <c r="B185" s="162" t="s">
        <v>23</v>
      </c>
      <c r="C185" s="164" t="s">
        <v>26</v>
      </c>
      <c r="D185" s="163">
        <v>228</v>
      </c>
      <c r="E185" s="166">
        <f t="shared" si="5"/>
        <v>2014</v>
      </c>
      <c r="F185" s="177" t="str">
        <f t="shared" si="6"/>
        <v>第2季度</v>
      </c>
    </row>
    <row r="186" spans="1:6" hidden="1" x14ac:dyDescent="0.25">
      <c r="A186" s="165">
        <v>41771</v>
      </c>
      <c r="B186" s="162" t="s">
        <v>23</v>
      </c>
      <c r="C186" s="164" t="s">
        <v>25</v>
      </c>
      <c r="D186" s="163">
        <v>120</v>
      </c>
      <c r="E186" s="166">
        <f t="shared" si="5"/>
        <v>2014</v>
      </c>
      <c r="F186" s="177" t="str">
        <f t="shared" si="6"/>
        <v>第2季度</v>
      </c>
    </row>
    <row r="187" spans="1:6" hidden="1" x14ac:dyDescent="0.25">
      <c r="A187" s="165">
        <v>41771</v>
      </c>
      <c r="B187" s="162" t="s">
        <v>23</v>
      </c>
      <c r="C187" s="164" t="s">
        <v>28</v>
      </c>
      <c r="D187" s="163">
        <v>328</v>
      </c>
      <c r="E187" s="166">
        <f t="shared" si="5"/>
        <v>2014</v>
      </c>
      <c r="F187" s="177" t="str">
        <f t="shared" si="6"/>
        <v>第2季度</v>
      </c>
    </row>
    <row r="188" spans="1:6" hidden="1" x14ac:dyDescent="0.25">
      <c r="A188" s="165">
        <v>41771</v>
      </c>
      <c r="B188" s="162" t="s">
        <v>23</v>
      </c>
      <c r="C188" s="164" t="s">
        <v>27</v>
      </c>
      <c r="D188" s="163">
        <v>712.5</v>
      </c>
      <c r="E188" s="166">
        <f t="shared" si="5"/>
        <v>2014</v>
      </c>
      <c r="F188" s="177" t="str">
        <f t="shared" si="6"/>
        <v>第2季度</v>
      </c>
    </row>
    <row r="189" spans="1:6" hidden="1" x14ac:dyDescent="0.25">
      <c r="A189" s="165">
        <v>41775</v>
      </c>
      <c r="B189" s="162" t="s">
        <v>20</v>
      </c>
      <c r="C189" s="164" t="s">
        <v>25</v>
      </c>
      <c r="D189" s="163">
        <v>226.79999962449074</v>
      </c>
      <c r="E189" s="166">
        <f t="shared" si="5"/>
        <v>2014</v>
      </c>
      <c r="F189" s="177" t="str">
        <f t="shared" si="6"/>
        <v>第2季度</v>
      </c>
    </row>
    <row r="190" spans="1:6" hidden="1" x14ac:dyDescent="0.25">
      <c r="A190" s="165">
        <v>41775</v>
      </c>
      <c r="B190" s="162" t="s">
        <v>20</v>
      </c>
      <c r="C190" s="164" t="s">
        <v>26</v>
      </c>
      <c r="D190" s="163">
        <v>188.99999968707561</v>
      </c>
      <c r="E190" s="166">
        <f t="shared" si="5"/>
        <v>2014</v>
      </c>
      <c r="F190" s="177" t="str">
        <f t="shared" si="6"/>
        <v>第2季度</v>
      </c>
    </row>
    <row r="191" spans="1:6" hidden="1" x14ac:dyDescent="0.25">
      <c r="A191" s="165">
        <v>41776</v>
      </c>
      <c r="B191" s="162" t="s">
        <v>20</v>
      </c>
      <c r="C191" s="164" t="s">
        <v>22</v>
      </c>
      <c r="D191" s="163">
        <v>60</v>
      </c>
      <c r="E191" s="166">
        <f t="shared" si="5"/>
        <v>2014</v>
      </c>
      <c r="F191" s="177" t="str">
        <f t="shared" si="6"/>
        <v>第2季度</v>
      </c>
    </row>
    <row r="192" spans="1:6" hidden="1" x14ac:dyDescent="0.25">
      <c r="A192" s="165">
        <v>41776</v>
      </c>
      <c r="B192" s="162" t="s">
        <v>20</v>
      </c>
      <c r="C192" s="164" t="s">
        <v>26</v>
      </c>
      <c r="D192" s="163">
        <v>180</v>
      </c>
      <c r="E192" s="166">
        <f t="shared" si="5"/>
        <v>2014</v>
      </c>
      <c r="F192" s="177" t="str">
        <f t="shared" si="6"/>
        <v>第2季度</v>
      </c>
    </row>
    <row r="193" spans="1:6" hidden="1" x14ac:dyDescent="0.25">
      <c r="A193" s="165">
        <v>41777</v>
      </c>
      <c r="B193" s="162" t="s">
        <v>20</v>
      </c>
      <c r="C193" s="164" t="s">
        <v>21</v>
      </c>
      <c r="D193" s="163">
        <v>136.80000000000001</v>
      </c>
      <c r="E193" s="166">
        <f t="shared" si="5"/>
        <v>2014</v>
      </c>
      <c r="F193" s="177" t="str">
        <f t="shared" si="6"/>
        <v>第2季度</v>
      </c>
    </row>
    <row r="194" spans="1:6" hidden="1" x14ac:dyDescent="0.25">
      <c r="A194" s="165">
        <v>41778</v>
      </c>
      <c r="B194" s="162" t="s">
        <v>23</v>
      </c>
      <c r="C194" s="164" t="s">
        <v>28</v>
      </c>
      <c r="D194" s="163">
        <v>4456.4399999999996</v>
      </c>
      <c r="E194" s="166">
        <f t="shared" si="5"/>
        <v>2014</v>
      </c>
      <c r="F194" s="177" t="str">
        <f t="shared" si="6"/>
        <v>第2季度</v>
      </c>
    </row>
    <row r="195" spans="1:6" hidden="1" x14ac:dyDescent="0.25">
      <c r="A195" s="165">
        <v>41778</v>
      </c>
      <c r="B195" s="162" t="s">
        <v>23</v>
      </c>
      <c r="C195" s="164" t="s">
        <v>26</v>
      </c>
      <c r="D195" s="163">
        <v>251.0999995842576</v>
      </c>
      <c r="E195" s="166">
        <f t="shared" ref="E195:E258" si="7">YEAR(A195)</f>
        <v>2014</v>
      </c>
      <c r="F195" s="177" t="str">
        <f t="shared" ref="F195:F258" si="8">"第"&amp;CHOOSE(MONTH(A195),1,1,1,2,2,2,3,3,3,4,4,4,)&amp;"季度"</f>
        <v>第2季度</v>
      </c>
    </row>
    <row r="196" spans="1:6" hidden="1" x14ac:dyDescent="0.25">
      <c r="A196" s="165">
        <v>41782</v>
      </c>
      <c r="B196" s="162" t="s">
        <v>20</v>
      </c>
      <c r="C196" s="164" t="s">
        <v>25</v>
      </c>
      <c r="D196" s="163">
        <v>319.9999988079071</v>
      </c>
      <c r="E196" s="166">
        <f t="shared" si="7"/>
        <v>2014</v>
      </c>
      <c r="F196" s="177" t="str">
        <f t="shared" si="8"/>
        <v>第2季度</v>
      </c>
    </row>
    <row r="197" spans="1:6" hidden="1" x14ac:dyDescent="0.25">
      <c r="A197" s="165">
        <v>41782</v>
      </c>
      <c r="B197" s="162" t="s">
        <v>20</v>
      </c>
      <c r="C197" s="164" t="s">
        <v>29</v>
      </c>
      <c r="D197" s="163">
        <v>1279.9999952316284</v>
      </c>
      <c r="E197" s="166">
        <f t="shared" si="7"/>
        <v>2014</v>
      </c>
      <c r="F197" s="177" t="str">
        <f t="shared" si="8"/>
        <v>第2季度</v>
      </c>
    </row>
    <row r="198" spans="1:6" hidden="1" x14ac:dyDescent="0.25">
      <c r="A198" s="165">
        <v>41782</v>
      </c>
      <c r="B198" s="162" t="s">
        <v>20</v>
      </c>
      <c r="C198" s="164" t="s">
        <v>27</v>
      </c>
      <c r="D198" s="163">
        <v>341.99999872595072</v>
      </c>
      <c r="E198" s="166">
        <f t="shared" si="7"/>
        <v>2014</v>
      </c>
      <c r="F198" s="177" t="str">
        <f t="shared" si="8"/>
        <v>第2季度</v>
      </c>
    </row>
    <row r="199" spans="1:6" hidden="1" x14ac:dyDescent="0.25">
      <c r="A199" s="165">
        <v>41783</v>
      </c>
      <c r="B199" s="162" t="s">
        <v>20</v>
      </c>
      <c r="C199" s="164" t="s">
        <v>28</v>
      </c>
      <c r="D199" s="163">
        <v>1319.1999907493591</v>
      </c>
      <c r="E199" s="166">
        <f t="shared" si="7"/>
        <v>2014</v>
      </c>
      <c r="F199" s="177" t="str">
        <f t="shared" si="8"/>
        <v>第2季度</v>
      </c>
    </row>
    <row r="200" spans="1:6" hidden="1" x14ac:dyDescent="0.25">
      <c r="A200" s="165">
        <v>41783</v>
      </c>
      <c r="B200" s="162" t="s">
        <v>20</v>
      </c>
      <c r="C200" s="164" t="s">
        <v>25</v>
      </c>
      <c r="D200" s="163">
        <v>872.5</v>
      </c>
      <c r="E200" s="166">
        <f t="shared" si="7"/>
        <v>2014</v>
      </c>
      <c r="F200" s="177" t="str">
        <f t="shared" si="8"/>
        <v>第2季度</v>
      </c>
    </row>
    <row r="201" spans="1:6" hidden="1" x14ac:dyDescent="0.25">
      <c r="A201" s="165">
        <v>41783</v>
      </c>
      <c r="B201" s="162" t="s">
        <v>20</v>
      </c>
      <c r="C201" s="164" t="s">
        <v>25</v>
      </c>
      <c r="D201" s="163">
        <v>5268</v>
      </c>
      <c r="E201" s="166">
        <f t="shared" si="7"/>
        <v>2014</v>
      </c>
      <c r="F201" s="177" t="str">
        <f t="shared" si="8"/>
        <v>第2季度</v>
      </c>
    </row>
    <row r="202" spans="1:6" hidden="1" x14ac:dyDescent="0.25">
      <c r="A202" s="165">
        <v>41783</v>
      </c>
      <c r="B202" s="162" t="s">
        <v>20</v>
      </c>
      <c r="C202" s="164" t="s">
        <v>29</v>
      </c>
      <c r="D202" s="163">
        <v>33.999999761581421</v>
      </c>
      <c r="E202" s="166">
        <f t="shared" si="7"/>
        <v>2014</v>
      </c>
      <c r="F202" s="177" t="str">
        <f t="shared" si="8"/>
        <v>第2季度</v>
      </c>
    </row>
    <row r="203" spans="1:6" hidden="1" x14ac:dyDescent="0.25">
      <c r="A203" s="165">
        <v>41783</v>
      </c>
      <c r="B203" s="162" t="s">
        <v>20</v>
      </c>
      <c r="C203" s="164" t="s">
        <v>29</v>
      </c>
      <c r="D203" s="163">
        <v>2427.5999829769135</v>
      </c>
      <c r="E203" s="166">
        <f t="shared" si="7"/>
        <v>2014</v>
      </c>
      <c r="F203" s="177" t="str">
        <f t="shared" si="8"/>
        <v>第2季度</v>
      </c>
    </row>
    <row r="204" spans="1:6" hidden="1" x14ac:dyDescent="0.25">
      <c r="A204" s="165">
        <v>41790</v>
      </c>
      <c r="B204" s="162" t="s">
        <v>20</v>
      </c>
      <c r="C204" s="164" t="s">
        <v>26</v>
      </c>
      <c r="D204" s="163">
        <v>575.99999785423279</v>
      </c>
      <c r="E204" s="166">
        <f t="shared" si="7"/>
        <v>2014</v>
      </c>
      <c r="F204" s="177" t="str">
        <f t="shared" si="8"/>
        <v>第2季度</v>
      </c>
    </row>
    <row r="205" spans="1:6" hidden="1" x14ac:dyDescent="0.25">
      <c r="A205" s="165">
        <v>41790</v>
      </c>
      <c r="B205" s="162" t="s">
        <v>20</v>
      </c>
      <c r="C205" s="164" t="s">
        <v>27</v>
      </c>
      <c r="D205" s="163">
        <v>960</v>
      </c>
      <c r="E205" s="166">
        <f t="shared" si="7"/>
        <v>2014</v>
      </c>
      <c r="F205" s="177" t="str">
        <f t="shared" si="8"/>
        <v>第2季度</v>
      </c>
    </row>
    <row r="206" spans="1:6" hidden="1" x14ac:dyDescent="0.25">
      <c r="A206" s="165">
        <v>41790</v>
      </c>
      <c r="B206" s="162" t="s">
        <v>20</v>
      </c>
      <c r="C206" s="164" t="s">
        <v>22</v>
      </c>
      <c r="D206" s="163">
        <v>414.23999845683574</v>
      </c>
      <c r="E206" s="166">
        <f t="shared" si="7"/>
        <v>2014</v>
      </c>
      <c r="F206" s="177" t="str">
        <f t="shared" si="8"/>
        <v>第2季度</v>
      </c>
    </row>
    <row r="207" spans="1:6" hidden="1" x14ac:dyDescent="0.25">
      <c r="A207" s="165">
        <v>41790</v>
      </c>
      <c r="B207" s="162" t="s">
        <v>20</v>
      </c>
      <c r="C207" s="164" t="s">
        <v>22</v>
      </c>
      <c r="D207" s="163">
        <v>367.99999862909317</v>
      </c>
      <c r="E207" s="166">
        <f t="shared" si="7"/>
        <v>2014</v>
      </c>
      <c r="F207" s="177" t="str">
        <f t="shared" si="8"/>
        <v>第2季度</v>
      </c>
    </row>
    <row r="208" spans="1:6" hidden="1" x14ac:dyDescent="0.25">
      <c r="A208" s="165">
        <v>41795</v>
      </c>
      <c r="B208" s="162" t="s">
        <v>20</v>
      </c>
      <c r="C208" s="164" t="s">
        <v>27</v>
      </c>
      <c r="D208" s="163">
        <v>989.99999836087227</v>
      </c>
      <c r="E208" s="166">
        <f t="shared" si="7"/>
        <v>2014</v>
      </c>
      <c r="F208" s="177" t="str">
        <f t="shared" si="8"/>
        <v>第2季度</v>
      </c>
    </row>
    <row r="209" spans="1:6" hidden="1" x14ac:dyDescent="0.25">
      <c r="A209" s="165">
        <v>41795</v>
      </c>
      <c r="B209" s="162" t="s">
        <v>20</v>
      </c>
      <c r="C209" s="164" t="s">
        <v>22</v>
      </c>
      <c r="D209" s="163">
        <v>512.99999915063381</v>
      </c>
      <c r="E209" s="166">
        <f t="shared" si="7"/>
        <v>2014</v>
      </c>
      <c r="F209" s="177" t="str">
        <f t="shared" si="8"/>
        <v>第2季度</v>
      </c>
    </row>
    <row r="210" spans="1:6" hidden="1" x14ac:dyDescent="0.25">
      <c r="A210" s="165">
        <v>41796</v>
      </c>
      <c r="B210" s="162" t="s">
        <v>23</v>
      </c>
      <c r="C210" s="164" t="s">
        <v>29</v>
      </c>
      <c r="D210" s="163">
        <v>63</v>
      </c>
      <c r="E210" s="166">
        <f t="shared" si="7"/>
        <v>2014</v>
      </c>
      <c r="F210" s="177" t="str">
        <f t="shared" si="8"/>
        <v>第2季度</v>
      </c>
    </row>
    <row r="211" spans="1:6" hidden="1" x14ac:dyDescent="0.25">
      <c r="A211" s="165">
        <v>41796</v>
      </c>
      <c r="B211" s="162" t="s">
        <v>23</v>
      </c>
      <c r="C211" s="164" t="s">
        <v>29</v>
      </c>
      <c r="D211" s="163">
        <v>15.999999940395355</v>
      </c>
      <c r="E211" s="166">
        <f t="shared" si="7"/>
        <v>2014</v>
      </c>
      <c r="F211" s="177" t="str">
        <f t="shared" si="8"/>
        <v>第2季度</v>
      </c>
    </row>
    <row r="212" spans="1:6" hidden="1" x14ac:dyDescent="0.25">
      <c r="A212" s="165">
        <v>41796</v>
      </c>
      <c r="B212" s="162" t="s">
        <v>23</v>
      </c>
      <c r="C212" s="164" t="s">
        <v>29</v>
      </c>
      <c r="D212" s="163">
        <v>313.2</v>
      </c>
      <c r="E212" s="166">
        <f t="shared" si="7"/>
        <v>2014</v>
      </c>
      <c r="F212" s="177" t="str">
        <f t="shared" si="8"/>
        <v>第2季度</v>
      </c>
    </row>
    <row r="213" spans="1:6" hidden="1" x14ac:dyDescent="0.25">
      <c r="A213" s="165">
        <v>41802</v>
      </c>
      <c r="B213" s="162" t="s">
        <v>20</v>
      </c>
      <c r="C213" s="164" t="s">
        <v>22</v>
      </c>
      <c r="D213" s="163">
        <v>258.89999999999998</v>
      </c>
      <c r="E213" s="166">
        <f t="shared" si="7"/>
        <v>2014</v>
      </c>
      <c r="F213" s="177" t="str">
        <f t="shared" si="8"/>
        <v>第2季度</v>
      </c>
    </row>
    <row r="214" spans="1:6" hidden="1" x14ac:dyDescent="0.25">
      <c r="A214" s="165">
        <v>41802</v>
      </c>
      <c r="B214" s="162" t="s">
        <v>20</v>
      </c>
      <c r="C214" s="164" t="s">
        <v>22</v>
      </c>
      <c r="D214" s="163">
        <v>147.19999945163727</v>
      </c>
      <c r="E214" s="166">
        <f t="shared" si="7"/>
        <v>2014</v>
      </c>
      <c r="F214" s="177" t="str">
        <f t="shared" si="8"/>
        <v>第2季度</v>
      </c>
    </row>
    <row r="215" spans="1:6" hidden="1" x14ac:dyDescent="0.25">
      <c r="A215" s="165">
        <v>41802</v>
      </c>
      <c r="B215" s="162" t="s">
        <v>20</v>
      </c>
      <c r="C215" s="164" t="s">
        <v>28</v>
      </c>
      <c r="D215" s="163">
        <v>59.599999777972698</v>
      </c>
      <c r="E215" s="166">
        <f t="shared" si="7"/>
        <v>2014</v>
      </c>
      <c r="F215" s="177" t="str">
        <f t="shared" si="8"/>
        <v>第2季度</v>
      </c>
    </row>
    <row r="216" spans="1:6" hidden="1" x14ac:dyDescent="0.25">
      <c r="A216" s="165">
        <v>41804</v>
      </c>
      <c r="B216" s="162" t="s">
        <v>20</v>
      </c>
      <c r="C216" s="164" t="s">
        <v>29</v>
      </c>
      <c r="D216" s="163">
        <v>427.5</v>
      </c>
      <c r="E216" s="166">
        <f t="shared" si="7"/>
        <v>2014</v>
      </c>
      <c r="F216" s="177" t="str">
        <f t="shared" si="8"/>
        <v>第2季度</v>
      </c>
    </row>
    <row r="217" spans="1:6" hidden="1" x14ac:dyDescent="0.25">
      <c r="A217" s="165">
        <v>41804</v>
      </c>
      <c r="B217" s="162" t="s">
        <v>20</v>
      </c>
      <c r="C217" s="164" t="s">
        <v>29</v>
      </c>
      <c r="D217" s="163">
        <v>250</v>
      </c>
      <c r="E217" s="166">
        <f t="shared" si="7"/>
        <v>2014</v>
      </c>
      <c r="F217" s="177" t="str">
        <f t="shared" si="8"/>
        <v>第2季度</v>
      </c>
    </row>
    <row r="218" spans="1:6" hidden="1" x14ac:dyDescent="0.25">
      <c r="A218" s="165">
        <v>41804</v>
      </c>
      <c r="B218" s="162" t="s">
        <v>20</v>
      </c>
      <c r="C218" s="164" t="s">
        <v>29</v>
      </c>
      <c r="D218" s="163">
        <v>75</v>
      </c>
      <c r="E218" s="166">
        <f t="shared" si="7"/>
        <v>2014</v>
      </c>
      <c r="F218" s="177" t="str">
        <f t="shared" si="8"/>
        <v>第2季度</v>
      </c>
    </row>
    <row r="219" spans="1:6" hidden="1" x14ac:dyDescent="0.25">
      <c r="A219" s="165">
        <v>41804</v>
      </c>
      <c r="B219" s="162" t="s">
        <v>20</v>
      </c>
      <c r="C219" s="164" t="s">
        <v>29</v>
      </c>
      <c r="D219" s="163">
        <v>892.5</v>
      </c>
      <c r="E219" s="166">
        <f t="shared" si="7"/>
        <v>2014</v>
      </c>
      <c r="F219" s="177" t="str">
        <f t="shared" si="8"/>
        <v>第2季度</v>
      </c>
    </row>
    <row r="220" spans="1:6" hidden="1" x14ac:dyDescent="0.25">
      <c r="A220" s="165">
        <v>41809</v>
      </c>
      <c r="B220" s="162" t="s">
        <v>20</v>
      </c>
      <c r="C220" s="164" t="s">
        <v>27</v>
      </c>
      <c r="D220" s="163">
        <v>600</v>
      </c>
      <c r="E220" s="166">
        <f t="shared" si="7"/>
        <v>2014</v>
      </c>
      <c r="F220" s="177" t="str">
        <f t="shared" si="8"/>
        <v>第2季度</v>
      </c>
    </row>
    <row r="221" spans="1:6" hidden="1" x14ac:dyDescent="0.25">
      <c r="A221" s="165">
        <v>41809</v>
      </c>
      <c r="B221" s="162" t="s">
        <v>20</v>
      </c>
      <c r="C221" s="164" t="s">
        <v>25</v>
      </c>
      <c r="D221" s="163">
        <v>1249.2</v>
      </c>
      <c r="E221" s="166">
        <f t="shared" si="7"/>
        <v>2014</v>
      </c>
      <c r="F221" s="177" t="str">
        <f t="shared" si="8"/>
        <v>第2季度</v>
      </c>
    </row>
    <row r="222" spans="1:6" hidden="1" x14ac:dyDescent="0.25">
      <c r="A222" s="165">
        <v>41809</v>
      </c>
      <c r="B222" s="162" t="s">
        <v>20</v>
      </c>
      <c r="C222" s="164" t="s">
        <v>26</v>
      </c>
      <c r="D222" s="163">
        <v>7905</v>
      </c>
      <c r="E222" s="166">
        <f t="shared" si="7"/>
        <v>2014</v>
      </c>
      <c r="F222" s="177" t="str">
        <f t="shared" si="8"/>
        <v>第2季度</v>
      </c>
    </row>
    <row r="223" spans="1:6" hidden="1" x14ac:dyDescent="0.25">
      <c r="A223" s="165">
        <v>41809</v>
      </c>
      <c r="B223" s="162" t="s">
        <v>20</v>
      </c>
      <c r="C223" s="164" t="s">
        <v>25</v>
      </c>
      <c r="D223" s="163">
        <v>437.5</v>
      </c>
      <c r="E223" s="166">
        <f t="shared" si="7"/>
        <v>2014</v>
      </c>
      <c r="F223" s="177" t="str">
        <f t="shared" si="8"/>
        <v>第2季度</v>
      </c>
    </row>
    <row r="224" spans="1:6" hidden="1" x14ac:dyDescent="0.25">
      <c r="A224" s="165">
        <v>41810</v>
      </c>
      <c r="B224" s="162" t="s">
        <v>20</v>
      </c>
      <c r="C224" s="164" t="s">
        <v>29</v>
      </c>
      <c r="D224" s="163">
        <v>299.24999976530671</v>
      </c>
      <c r="E224" s="166">
        <f t="shared" si="7"/>
        <v>2014</v>
      </c>
      <c r="F224" s="177" t="str">
        <f t="shared" si="8"/>
        <v>第2季度</v>
      </c>
    </row>
    <row r="225" spans="1:6" hidden="1" x14ac:dyDescent="0.25">
      <c r="A225" s="165">
        <v>41810</v>
      </c>
      <c r="B225" s="162" t="s">
        <v>20</v>
      </c>
      <c r="C225" s="164" t="s">
        <v>28</v>
      </c>
      <c r="D225" s="163">
        <v>169.85999986678362</v>
      </c>
      <c r="E225" s="166">
        <f t="shared" si="7"/>
        <v>2014</v>
      </c>
      <c r="F225" s="177" t="str">
        <f t="shared" si="8"/>
        <v>第2季度</v>
      </c>
    </row>
    <row r="226" spans="1:6" hidden="1" x14ac:dyDescent="0.25">
      <c r="A226" s="165">
        <v>41811</v>
      </c>
      <c r="B226" s="162" t="s">
        <v>23</v>
      </c>
      <c r="C226" s="164" t="s">
        <v>21</v>
      </c>
      <c r="D226" s="163">
        <v>319.2</v>
      </c>
      <c r="E226" s="166">
        <f t="shared" si="7"/>
        <v>2014</v>
      </c>
      <c r="F226" s="177" t="str">
        <f t="shared" si="8"/>
        <v>第2季度</v>
      </c>
    </row>
    <row r="227" spans="1:6" hidden="1" x14ac:dyDescent="0.25">
      <c r="A227" s="165">
        <v>41811</v>
      </c>
      <c r="B227" s="162" t="s">
        <v>23</v>
      </c>
      <c r="C227" s="164" t="s">
        <v>26</v>
      </c>
      <c r="D227" s="163">
        <v>98</v>
      </c>
      <c r="E227" s="166">
        <f t="shared" si="7"/>
        <v>2014</v>
      </c>
      <c r="F227" s="177" t="str">
        <f t="shared" si="8"/>
        <v>第2季度</v>
      </c>
    </row>
    <row r="228" spans="1:6" hidden="1" x14ac:dyDescent="0.25">
      <c r="A228" s="165">
        <v>41812</v>
      </c>
      <c r="B228" s="162" t="s">
        <v>23</v>
      </c>
      <c r="C228" s="164" t="s">
        <v>29</v>
      </c>
      <c r="D228" s="163">
        <v>210</v>
      </c>
      <c r="E228" s="166">
        <f t="shared" si="7"/>
        <v>2014</v>
      </c>
      <c r="F228" s="177" t="str">
        <f t="shared" si="8"/>
        <v>第2季度</v>
      </c>
    </row>
    <row r="229" spans="1:6" hidden="1" x14ac:dyDescent="0.25">
      <c r="A229" s="165">
        <v>41816</v>
      </c>
      <c r="B229" s="162" t="s">
        <v>20</v>
      </c>
      <c r="C229" s="164" t="s">
        <v>26</v>
      </c>
      <c r="D229" s="163">
        <v>105</v>
      </c>
      <c r="E229" s="166">
        <f t="shared" si="7"/>
        <v>2014</v>
      </c>
      <c r="F229" s="177" t="str">
        <f t="shared" si="8"/>
        <v>第2季度</v>
      </c>
    </row>
    <row r="230" spans="1:6" hidden="1" x14ac:dyDescent="0.25">
      <c r="A230" s="165">
        <v>41816</v>
      </c>
      <c r="B230" s="162" t="s">
        <v>20</v>
      </c>
      <c r="C230" s="164" t="s">
        <v>22</v>
      </c>
      <c r="D230" s="163">
        <v>135.1</v>
      </c>
      <c r="E230" s="166">
        <f t="shared" si="7"/>
        <v>2014</v>
      </c>
      <c r="F230" s="177" t="str">
        <f t="shared" si="8"/>
        <v>第2季度</v>
      </c>
    </row>
    <row r="231" spans="1:6" hidden="1" x14ac:dyDescent="0.25">
      <c r="A231" s="165">
        <v>41817</v>
      </c>
      <c r="B231" s="162" t="s">
        <v>20</v>
      </c>
      <c r="C231" s="164" t="s">
        <v>29</v>
      </c>
      <c r="D231" s="163">
        <v>584.37499590218067</v>
      </c>
      <c r="E231" s="166">
        <f t="shared" si="7"/>
        <v>2014</v>
      </c>
      <c r="F231" s="177" t="str">
        <f t="shared" si="8"/>
        <v>第2季度</v>
      </c>
    </row>
    <row r="232" spans="1:6" hidden="1" x14ac:dyDescent="0.25">
      <c r="A232" s="165">
        <v>41817</v>
      </c>
      <c r="B232" s="162" t="s">
        <v>20</v>
      </c>
      <c r="C232" s="164" t="s">
        <v>22</v>
      </c>
      <c r="D232" s="163">
        <v>807.49999433755875</v>
      </c>
      <c r="E232" s="166">
        <f t="shared" si="7"/>
        <v>2014</v>
      </c>
      <c r="F232" s="177" t="str">
        <f t="shared" si="8"/>
        <v>第2季度</v>
      </c>
    </row>
    <row r="233" spans="1:6" hidden="1" x14ac:dyDescent="0.25">
      <c r="A233" s="165">
        <v>41817</v>
      </c>
      <c r="B233" s="162" t="s">
        <v>20</v>
      </c>
      <c r="C233" s="164" t="s">
        <v>21</v>
      </c>
      <c r="D233" s="163">
        <v>2162.3999848365784</v>
      </c>
      <c r="E233" s="166">
        <f t="shared" si="7"/>
        <v>2014</v>
      </c>
      <c r="F233" s="177" t="str">
        <f t="shared" si="8"/>
        <v>第2季度</v>
      </c>
    </row>
    <row r="234" spans="1:6" hidden="1" x14ac:dyDescent="0.25">
      <c r="A234" s="165">
        <v>41820</v>
      </c>
      <c r="B234" s="162" t="s">
        <v>20</v>
      </c>
      <c r="C234" s="164" t="s">
        <v>25</v>
      </c>
      <c r="D234" s="163">
        <v>497.32499960996211</v>
      </c>
      <c r="E234" s="166">
        <f t="shared" si="7"/>
        <v>2014</v>
      </c>
      <c r="F234" s="177" t="str">
        <f t="shared" si="8"/>
        <v>第2季度</v>
      </c>
    </row>
    <row r="235" spans="1:6" hidden="1" x14ac:dyDescent="0.25">
      <c r="A235" s="165">
        <v>41820</v>
      </c>
      <c r="B235" s="162" t="s">
        <v>20</v>
      </c>
      <c r="C235" s="164" t="s">
        <v>24</v>
      </c>
      <c r="D235" s="163">
        <v>170.99999986588955</v>
      </c>
      <c r="E235" s="166">
        <f t="shared" si="7"/>
        <v>2014</v>
      </c>
      <c r="F235" s="177" t="str">
        <f t="shared" si="8"/>
        <v>第2季度</v>
      </c>
    </row>
    <row r="236" spans="1:6" hidden="1" x14ac:dyDescent="0.25">
      <c r="A236" s="165">
        <v>41820</v>
      </c>
      <c r="B236" s="162" t="s">
        <v>20</v>
      </c>
      <c r="C236" s="164" t="s">
        <v>25</v>
      </c>
      <c r="D236" s="163">
        <v>936.69999926537275</v>
      </c>
      <c r="E236" s="166">
        <f t="shared" si="7"/>
        <v>2014</v>
      </c>
      <c r="F236" s="177" t="str">
        <f t="shared" si="8"/>
        <v>第2季度</v>
      </c>
    </row>
    <row r="237" spans="1:6" hidden="1" x14ac:dyDescent="0.25">
      <c r="A237" s="165">
        <v>41820</v>
      </c>
      <c r="B237" s="162" t="s">
        <v>20</v>
      </c>
      <c r="C237" s="164" t="s">
        <v>27</v>
      </c>
      <c r="D237" s="163">
        <v>123.49999990314245</v>
      </c>
      <c r="E237" s="166">
        <f t="shared" si="7"/>
        <v>2014</v>
      </c>
      <c r="F237" s="177" t="str">
        <f t="shared" si="8"/>
        <v>第2季度</v>
      </c>
    </row>
    <row r="238" spans="1:6" hidden="1" x14ac:dyDescent="0.25">
      <c r="A238" s="165">
        <v>41823</v>
      </c>
      <c r="B238" s="162" t="s">
        <v>23</v>
      </c>
      <c r="C238" s="164" t="s">
        <v>21</v>
      </c>
      <c r="D238" s="163">
        <v>557.99999792128801</v>
      </c>
      <c r="E238" s="166">
        <f t="shared" si="7"/>
        <v>2014</v>
      </c>
      <c r="F238" s="177" t="str">
        <f t="shared" si="8"/>
        <v>第3季度</v>
      </c>
    </row>
    <row r="239" spans="1:6" hidden="1" x14ac:dyDescent="0.25">
      <c r="A239" s="165">
        <v>41823</v>
      </c>
      <c r="B239" s="162" t="s">
        <v>23</v>
      </c>
      <c r="C239" s="164" t="s">
        <v>25</v>
      </c>
      <c r="D239" s="163">
        <v>257.59999904036522</v>
      </c>
      <c r="E239" s="166">
        <f t="shared" si="7"/>
        <v>2014</v>
      </c>
      <c r="F239" s="177" t="str">
        <f t="shared" si="8"/>
        <v>第3季度</v>
      </c>
    </row>
    <row r="240" spans="1:6" hidden="1" x14ac:dyDescent="0.25">
      <c r="A240" s="165">
        <v>41823</v>
      </c>
      <c r="B240" s="162" t="s">
        <v>23</v>
      </c>
      <c r="C240" s="164" t="s">
        <v>26</v>
      </c>
      <c r="D240" s="163">
        <v>64.799999758601189</v>
      </c>
      <c r="E240" s="166">
        <f t="shared" si="7"/>
        <v>2014</v>
      </c>
      <c r="F240" s="177" t="str">
        <f t="shared" si="8"/>
        <v>第3季度</v>
      </c>
    </row>
    <row r="241" spans="1:6" hidden="1" x14ac:dyDescent="0.25">
      <c r="A241" s="165">
        <v>41823</v>
      </c>
      <c r="B241" s="162" t="s">
        <v>23</v>
      </c>
      <c r="C241" s="164" t="s">
        <v>21</v>
      </c>
      <c r="D241" s="163">
        <v>847.99999684095383</v>
      </c>
      <c r="E241" s="166">
        <f t="shared" si="7"/>
        <v>2014</v>
      </c>
      <c r="F241" s="177" t="str">
        <f t="shared" si="8"/>
        <v>第3季度</v>
      </c>
    </row>
    <row r="242" spans="1:6" hidden="1" x14ac:dyDescent="0.25">
      <c r="A242" s="165">
        <v>41823</v>
      </c>
      <c r="B242" s="162" t="s">
        <v>23</v>
      </c>
      <c r="C242" s="164" t="s">
        <v>24</v>
      </c>
      <c r="D242" s="163">
        <v>1215.999995470047</v>
      </c>
      <c r="E242" s="166">
        <f t="shared" si="7"/>
        <v>2014</v>
      </c>
      <c r="F242" s="177" t="str">
        <f t="shared" si="8"/>
        <v>第3季度</v>
      </c>
    </row>
    <row r="243" spans="1:6" hidden="1" x14ac:dyDescent="0.25">
      <c r="A243" s="165">
        <v>41824</v>
      </c>
      <c r="B243" s="162" t="s">
        <v>20</v>
      </c>
      <c r="C243" s="164" t="s">
        <v>24</v>
      </c>
      <c r="D243" s="163">
        <v>997.5</v>
      </c>
      <c r="E243" s="166">
        <f t="shared" si="7"/>
        <v>2014</v>
      </c>
      <c r="F243" s="177" t="str">
        <f t="shared" si="8"/>
        <v>第3季度</v>
      </c>
    </row>
    <row r="244" spans="1:6" hidden="1" x14ac:dyDescent="0.25">
      <c r="A244" s="165">
        <v>41824</v>
      </c>
      <c r="B244" s="162" t="s">
        <v>20</v>
      </c>
      <c r="C244" s="164" t="s">
        <v>26</v>
      </c>
      <c r="D244" s="163">
        <v>155</v>
      </c>
      <c r="E244" s="166">
        <f t="shared" si="7"/>
        <v>2014</v>
      </c>
      <c r="F244" s="177" t="str">
        <f t="shared" si="8"/>
        <v>第3季度</v>
      </c>
    </row>
    <row r="245" spans="1:6" hidden="1" x14ac:dyDescent="0.25">
      <c r="A245" s="165">
        <v>41827</v>
      </c>
      <c r="B245" s="162" t="s">
        <v>20</v>
      </c>
      <c r="C245" s="164" t="s">
        <v>22</v>
      </c>
      <c r="D245" s="163">
        <v>517.79999999999995</v>
      </c>
      <c r="E245" s="166">
        <f t="shared" si="7"/>
        <v>2014</v>
      </c>
      <c r="F245" s="177" t="str">
        <f t="shared" si="8"/>
        <v>第3季度</v>
      </c>
    </row>
    <row r="246" spans="1:6" hidden="1" x14ac:dyDescent="0.25">
      <c r="A246" s="165">
        <v>41827</v>
      </c>
      <c r="B246" s="162" t="s">
        <v>20</v>
      </c>
      <c r="C246" s="164" t="s">
        <v>25</v>
      </c>
      <c r="D246" s="163">
        <v>554.625</v>
      </c>
      <c r="E246" s="166">
        <f t="shared" si="7"/>
        <v>2014</v>
      </c>
      <c r="F246" s="177" t="str">
        <f t="shared" si="8"/>
        <v>第3季度</v>
      </c>
    </row>
    <row r="247" spans="1:6" hidden="1" x14ac:dyDescent="0.25">
      <c r="A247" s="165">
        <v>41831</v>
      </c>
      <c r="B247" s="162" t="s">
        <v>23</v>
      </c>
      <c r="C247" s="164" t="s">
        <v>28</v>
      </c>
      <c r="D247" s="163">
        <v>592.79999953508377</v>
      </c>
      <c r="E247" s="166">
        <f t="shared" si="7"/>
        <v>2014</v>
      </c>
      <c r="F247" s="177" t="str">
        <f t="shared" si="8"/>
        <v>第3季度</v>
      </c>
    </row>
    <row r="248" spans="1:6" hidden="1" x14ac:dyDescent="0.25">
      <c r="A248" s="165">
        <v>41831</v>
      </c>
      <c r="B248" s="162" t="s">
        <v>23</v>
      </c>
      <c r="C248" s="164" t="s">
        <v>29</v>
      </c>
      <c r="D248" s="163">
        <v>71.249999944120646</v>
      </c>
      <c r="E248" s="166">
        <f t="shared" si="7"/>
        <v>2014</v>
      </c>
      <c r="F248" s="177" t="str">
        <f t="shared" si="8"/>
        <v>第3季度</v>
      </c>
    </row>
    <row r="249" spans="1:6" hidden="1" x14ac:dyDescent="0.25">
      <c r="A249" s="165">
        <v>41831</v>
      </c>
      <c r="B249" s="162" t="s">
        <v>23</v>
      </c>
      <c r="C249" s="164" t="s">
        <v>28</v>
      </c>
      <c r="D249" s="163">
        <v>569.99999955296516</v>
      </c>
      <c r="E249" s="166">
        <f t="shared" si="7"/>
        <v>2014</v>
      </c>
      <c r="F249" s="177" t="str">
        <f t="shared" si="8"/>
        <v>第3季度</v>
      </c>
    </row>
    <row r="250" spans="1:6" hidden="1" x14ac:dyDescent="0.25">
      <c r="A250" s="165">
        <v>41837</v>
      </c>
      <c r="B250" s="162" t="s">
        <v>23</v>
      </c>
      <c r="C250" s="164" t="s">
        <v>29</v>
      </c>
      <c r="D250" s="163">
        <v>349.9999986961484</v>
      </c>
      <c r="E250" s="166">
        <f t="shared" si="7"/>
        <v>2014</v>
      </c>
      <c r="F250" s="177" t="str">
        <f t="shared" si="8"/>
        <v>第3季度</v>
      </c>
    </row>
    <row r="251" spans="1:6" hidden="1" x14ac:dyDescent="0.25">
      <c r="A251" s="165">
        <v>41837</v>
      </c>
      <c r="B251" s="162" t="s">
        <v>23</v>
      </c>
      <c r="C251" s="164" t="s">
        <v>26</v>
      </c>
      <c r="D251" s="163">
        <v>540</v>
      </c>
      <c r="E251" s="166">
        <f t="shared" si="7"/>
        <v>2014</v>
      </c>
      <c r="F251" s="177" t="str">
        <f t="shared" si="8"/>
        <v>第3季度</v>
      </c>
    </row>
    <row r="252" spans="1:6" hidden="1" x14ac:dyDescent="0.25">
      <c r="A252" s="165">
        <v>41840</v>
      </c>
      <c r="B252" s="162" t="s">
        <v>23</v>
      </c>
      <c r="C252" s="164" t="s">
        <v>29</v>
      </c>
      <c r="D252" s="163">
        <v>35</v>
      </c>
      <c r="E252" s="166">
        <f t="shared" si="7"/>
        <v>2014</v>
      </c>
      <c r="F252" s="177" t="str">
        <f t="shared" si="8"/>
        <v>第3季度</v>
      </c>
    </row>
    <row r="253" spans="1:6" hidden="1" x14ac:dyDescent="0.25">
      <c r="A253" s="165">
        <v>41840</v>
      </c>
      <c r="B253" s="162" t="s">
        <v>23</v>
      </c>
      <c r="C253" s="164" t="s">
        <v>22</v>
      </c>
      <c r="D253" s="163">
        <v>36.799999999999997</v>
      </c>
      <c r="E253" s="166">
        <f t="shared" si="7"/>
        <v>2014</v>
      </c>
      <c r="F253" s="177" t="str">
        <f t="shared" si="8"/>
        <v>第3季度</v>
      </c>
    </row>
    <row r="254" spans="1:6" hidden="1" x14ac:dyDescent="0.25">
      <c r="A254" s="165">
        <v>41840</v>
      </c>
      <c r="B254" s="162" t="s">
        <v>23</v>
      </c>
      <c r="C254" s="164" t="s">
        <v>25</v>
      </c>
      <c r="D254" s="163">
        <v>493</v>
      </c>
      <c r="E254" s="166">
        <f t="shared" si="7"/>
        <v>2014</v>
      </c>
      <c r="F254" s="177" t="str">
        <f t="shared" si="8"/>
        <v>第3季度</v>
      </c>
    </row>
    <row r="255" spans="1:6" hidden="1" x14ac:dyDescent="0.25">
      <c r="A255" s="165">
        <v>41840</v>
      </c>
      <c r="B255" s="162" t="s">
        <v>23</v>
      </c>
      <c r="C255" s="164" t="s">
        <v>24</v>
      </c>
      <c r="D255" s="163">
        <v>199.5</v>
      </c>
      <c r="E255" s="166">
        <f t="shared" si="7"/>
        <v>2014</v>
      </c>
      <c r="F255" s="177" t="str">
        <f t="shared" si="8"/>
        <v>第3季度</v>
      </c>
    </row>
    <row r="256" spans="1:6" hidden="1" x14ac:dyDescent="0.25">
      <c r="A256" s="165">
        <v>41841</v>
      </c>
      <c r="B256" s="162" t="s">
        <v>20</v>
      </c>
      <c r="C256" s="164" t="s">
        <v>29</v>
      </c>
      <c r="D256" s="163">
        <v>660</v>
      </c>
      <c r="E256" s="166">
        <f t="shared" si="7"/>
        <v>2014</v>
      </c>
      <c r="F256" s="177" t="str">
        <f t="shared" si="8"/>
        <v>第3季度</v>
      </c>
    </row>
    <row r="257" spans="1:6" hidden="1" x14ac:dyDescent="0.25">
      <c r="A257" s="165">
        <v>41841</v>
      </c>
      <c r="B257" s="162" t="s">
        <v>20</v>
      </c>
      <c r="C257" s="164" t="s">
        <v>27</v>
      </c>
      <c r="D257" s="163">
        <v>263.39999999999998</v>
      </c>
      <c r="E257" s="166">
        <f t="shared" si="7"/>
        <v>2014</v>
      </c>
      <c r="F257" s="177" t="str">
        <f t="shared" si="8"/>
        <v>第3季度</v>
      </c>
    </row>
    <row r="258" spans="1:6" hidden="1" x14ac:dyDescent="0.25">
      <c r="A258" s="165">
        <v>41841</v>
      </c>
      <c r="B258" s="162" t="s">
        <v>20</v>
      </c>
      <c r="C258" s="164" t="s">
        <v>29</v>
      </c>
      <c r="D258" s="163">
        <v>1044</v>
      </c>
      <c r="E258" s="166">
        <f t="shared" si="7"/>
        <v>2014</v>
      </c>
      <c r="F258" s="177" t="str">
        <f t="shared" si="8"/>
        <v>第3季度</v>
      </c>
    </row>
    <row r="259" spans="1:6" hidden="1" x14ac:dyDescent="0.25">
      <c r="A259" s="165">
        <v>41841</v>
      </c>
      <c r="B259" s="162" t="s">
        <v>20</v>
      </c>
      <c r="C259" s="164" t="s">
        <v>26</v>
      </c>
      <c r="D259" s="163">
        <v>180</v>
      </c>
      <c r="E259" s="166">
        <f t="shared" ref="E259:E322" si="9">YEAR(A259)</f>
        <v>2014</v>
      </c>
      <c r="F259" s="177" t="str">
        <f t="shared" ref="F259:F322" si="10">"第"&amp;CHOOSE(MONTH(A259),1,1,1,2,2,2,3,3,3,4,4,4,)&amp;"季度"</f>
        <v>第3季度</v>
      </c>
    </row>
    <row r="260" spans="1:6" hidden="1" x14ac:dyDescent="0.25">
      <c r="A260" s="165">
        <v>41844</v>
      </c>
      <c r="B260" s="162" t="s">
        <v>23</v>
      </c>
      <c r="C260" s="164" t="s">
        <v>26</v>
      </c>
      <c r="D260" s="163">
        <v>180</v>
      </c>
      <c r="E260" s="166">
        <f t="shared" si="9"/>
        <v>2014</v>
      </c>
      <c r="F260" s="177" t="str">
        <f t="shared" si="10"/>
        <v>第3季度</v>
      </c>
    </row>
    <row r="261" spans="1:6" hidden="1" x14ac:dyDescent="0.25">
      <c r="A261" s="165">
        <v>41844</v>
      </c>
      <c r="B261" s="162" t="s">
        <v>23</v>
      </c>
      <c r="C261" s="164" t="s">
        <v>26</v>
      </c>
      <c r="D261" s="163">
        <v>155</v>
      </c>
      <c r="E261" s="166">
        <f t="shared" si="9"/>
        <v>2014</v>
      </c>
      <c r="F261" s="177" t="str">
        <f t="shared" si="10"/>
        <v>第3季度</v>
      </c>
    </row>
    <row r="262" spans="1:6" hidden="1" x14ac:dyDescent="0.25">
      <c r="A262" s="165">
        <v>41844</v>
      </c>
      <c r="B262" s="162" t="s">
        <v>23</v>
      </c>
      <c r="C262" s="164" t="s">
        <v>27</v>
      </c>
      <c r="D262" s="163">
        <v>234</v>
      </c>
      <c r="E262" s="166">
        <f t="shared" si="9"/>
        <v>2014</v>
      </c>
      <c r="F262" s="177" t="str">
        <f t="shared" si="10"/>
        <v>第3季度</v>
      </c>
    </row>
    <row r="263" spans="1:6" hidden="1" x14ac:dyDescent="0.25">
      <c r="A263" s="165">
        <v>41846</v>
      </c>
      <c r="B263" s="162" t="s">
        <v>23</v>
      </c>
      <c r="C263" s="164" t="s">
        <v>27</v>
      </c>
      <c r="D263" s="163">
        <v>155</v>
      </c>
      <c r="E263" s="166">
        <f t="shared" si="9"/>
        <v>2014</v>
      </c>
      <c r="F263" s="177" t="str">
        <f t="shared" si="10"/>
        <v>第3季度</v>
      </c>
    </row>
    <row r="264" spans="1:6" hidden="1" x14ac:dyDescent="0.25">
      <c r="A264" s="165">
        <v>41846</v>
      </c>
      <c r="B264" s="162" t="s">
        <v>23</v>
      </c>
      <c r="C264" s="164" t="s">
        <v>26</v>
      </c>
      <c r="D264" s="163">
        <v>162.75</v>
      </c>
      <c r="E264" s="166">
        <f t="shared" si="9"/>
        <v>2014</v>
      </c>
      <c r="F264" s="177" t="str">
        <f t="shared" si="10"/>
        <v>第3季度</v>
      </c>
    </row>
    <row r="265" spans="1:6" hidden="1" x14ac:dyDescent="0.25">
      <c r="A265" s="165">
        <v>41847</v>
      </c>
      <c r="B265" s="162" t="s">
        <v>20</v>
      </c>
      <c r="C265" s="164" t="s">
        <v>21</v>
      </c>
      <c r="D265" s="163">
        <v>331.312499740161</v>
      </c>
      <c r="E265" s="166">
        <f t="shared" si="9"/>
        <v>2014</v>
      </c>
      <c r="F265" s="177" t="str">
        <f t="shared" si="10"/>
        <v>第3季度</v>
      </c>
    </row>
    <row r="266" spans="1:6" hidden="1" x14ac:dyDescent="0.25">
      <c r="A266" s="165">
        <v>41847</v>
      </c>
      <c r="B266" s="162" t="s">
        <v>20</v>
      </c>
      <c r="C266" s="164" t="s">
        <v>22</v>
      </c>
      <c r="D266" s="163">
        <v>82.507499935291705</v>
      </c>
      <c r="E266" s="166">
        <f t="shared" si="9"/>
        <v>2014</v>
      </c>
      <c r="F266" s="177" t="str">
        <f t="shared" si="10"/>
        <v>第3季度</v>
      </c>
    </row>
    <row r="267" spans="1:6" hidden="1" x14ac:dyDescent="0.25">
      <c r="A267" s="165">
        <v>41847</v>
      </c>
      <c r="B267" s="162" t="s">
        <v>20</v>
      </c>
      <c r="C267" s="164" t="s">
        <v>27</v>
      </c>
      <c r="D267" s="163">
        <v>599.92499952949584</v>
      </c>
      <c r="E267" s="166">
        <f t="shared" si="9"/>
        <v>2014</v>
      </c>
      <c r="F267" s="177" t="str">
        <f t="shared" si="10"/>
        <v>第3季度</v>
      </c>
    </row>
    <row r="268" spans="1:6" hidden="1" x14ac:dyDescent="0.25">
      <c r="A268" s="165">
        <v>41848</v>
      </c>
      <c r="B268" s="162" t="s">
        <v>20</v>
      </c>
      <c r="C268" s="164" t="s">
        <v>24</v>
      </c>
      <c r="D268" s="163">
        <v>78</v>
      </c>
      <c r="E268" s="166">
        <f t="shared" si="9"/>
        <v>2014</v>
      </c>
      <c r="F268" s="177" t="str">
        <f t="shared" si="10"/>
        <v>第3季度</v>
      </c>
    </row>
    <row r="269" spans="1:6" hidden="1" x14ac:dyDescent="0.25">
      <c r="A269" s="165">
        <v>41848</v>
      </c>
      <c r="B269" s="162" t="s">
        <v>20</v>
      </c>
      <c r="C269" s="164" t="s">
        <v>26</v>
      </c>
      <c r="D269" s="163">
        <v>252</v>
      </c>
      <c r="E269" s="166">
        <f t="shared" si="9"/>
        <v>2014</v>
      </c>
      <c r="F269" s="177" t="str">
        <f t="shared" si="10"/>
        <v>第3季度</v>
      </c>
    </row>
    <row r="270" spans="1:6" hidden="1" x14ac:dyDescent="0.25">
      <c r="A270" s="165">
        <v>41854</v>
      </c>
      <c r="B270" s="162" t="s">
        <v>20</v>
      </c>
      <c r="C270" s="164" t="s">
        <v>22</v>
      </c>
      <c r="D270" s="163">
        <v>1999.9999925494194</v>
      </c>
      <c r="E270" s="166">
        <f t="shared" si="9"/>
        <v>2014</v>
      </c>
      <c r="F270" s="177" t="str">
        <f t="shared" si="10"/>
        <v>第3季度</v>
      </c>
    </row>
    <row r="271" spans="1:6" hidden="1" x14ac:dyDescent="0.25">
      <c r="A271" s="165">
        <v>41854</v>
      </c>
      <c r="B271" s="162" t="s">
        <v>20</v>
      </c>
      <c r="C271" s="164" t="s">
        <v>24</v>
      </c>
      <c r="D271" s="163">
        <v>1119.9999958276749</v>
      </c>
      <c r="E271" s="166">
        <f t="shared" si="9"/>
        <v>2014</v>
      </c>
      <c r="F271" s="177" t="str">
        <f t="shared" si="10"/>
        <v>第3季度</v>
      </c>
    </row>
    <row r="272" spans="1:6" hidden="1" x14ac:dyDescent="0.25">
      <c r="A272" s="165">
        <v>41855</v>
      </c>
      <c r="B272" s="162" t="s">
        <v>23</v>
      </c>
      <c r="C272" s="164" t="s">
        <v>26</v>
      </c>
      <c r="D272" s="163">
        <v>72</v>
      </c>
      <c r="E272" s="166">
        <f t="shared" si="9"/>
        <v>2014</v>
      </c>
      <c r="F272" s="177" t="str">
        <f t="shared" si="10"/>
        <v>第3季度</v>
      </c>
    </row>
    <row r="273" spans="1:6" hidden="1" x14ac:dyDescent="0.25">
      <c r="A273" s="165">
        <v>41859</v>
      </c>
      <c r="B273" s="162" t="s">
        <v>20</v>
      </c>
      <c r="C273" s="164" t="s">
        <v>27</v>
      </c>
      <c r="D273" s="163">
        <v>368.12499971129</v>
      </c>
      <c r="E273" s="166">
        <f t="shared" si="9"/>
        <v>2014</v>
      </c>
      <c r="F273" s="177" t="str">
        <f t="shared" si="10"/>
        <v>第3季度</v>
      </c>
    </row>
    <row r="274" spans="1:6" hidden="1" x14ac:dyDescent="0.25">
      <c r="A274" s="165">
        <v>41859</v>
      </c>
      <c r="B274" s="162" t="s">
        <v>20</v>
      </c>
      <c r="C274" s="164" t="s">
        <v>25</v>
      </c>
      <c r="D274" s="163">
        <v>148.3424998836592</v>
      </c>
      <c r="E274" s="166">
        <f t="shared" si="9"/>
        <v>2014</v>
      </c>
      <c r="F274" s="177" t="str">
        <f t="shared" si="10"/>
        <v>第3季度</v>
      </c>
    </row>
    <row r="275" spans="1:6" hidden="1" x14ac:dyDescent="0.25">
      <c r="A275" s="165">
        <v>41860</v>
      </c>
      <c r="B275" s="162" t="s">
        <v>20</v>
      </c>
      <c r="C275" s="164" t="s">
        <v>25</v>
      </c>
      <c r="D275" s="163">
        <v>1360.799994930625</v>
      </c>
      <c r="E275" s="166">
        <f t="shared" si="9"/>
        <v>2014</v>
      </c>
      <c r="F275" s="177" t="str">
        <f t="shared" si="10"/>
        <v>第3季度</v>
      </c>
    </row>
    <row r="276" spans="1:6" hidden="1" x14ac:dyDescent="0.25">
      <c r="A276" s="165">
        <v>41860</v>
      </c>
      <c r="B276" s="162" t="s">
        <v>20</v>
      </c>
      <c r="C276" s="164" t="s">
        <v>29</v>
      </c>
      <c r="D276" s="163">
        <v>575.99999785423279</v>
      </c>
      <c r="E276" s="166">
        <f t="shared" si="9"/>
        <v>2014</v>
      </c>
      <c r="F276" s="177" t="str">
        <f t="shared" si="10"/>
        <v>第3季度</v>
      </c>
    </row>
    <row r="277" spans="1:6" hidden="1" x14ac:dyDescent="0.25">
      <c r="A277" s="165">
        <v>41860</v>
      </c>
      <c r="B277" s="162" t="s">
        <v>20</v>
      </c>
      <c r="C277" s="164" t="s">
        <v>26</v>
      </c>
      <c r="D277" s="163">
        <v>57.599999785423279</v>
      </c>
      <c r="E277" s="166">
        <f t="shared" si="9"/>
        <v>2014</v>
      </c>
      <c r="F277" s="177" t="str">
        <f t="shared" si="10"/>
        <v>第3季度</v>
      </c>
    </row>
    <row r="278" spans="1:6" hidden="1" x14ac:dyDescent="0.25">
      <c r="A278" s="165">
        <v>41860</v>
      </c>
      <c r="B278" s="162" t="s">
        <v>23</v>
      </c>
      <c r="C278" s="164" t="s">
        <v>24</v>
      </c>
      <c r="D278" s="163">
        <v>168</v>
      </c>
      <c r="E278" s="166">
        <f t="shared" si="9"/>
        <v>2014</v>
      </c>
      <c r="F278" s="177" t="str">
        <f t="shared" si="10"/>
        <v>第3季度</v>
      </c>
    </row>
    <row r="279" spans="1:6" hidden="1" x14ac:dyDescent="0.25">
      <c r="A279" s="165">
        <v>41860</v>
      </c>
      <c r="B279" s="162" t="s">
        <v>23</v>
      </c>
      <c r="C279" s="164" t="s">
        <v>22</v>
      </c>
      <c r="D279" s="163">
        <v>397.5</v>
      </c>
      <c r="E279" s="166">
        <f t="shared" si="9"/>
        <v>2014</v>
      </c>
      <c r="F279" s="177" t="str">
        <f t="shared" si="10"/>
        <v>第3季度</v>
      </c>
    </row>
    <row r="280" spans="1:6" hidden="1" x14ac:dyDescent="0.25">
      <c r="A280" s="165">
        <v>41862</v>
      </c>
      <c r="B280" s="162" t="s">
        <v>23</v>
      </c>
      <c r="C280" s="164" t="s">
        <v>24</v>
      </c>
      <c r="D280" s="163">
        <v>151.99999943375587</v>
      </c>
      <c r="E280" s="166">
        <f t="shared" si="9"/>
        <v>2014</v>
      </c>
      <c r="F280" s="177" t="str">
        <f t="shared" si="10"/>
        <v>第3季度</v>
      </c>
    </row>
    <row r="281" spans="1:6" hidden="1" x14ac:dyDescent="0.25">
      <c r="A281" s="165">
        <v>41862</v>
      </c>
      <c r="B281" s="162" t="s">
        <v>23</v>
      </c>
      <c r="C281" s="164" t="s">
        <v>27</v>
      </c>
      <c r="D281" s="163">
        <v>842.87999686002729</v>
      </c>
      <c r="E281" s="166">
        <f t="shared" si="9"/>
        <v>2014</v>
      </c>
      <c r="F281" s="177" t="str">
        <f t="shared" si="10"/>
        <v>第3季度</v>
      </c>
    </row>
    <row r="282" spans="1:6" hidden="1" x14ac:dyDescent="0.25">
      <c r="A282" s="165">
        <v>41862</v>
      </c>
      <c r="B282" s="162" t="s">
        <v>23</v>
      </c>
      <c r="C282" s="164" t="s">
        <v>26</v>
      </c>
      <c r="D282" s="163">
        <v>185.999999307096</v>
      </c>
      <c r="E282" s="166">
        <f t="shared" si="9"/>
        <v>2014</v>
      </c>
      <c r="F282" s="177" t="str">
        <f t="shared" si="10"/>
        <v>第3季度</v>
      </c>
    </row>
    <row r="283" spans="1:6" hidden="1" x14ac:dyDescent="0.25">
      <c r="A283" s="165">
        <v>41865</v>
      </c>
      <c r="B283" s="162" t="s">
        <v>23</v>
      </c>
      <c r="C283" s="164" t="s">
        <v>25</v>
      </c>
      <c r="D283" s="163">
        <v>2195</v>
      </c>
      <c r="E283" s="166">
        <f t="shared" si="9"/>
        <v>2014</v>
      </c>
      <c r="F283" s="177" t="str">
        <f t="shared" si="10"/>
        <v>第3季度</v>
      </c>
    </row>
    <row r="284" spans="1:6" hidden="1" x14ac:dyDescent="0.25">
      <c r="A284" s="165">
        <v>41865</v>
      </c>
      <c r="B284" s="162" t="s">
        <v>23</v>
      </c>
      <c r="C284" s="164" t="s">
        <v>29</v>
      </c>
      <c r="D284" s="163">
        <v>193.5</v>
      </c>
      <c r="E284" s="166">
        <f t="shared" si="9"/>
        <v>2014</v>
      </c>
      <c r="F284" s="177" t="str">
        <f t="shared" si="10"/>
        <v>第3季度</v>
      </c>
    </row>
    <row r="285" spans="1:6" hidden="1" x14ac:dyDescent="0.25">
      <c r="A285" s="165">
        <v>41867</v>
      </c>
      <c r="B285" s="162" t="s">
        <v>23</v>
      </c>
      <c r="C285" s="164" t="s">
        <v>28</v>
      </c>
      <c r="D285" s="163">
        <v>29.8</v>
      </c>
      <c r="E285" s="166">
        <f t="shared" si="9"/>
        <v>2014</v>
      </c>
      <c r="F285" s="177" t="str">
        <f t="shared" si="10"/>
        <v>第3季度</v>
      </c>
    </row>
    <row r="286" spans="1:6" hidden="1" x14ac:dyDescent="0.25">
      <c r="A286" s="165">
        <v>41867</v>
      </c>
      <c r="B286" s="162" t="s">
        <v>23</v>
      </c>
      <c r="C286" s="164" t="s">
        <v>22</v>
      </c>
      <c r="D286" s="163">
        <v>450</v>
      </c>
      <c r="E286" s="166">
        <f t="shared" si="9"/>
        <v>2014</v>
      </c>
      <c r="F286" s="177" t="str">
        <f t="shared" si="10"/>
        <v>第3季度</v>
      </c>
    </row>
    <row r="287" spans="1:6" hidden="1" x14ac:dyDescent="0.25">
      <c r="A287" s="165">
        <v>41869</v>
      </c>
      <c r="B287" s="162" t="s">
        <v>23</v>
      </c>
      <c r="C287" s="164" t="s">
        <v>24</v>
      </c>
      <c r="D287" s="163">
        <v>1008</v>
      </c>
      <c r="E287" s="166">
        <f t="shared" si="9"/>
        <v>2014</v>
      </c>
      <c r="F287" s="177" t="str">
        <f t="shared" si="10"/>
        <v>第3季度</v>
      </c>
    </row>
    <row r="288" spans="1:6" hidden="1" x14ac:dyDescent="0.25">
      <c r="A288" s="165">
        <v>41869</v>
      </c>
      <c r="B288" s="162" t="s">
        <v>23</v>
      </c>
      <c r="C288" s="164" t="s">
        <v>25</v>
      </c>
      <c r="D288" s="163">
        <v>474.99999962747097</v>
      </c>
      <c r="E288" s="166">
        <f t="shared" si="9"/>
        <v>2014</v>
      </c>
      <c r="F288" s="177" t="str">
        <f t="shared" si="10"/>
        <v>第3季度</v>
      </c>
    </row>
    <row r="289" spans="1:6" hidden="1" x14ac:dyDescent="0.25">
      <c r="A289" s="165">
        <v>41873</v>
      </c>
      <c r="B289" s="162" t="s">
        <v>23</v>
      </c>
      <c r="C289" s="164" t="s">
        <v>21</v>
      </c>
      <c r="D289" s="163">
        <v>1350</v>
      </c>
      <c r="E289" s="166">
        <f t="shared" si="9"/>
        <v>2014</v>
      </c>
      <c r="F289" s="177" t="str">
        <f t="shared" si="10"/>
        <v>第3季度</v>
      </c>
    </row>
    <row r="290" spans="1:6" hidden="1" x14ac:dyDescent="0.25">
      <c r="A290" s="165">
        <v>41873</v>
      </c>
      <c r="B290" s="162" t="s">
        <v>23</v>
      </c>
      <c r="C290" s="164" t="s">
        <v>28</v>
      </c>
      <c r="D290" s="163">
        <v>3900</v>
      </c>
      <c r="E290" s="166">
        <f t="shared" si="9"/>
        <v>2014</v>
      </c>
      <c r="F290" s="177" t="str">
        <f t="shared" si="10"/>
        <v>第3季度</v>
      </c>
    </row>
    <row r="291" spans="1:6" hidden="1" x14ac:dyDescent="0.25">
      <c r="A291" s="165">
        <v>41873</v>
      </c>
      <c r="B291" s="162" t="s">
        <v>23</v>
      </c>
      <c r="C291" s="164" t="s">
        <v>29</v>
      </c>
      <c r="D291" s="163">
        <v>35</v>
      </c>
      <c r="E291" s="166">
        <f t="shared" si="9"/>
        <v>2014</v>
      </c>
      <c r="F291" s="177" t="str">
        <f t="shared" si="10"/>
        <v>第3季度</v>
      </c>
    </row>
    <row r="292" spans="1:6" hidden="1" x14ac:dyDescent="0.25">
      <c r="A292" s="165">
        <v>41873</v>
      </c>
      <c r="B292" s="162" t="s">
        <v>23</v>
      </c>
      <c r="C292" s="164" t="s">
        <v>22</v>
      </c>
      <c r="D292" s="163">
        <v>772.8</v>
      </c>
      <c r="E292" s="166">
        <f t="shared" si="9"/>
        <v>2014</v>
      </c>
      <c r="F292" s="177" t="str">
        <f t="shared" si="10"/>
        <v>第3季度</v>
      </c>
    </row>
    <row r="293" spans="1:6" hidden="1" x14ac:dyDescent="0.25">
      <c r="A293" s="165">
        <v>41873</v>
      </c>
      <c r="B293" s="162" t="s">
        <v>23</v>
      </c>
      <c r="C293" s="164" t="s">
        <v>29</v>
      </c>
      <c r="D293" s="163">
        <v>417.6</v>
      </c>
      <c r="E293" s="166">
        <f t="shared" si="9"/>
        <v>2014</v>
      </c>
      <c r="F293" s="177" t="str">
        <f t="shared" si="10"/>
        <v>第3季度</v>
      </c>
    </row>
    <row r="294" spans="1:6" hidden="1" x14ac:dyDescent="0.25">
      <c r="A294" s="165">
        <v>41874</v>
      </c>
      <c r="B294" s="162" t="s">
        <v>20</v>
      </c>
      <c r="C294" s="164" t="s">
        <v>24</v>
      </c>
      <c r="D294" s="163">
        <v>1064</v>
      </c>
      <c r="E294" s="166">
        <f t="shared" si="9"/>
        <v>2014</v>
      </c>
      <c r="F294" s="177" t="str">
        <f t="shared" si="10"/>
        <v>第3季度</v>
      </c>
    </row>
    <row r="295" spans="1:6" hidden="1" x14ac:dyDescent="0.25">
      <c r="A295" s="165">
        <v>41879</v>
      </c>
      <c r="B295" s="162" t="s">
        <v>23</v>
      </c>
      <c r="C295" s="164" t="s">
        <v>22</v>
      </c>
      <c r="D295" s="163">
        <v>2170</v>
      </c>
      <c r="E295" s="166">
        <f t="shared" si="9"/>
        <v>2014</v>
      </c>
      <c r="F295" s="177" t="str">
        <f t="shared" si="10"/>
        <v>第3季度</v>
      </c>
    </row>
    <row r="296" spans="1:6" hidden="1" x14ac:dyDescent="0.25">
      <c r="A296" s="165">
        <v>41879</v>
      </c>
      <c r="B296" s="162" t="s">
        <v>23</v>
      </c>
      <c r="C296" s="164" t="s">
        <v>22</v>
      </c>
      <c r="D296" s="163">
        <v>1045</v>
      </c>
      <c r="E296" s="166">
        <f t="shared" si="9"/>
        <v>2014</v>
      </c>
      <c r="F296" s="177" t="str">
        <f t="shared" si="10"/>
        <v>第3季度</v>
      </c>
    </row>
    <row r="297" spans="1:6" hidden="1" x14ac:dyDescent="0.25">
      <c r="A297" s="165">
        <v>41879</v>
      </c>
      <c r="B297" s="162" t="s">
        <v>23</v>
      </c>
      <c r="C297" s="164" t="s">
        <v>25</v>
      </c>
      <c r="D297" s="163">
        <v>360</v>
      </c>
      <c r="E297" s="166">
        <f t="shared" si="9"/>
        <v>2014</v>
      </c>
      <c r="F297" s="177" t="str">
        <f t="shared" si="10"/>
        <v>第3季度</v>
      </c>
    </row>
    <row r="298" spans="1:6" hidden="1" x14ac:dyDescent="0.25">
      <c r="A298" s="165">
        <v>41879</v>
      </c>
      <c r="B298" s="162" t="s">
        <v>23</v>
      </c>
      <c r="C298" s="164" t="s">
        <v>29</v>
      </c>
      <c r="D298" s="163">
        <v>1360</v>
      </c>
      <c r="E298" s="166">
        <f t="shared" si="9"/>
        <v>2014</v>
      </c>
      <c r="F298" s="177" t="str">
        <f t="shared" si="10"/>
        <v>第3季度</v>
      </c>
    </row>
    <row r="299" spans="1:6" hidden="1" x14ac:dyDescent="0.25">
      <c r="A299" s="165">
        <v>41879</v>
      </c>
      <c r="B299" s="162" t="s">
        <v>23</v>
      </c>
      <c r="C299" s="164" t="s">
        <v>26</v>
      </c>
      <c r="D299" s="163">
        <v>1440</v>
      </c>
      <c r="E299" s="166">
        <f t="shared" si="9"/>
        <v>2014</v>
      </c>
      <c r="F299" s="177" t="str">
        <f t="shared" si="10"/>
        <v>第3季度</v>
      </c>
    </row>
    <row r="300" spans="1:6" hidden="1" x14ac:dyDescent="0.25">
      <c r="A300" s="165">
        <v>41880</v>
      </c>
      <c r="B300" s="162" t="s">
        <v>20</v>
      </c>
      <c r="C300" s="164" t="s">
        <v>29</v>
      </c>
      <c r="D300" s="163">
        <v>294</v>
      </c>
      <c r="E300" s="166">
        <f t="shared" si="9"/>
        <v>2014</v>
      </c>
      <c r="F300" s="177" t="str">
        <f t="shared" si="10"/>
        <v>第3季度</v>
      </c>
    </row>
    <row r="301" spans="1:6" hidden="1" x14ac:dyDescent="0.25">
      <c r="A301" s="165">
        <v>41880</v>
      </c>
      <c r="B301" s="162" t="s">
        <v>20</v>
      </c>
      <c r="C301" s="164" t="s">
        <v>25</v>
      </c>
      <c r="D301" s="163">
        <v>80</v>
      </c>
      <c r="E301" s="166">
        <f t="shared" si="9"/>
        <v>2014</v>
      </c>
      <c r="F301" s="177" t="str">
        <f t="shared" si="10"/>
        <v>第3季度</v>
      </c>
    </row>
    <row r="302" spans="1:6" hidden="1" x14ac:dyDescent="0.25">
      <c r="A302" s="165">
        <v>41880</v>
      </c>
      <c r="B302" s="162" t="s">
        <v>20</v>
      </c>
      <c r="C302" s="164" t="s">
        <v>26</v>
      </c>
      <c r="D302" s="163">
        <v>90</v>
      </c>
      <c r="E302" s="166">
        <f t="shared" si="9"/>
        <v>2014</v>
      </c>
      <c r="F302" s="177" t="str">
        <f t="shared" si="10"/>
        <v>第3季度</v>
      </c>
    </row>
    <row r="303" spans="1:6" hidden="1" x14ac:dyDescent="0.25">
      <c r="A303" s="165">
        <v>41882</v>
      </c>
      <c r="B303" s="162" t="s">
        <v>23</v>
      </c>
      <c r="C303" s="164" t="s">
        <v>26</v>
      </c>
      <c r="D303" s="163">
        <v>3754.874997055158</v>
      </c>
      <c r="E303" s="166">
        <f t="shared" si="9"/>
        <v>2014</v>
      </c>
      <c r="F303" s="177" t="str">
        <f t="shared" si="10"/>
        <v>第3季度</v>
      </c>
    </row>
    <row r="304" spans="1:6" hidden="1" x14ac:dyDescent="0.25">
      <c r="A304" s="165">
        <v>41882</v>
      </c>
      <c r="B304" s="162" t="s">
        <v>23</v>
      </c>
      <c r="C304" s="164" t="s">
        <v>24</v>
      </c>
      <c r="D304" s="163">
        <v>532</v>
      </c>
      <c r="E304" s="166">
        <f t="shared" si="9"/>
        <v>2014</v>
      </c>
      <c r="F304" s="177" t="str">
        <f t="shared" si="10"/>
        <v>第3季度</v>
      </c>
    </row>
    <row r="305" spans="1:6" hidden="1" x14ac:dyDescent="0.25">
      <c r="A305" s="165">
        <v>41882</v>
      </c>
      <c r="B305" s="162" t="s">
        <v>23</v>
      </c>
      <c r="C305" s="164" t="s">
        <v>26</v>
      </c>
      <c r="D305" s="163">
        <v>213.74999983236194</v>
      </c>
      <c r="E305" s="166">
        <f t="shared" si="9"/>
        <v>2014</v>
      </c>
      <c r="F305" s="177" t="str">
        <f t="shared" si="10"/>
        <v>第3季度</v>
      </c>
    </row>
    <row r="306" spans="1:6" hidden="1" x14ac:dyDescent="0.25">
      <c r="A306" s="165">
        <v>41882</v>
      </c>
      <c r="B306" s="162" t="s">
        <v>23</v>
      </c>
      <c r="C306" s="164" t="s">
        <v>29</v>
      </c>
      <c r="D306" s="163">
        <v>306.37499975971878</v>
      </c>
      <c r="E306" s="166">
        <f t="shared" si="9"/>
        <v>2014</v>
      </c>
      <c r="F306" s="177" t="str">
        <f t="shared" si="10"/>
        <v>第3季度</v>
      </c>
    </row>
    <row r="307" spans="1:6" hidden="1" x14ac:dyDescent="0.25">
      <c r="A307" s="165">
        <v>41882</v>
      </c>
      <c r="B307" s="162" t="s">
        <v>23</v>
      </c>
      <c r="C307" s="164" t="s">
        <v>29</v>
      </c>
      <c r="D307" s="163">
        <v>1402.4999901652336</v>
      </c>
      <c r="E307" s="166">
        <f t="shared" si="9"/>
        <v>2014</v>
      </c>
      <c r="F307" s="177" t="str">
        <f t="shared" si="10"/>
        <v>第3季度</v>
      </c>
    </row>
    <row r="308" spans="1:6" hidden="1" x14ac:dyDescent="0.25">
      <c r="A308" s="165">
        <v>41889</v>
      </c>
      <c r="B308" s="162" t="s">
        <v>20</v>
      </c>
      <c r="C308" s="164" t="s">
        <v>21</v>
      </c>
      <c r="D308" s="163">
        <v>488.25</v>
      </c>
      <c r="E308" s="166">
        <f t="shared" si="9"/>
        <v>2014</v>
      </c>
      <c r="F308" s="177" t="str">
        <f t="shared" si="10"/>
        <v>第3季度</v>
      </c>
    </row>
    <row r="309" spans="1:6" hidden="1" x14ac:dyDescent="0.25">
      <c r="A309" s="165">
        <v>41889</v>
      </c>
      <c r="B309" s="162" t="s">
        <v>20</v>
      </c>
      <c r="C309" s="164" t="s">
        <v>25</v>
      </c>
      <c r="D309" s="163">
        <v>124.19999979436398</v>
      </c>
      <c r="E309" s="166">
        <f t="shared" si="9"/>
        <v>2014</v>
      </c>
      <c r="F309" s="177" t="str">
        <f t="shared" si="10"/>
        <v>第3季度</v>
      </c>
    </row>
    <row r="310" spans="1:6" hidden="1" x14ac:dyDescent="0.25">
      <c r="A310" s="165">
        <v>41889</v>
      </c>
      <c r="B310" s="162" t="s">
        <v>20</v>
      </c>
      <c r="C310" s="164" t="s">
        <v>25</v>
      </c>
      <c r="D310" s="163">
        <v>224.99999962747097</v>
      </c>
      <c r="E310" s="166">
        <f t="shared" si="9"/>
        <v>2014</v>
      </c>
      <c r="F310" s="177" t="str">
        <f t="shared" si="10"/>
        <v>第3季度</v>
      </c>
    </row>
    <row r="311" spans="1:6" hidden="1" x14ac:dyDescent="0.25">
      <c r="A311" s="165">
        <v>41889</v>
      </c>
      <c r="B311" s="162" t="s">
        <v>20</v>
      </c>
      <c r="C311" s="164" t="s">
        <v>26</v>
      </c>
      <c r="D311" s="163">
        <v>13.5</v>
      </c>
      <c r="E311" s="166">
        <f t="shared" si="9"/>
        <v>2014</v>
      </c>
      <c r="F311" s="177" t="str">
        <f t="shared" si="10"/>
        <v>第3季度</v>
      </c>
    </row>
    <row r="312" spans="1:6" hidden="1" x14ac:dyDescent="0.25">
      <c r="A312" s="165">
        <v>41889</v>
      </c>
      <c r="B312" s="162" t="s">
        <v>20</v>
      </c>
      <c r="C312" s="164" t="s">
        <v>26</v>
      </c>
      <c r="D312" s="163">
        <v>485.9999991953373</v>
      </c>
      <c r="E312" s="166">
        <f t="shared" si="9"/>
        <v>2014</v>
      </c>
      <c r="F312" s="177" t="str">
        <f t="shared" si="10"/>
        <v>第3季度</v>
      </c>
    </row>
    <row r="313" spans="1:6" hidden="1" x14ac:dyDescent="0.25">
      <c r="A313" s="165">
        <v>41889</v>
      </c>
      <c r="B313" s="162" t="s">
        <v>23</v>
      </c>
      <c r="C313" s="164" t="s">
        <v>21</v>
      </c>
      <c r="D313" s="163">
        <v>456</v>
      </c>
      <c r="E313" s="166">
        <f t="shared" si="9"/>
        <v>2014</v>
      </c>
      <c r="F313" s="177" t="str">
        <f t="shared" si="10"/>
        <v>第3季度</v>
      </c>
    </row>
    <row r="314" spans="1:6" hidden="1" x14ac:dyDescent="0.25">
      <c r="A314" s="165">
        <v>41889</v>
      </c>
      <c r="B314" s="162" t="s">
        <v>23</v>
      </c>
      <c r="C314" s="164" t="s">
        <v>28</v>
      </c>
      <c r="D314" s="163">
        <v>742.74</v>
      </c>
      <c r="E314" s="166">
        <f t="shared" si="9"/>
        <v>2014</v>
      </c>
      <c r="F314" s="177" t="str">
        <f t="shared" si="10"/>
        <v>第3季度</v>
      </c>
    </row>
    <row r="315" spans="1:6" hidden="1" x14ac:dyDescent="0.25">
      <c r="A315" s="165">
        <v>41889</v>
      </c>
      <c r="B315" s="162" t="s">
        <v>23</v>
      </c>
      <c r="C315" s="164" t="s">
        <v>27</v>
      </c>
      <c r="D315" s="163">
        <v>194.5</v>
      </c>
      <c r="E315" s="166">
        <f t="shared" si="9"/>
        <v>2014</v>
      </c>
      <c r="F315" s="177" t="str">
        <f t="shared" si="10"/>
        <v>第3季度</v>
      </c>
    </row>
    <row r="316" spans="1:6" hidden="1" x14ac:dyDescent="0.25">
      <c r="A316" s="165">
        <v>41893</v>
      </c>
      <c r="B316" s="162" t="s">
        <v>23</v>
      </c>
      <c r="C316" s="164" t="s">
        <v>25</v>
      </c>
      <c r="D316" s="163">
        <v>739.5</v>
      </c>
      <c r="E316" s="166">
        <f t="shared" si="9"/>
        <v>2014</v>
      </c>
      <c r="F316" s="177" t="str">
        <f t="shared" si="10"/>
        <v>第3季度</v>
      </c>
    </row>
    <row r="317" spans="1:6" hidden="1" x14ac:dyDescent="0.25">
      <c r="A317" s="165">
        <v>41893</v>
      </c>
      <c r="B317" s="162" t="s">
        <v>23</v>
      </c>
      <c r="C317" s="164" t="s">
        <v>22</v>
      </c>
      <c r="D317" s="163">
        <v>446.24999687075615</v>
      </c>
      <c r="E317" s="166">
        <f t="shared" si="9"/>
        <v>2014</v>
      </c>
      <c r="F317" s="177" t="str">
        <f t="shared" si="10"/>
        <v>第3季度</v>
      </c>
    </row>
    <row r="318" spans="1:6" hidden="1" x14ac:dyDescent="0.25">
      <c r="A318" s="165">
        <v>41895</v>
      </c>
      <c r="B318" s="162" t="s">
        <v>20</v>
      </c>
      <c r="C318" s="164" t="s">
        <v>28</v>
      </c>
      <c r="D318" s="163">
        <v>273.59999978542328</v>
      </c>
      <c r="E318" s="166">
        <f t="shared" si="9"/>
        <v>2014</v>
      </c>
      <c r="F318" s="177" t="str">
        <f t="shared" si="10"/>
        <v>第3季度</v>
      </c>
    </row>
    <row r="319" spans="1:6" hidden="1" x14ac:dyDescent="0.25">
      <c r="A319" s="165">
        <v>41895</v>
      </c>
      <c r="B319" s="162" t="s">
        <v>20</v>
      </c>
      <c r="C319" s="164" t="s">
        <v>26</v>
      </c>
      <c r="D319" s="163">
        <v>630</v>
      </c>
      <c r="E319" s="166">
        <f t="shared" si="9"/>
        <v>2014</v>
      </c>
      <c r="F319" s="177" t="str">
        <f t="shared" si="10"/>
        <v>第3季度</v>
      </c>
    </row>
    <row r="320" spans="1:6" hidden="1" x14ac:dyDescent="0.25">
      <c r="A320" s="165">
        <v>41896</v>
      </c>
      <c r="B320" s="162" t="s">
        <v>20</v>
      </c>
      <c r="C320" s="164" t="s">
        <v>26</v>
      </c>
      <c r="D320" s="163">
        <v>541.49999957531691</v>
      </c>
      <c r="E320" s="166">
        <f t="shared" si="9"/>
        <v>2014</v>
      </c>
      <c r="F320" s="177" t="str">
        <f t="shared" si="10"/>
        <v>第3季度</v>
      </c>
    </row>
    <row r="321" spans="1:6" hidden="1" x14ac:dyDescent="0.25">
      <c r="A321" s="165">
        <v>41896</v>
      </c>
      <c r="B321" s="162" t="s">
        <v>20</v>
      </c>
      <c r="C321" s="164" t="s">
        <v>29</v>
      </c>
      <c r="D321" s="163">
        <v>47.499999962747097</v>
      </c>
      <c r="E321" s="166">
        <f t="shared" si="9"/>
        <v>2014</v>
      </c>
      <c r="F321" s="177" t="str">
        <f t="shared" si="10"/>
        <v>第3季度</v>
      </c>
    </row>
    <row r="322" spans="1:6" hidden="1" x14ac:dyDescent="0.25">
      <c r="A322" s="165">
        <v>41903</v>
      </c>
      <c r="B322" s="162" t="s">
        <v>20</v>
      </c>
      <c r="C322" s="164" t="s">
        <v>29</v>
      </c>
      <c r="D322" s="163">
        <v>540</v>
      </c>
      <c r="E322" s="166">
        <f t="shared" si="9"/>
        <v>2014</v>
      </c>
      <c r="F322" s="177" t="str">
        <f t="shared" si="10"/>
        <v>第3季度</v>
      </c>
    </row>
    <row r="323" spans="1:6" hidden="1" x14ac:dyDescent="0.25">
      <c r="A323" s="165">
        <v>41903</v>
      </c>
      <c r="B323" s="162" t="s">
        <v>20</v>
      </c>
      <c r="C323" s="164" t="s">
        <v>26</v>
      </c>
      <c r="D323" s="163">
        <v>168.75</v>
      </c>
      <c r="E323" s="166">
        <f t="shared" ref="E323:E386" si="11">YEAR(A323)</f>
        <v>2014</v>
      </c>
      <c r="F323" s="177" t="str">
        <f t="shared" ref="F323:F386" si="12">"第"&amp;CHOOSE(MONTH(A323),1,1,1,2,2,2,3,3,3,4,4,4,)&amp;"季度"</f>
        <v>第3季度</v>
      </c>
    </row>
    <row r="324" spans="1:6" hidden="1" x14ac:dyDescent="0.25">
      <c r="A324" s="165">
        <v>41914</v>
      </c>
      <c r="B324" s="162" t="s">
        <v>20</v>
      </c>
      <c r="C324" s="164" t="s">
        <v>25</v>
      </c>
      <c r="D324" s="163">
        <v>82.8</v>
      </c>
      <c r="E324" s="166">
        <f t="shared" si="11"/>
        <v>2014</v>
      </c>
      <c r="F324" s="177" t="str">
        <f t="shared" si="12"/>
        <v>第4季度</v>
      </c>
    </row>
    <row r="325" spans="1:6" hidden="1" x14ac:dyDescent="0.25">
      <c r="A325" s="165">
        <v>41914</v>
      </c>
      <c r="B325" s="162" t="s">
        <v>20</v>
      </c>
      <c r="C325" s="164" t="s">
        <v>24</v>
      </c>
      <c r="D325" s="163">
        <v>315</v>
      </c>
      <c r="E325" s="166">
        <f t="shared" si="11"/>
        <v>2014</v>
      </c>
      <c r="F325" s="177" t="str">
        <f t="shared" si="12"/>
        <v>第4季度</v>
      </c>
    </row>
    <row r="326" spans="1:6" hidden="1" x14ac:dyDescent="0.25">
      <c r="A326" s="165">
        <v>41915</v>
      </c>
      <c r="B326" s="162" t="s">
        <v>20</v>
      </c>
      <c r="C326" s="164" t="s">
        <v>25</v>
      </c>
      <c r="D326" s="163">
        <v>471.14999921992421</v>
      </c>
      <c r="E326" s="166">
        <f t="shared" si="11"/>
        <v>2014</v>
      </c>
      <c r="F326" s="177" t="str">
        <f t="shared" si="12"/>
        <v>第4季度</v>
      </c>
    </row>
    <row r="327" spans="1:6" hidden="1" x14ac:dyDescent="0.25">
      <c r="A327" s="165">
        <v>41915</v>
      </c>
      <c r="B327" s="162" t="s">
        <v>20</v>
      </c>
      <c r="C327" s="164" t="s">
        <v>29</v>
      </c>
      <c r="D327" s="163">
        <v>611.99999898672104</v>
      </c>
      <c r="E327" s="166">
        <f t="shared" si="11"/>
        <v>2014</v>
      </c>
      <c r="F327" s="177" t="str">
        <f t="shared" si="12"/>
        <v>第4季度</v>
      </c>
    </row>
    <row r="328" spans="1:6" hidden="1" x14ac:dyDescent="0.25">
      <c r="A328" s="165">
        <v>41917</v>
      </c>
      <c r="B328" s="162" t="s">
        <v>23</v>
      </c>
      <c r="C328" s="164" t="s">
        <v>21</v>
      </c>
      <c r="D328" s="163">
        <v>62.774999896064401</v>
      </c>
      <c r="E328" s="166">
        <f t="shared" si="11"/>
        <v>2014</v>
      </c>
      <c r="F328" s="177" t="str">
        <f t="shared" si="12"/>
        <v>第4季度</v>
      </c>
    </row>
    <row r="329" spans="1:6" hidden="1" x14ac:dyDescent="0.25">
      <c r="A329" s="165">
        <v>41917</v>
      </c>
      <c r="B329" s="162" t="s">
        <v>23</v>
      </c>
      <c r="C329" s="164" t="s">
        <v>27</v>
      </c>
      <c r="D329" s="163">
        <v>490.13999918848276</v>
      </c>
      <c r="E329" s="166">
        <f t="shared" si="11"/>
        <v>2014</v>
      </c>
      <c r="F329" s="177" t="str">
        <f t="shared" si="12"/>
        <v>第4季度</v>
      </c>
    </row>
    <row r="330" spans="1:6" hidden="1" x14ac:dyDescent="0.25">
      <c r="A330" s="165">
        <v>41917</v>
      </c>
      <c r="B330" s="162" t="s">
        <v>23</v>
      </c>
      <c r="C330" s="164" t="s">
        <v>25</v>
      </c>
      <c r="D330" s="163">
        <v>51.299999915063381</v>
      </c>
      <c r="E330" s="166">
        <f t="shared" si="11"/>
        <v>2014</v>
      </c>
      <c r="F330" s="177" t="str">
        <f t="shared" si="12"/>
        <v>第4季度</v>
      </c>
    </row>
    <row r="331" spans="1:6" hidden="1" x14ac:dyDescent="0.25">
      <c r="A331" s="165">
        <v>41917</v>
      </c>
      <c r="B331" s="162" t="s">
        <v>23</v>
      </c>
      <c r="C331" s="164" t="s">
        <v>27</v>
      </c>
      <c r="D331" s="163">
        <v>775</v>
      </c>
      <c r="E331" s="166">
        <f t="shared" si="11"/>
        <v>2014</v>
      </c>
      <c r="F331" s="177" t="str">
        <f t="shared" si="12"/>
        <v>第4季度</v>
      </c>
    </row>
    <row r="332" spans="1:6" hidden="1" x14ac:dyDescent="0.25">
      <c r="A332" s="165">
        <v>41917</v>
      </c>
      <c r="B332" s="162" t="s">
        <v>23</v>
      </c>
      <c r="C332" s="164" t="s">
        <v>22</v>
      </c>
      <c r="D332" s="163">
        <v>231.6</v>
      </c>
      <c r="E332" s="166">
        <f t="shared" si="11"/>
        <v>2014</v>
      </c>
      <c r="F332" s="177" t="str">
        <f t="shared" si="12"/>
        <v>第4季度</v>
      </c>
    </row>
    <row r="333" spans="1:6" hidden="1" x14ac:dyDescent="0.25">
      <c r="A333" s="165">
        <v>41917</v>
      </c>
      <c r="B333" s="162" t="s">
        <v>23</v>
      </c>
      <c r="C333" s="164" t="s">
        <v>22</v>
      </c>
      <c r="D333" s="163">
        <v>540</v>
      </c>
      <c r="E333" s="166">
        <f t="shared" si="11"/>
        <v>2014</v>
      </c>
      <c r="F333" s="177" t="str">
        <f t="shared" si="12"/>
        <v>第4季度</v>
      </c>
    </row>
    <row r="334" spans="1:6" hidden="1" x14ac:dyDescent="0.25">
      <c r="A334" s="165">
        <v>41917</v>
      </c>
      <c r="B334" s="162" t="s">
        <v>23</v>
      </c>
      <c r="C334" s="164" t="s">
        <v>25</v>
      </c>
      <c r="D334" s="163">
        <v>95</v>
      </c>
      <c r="E334" s="166">
        <f t="shared" si="11"/>
        <v>2014</v>
      </c>
      <c r="F334" s="177" t="str">
        <f t="shared" si="12"/>
        <v>第4季度</v>
      </c>
    </row>
    <row r="335" spans="1:6" hidden="1" x14ac:dyDescent="0.25">
      <c r="A335" s="165">
        <v>41917</v>
      </c>
      <c r="B335" s="162" t="s">
        <v>23</v>
      </c>
      <c r="C335" s="164" t="s">
        <v>24</v>
      </c>
      <c r="D335" s="163">
        <v>1710</v>
      </c>
      <c r="E335" s="166">
        <f t="shared" si="11"/>
        <v>2014</v>
      </c>
      <c r="F335" s="177" t="str">
        <f t="shared" si="12"/>
        <v>第4季度</v>
      </c>
    </row>
    <row r="336" spans="1:6" hidden="1" x14ac:dyDescent="0.25">
      <c r="A336" s="165">
        <v>41917</v>
      </c>
      <c r="B336" s="162" t="s">
        <v>23</v>
      </c>
      <c r="C336" s="164" t="s">
        <v>29</v>
      </c>
      <c r="D336" s="163">
        <v>1020</v>
      </c>
      <c r="E336" s="166">
        <f t="shared" si="11"/>
        <v>2014</v>
      </c>
      <c r="F336" s="177" t="str">
        <f t="shared" si="12"/>
        <v>第4季度</v>
      </c>
    </row>
    <row r="337" spans="1:6" hidden="1" x14ac:dyDescent="0.25">
      <c r="A337" s="165">
        <v>41918</v>
      </c>
      <c r="B337" s="162" t="s">
        <v>20</v>
      </c>
      <c r="C337" s="164" t="s">
        <v>25</v>
      </c>
      <c r="D337" s="163">
        <v>600</v>
      </c>
      <c r="E337" s="166">
        <f t="shared" si="11"/>
        <v>2014</v>
      </c>
      <c r="F337" s="177" t="str">
        <f t="shared" si="12"/>
        <v>第4季度</v>
      </c>
    </row>
    <row r="338" spans="1:6" hidden="1" x14ac:dyDescent="0.25">
      <c r="A338" s="165">
        <v>41918</v>
      </c>
      <c r="B338" s="162" t="s">
        <v>20</v>
      </c>
      <c r="C338" s="164" t="s">
        <v>22</v>
      </c>
      <c r="D338" s="163">
        <v>1223.5999990403652</v>
      </c>
      <c r="E338" s="166">
        <f t="shared" si="11"/>
        <v>2014</v>
      </c>
      <c r="F338" s="177" t="str">
        <f t="shared" si="12"/>
        <v>第4季度</v>
      </c>
    </row>
    <row r="339" spans="1:6" hidden="1" x14ac:dyDescent="0.25">
      <c r="A339" s="165">
        <v>41918</v>
      </c>
      <c r="B339" s="162" t="s">
        <v>20</v>
      </c>
      <c r="C339" s="164" t="s">
        <v>29</v>
      </c>
      <c r="D339" s="163">
        <v>1776.4999986067414</v>
      </c>
      <c r="E339" s="166">
        <f t="shared" si="11"/>
        <v>2014</v>
      </c>
      <c r="F339" s="177" t="str">
        <f t="shared" si="12"/>
        <v>第4季度</v>
      </c>
    </row>
    <row r="340" spans="1:6" hidden="1" x14ac:dyDescent="0.25">
      <c r="A340" s="165">
        <v>41918</v>
      </c>
      <c r="B340" s="162" t="s">
        <v>20</v>
      </c>
      <c r="C340" s="164" t="s">
        <v>27</v>
      </c>
      <c r="D340" s="163">
        <v>864.49999932199717</v>
      </c>
      <c r="E340" s="166">
        <f t="shared" si="11"/>
        <v>2014</v>
      </c>
      <c r="F340" s="177" t="str">
        <f t="shared" si="12"/>
        <v>第4季度</v>
      </c>
    </row>
    <row r="341" spans="1:6" hidden="1" x14ac:dyDescent="0.25">
      <c r="A341" s="165">
        <v>41921</v>
      </c>
      <c r="B341" s="162" t="s">
        <v>23</v>
      </c>
      <c r="C341" s="164" t="s">
        <v>25</v>
      </c>
      <c r="D341" s="163">
        <v>1701</v>
      </c>
      <c r="E341" s="166">
        <f t="shared" si="11"/>
        <v>2014</v>
      </c>
      <c r="F341" s="177" t="str">
        <f t="shared" si="12"/>
        <v>第4季度</v>
      </c>
    </row>
    <row r="342" spans="1:6" hidden="1" x14ac:dyDescent="0.25">
      <c r="A342" s="165">
        <v>41922</v>
      </c>
      <c r="B342" s="162" t="s">
        <v>23</v>
      </c>
      <c r="C342" s="164" t="s">
        <v>25</v>
      </c>
      <c r="D342" s="163">
        <v>125</v>
      </c>
      <c r="E342" s="166">
        <f t="shared" si="11"/>
        <v>2014</v>
      </c>
      <c r="F342" s="177" t="str">
        <f t="shared" si="12"/>
        <v>第4季度</v>
      </c>
    </row>
    <row r="343" spans="1:6" hidden="1" x14ac:dyDescent="0.25">
      <c r="A343" s="165">
        <v>41924</v>
      </c>
      <c r="B343" s="162" t="s">
        <v>23</v>
      </c>
      <c r="C343" s="164" t="s">
        <v>21</v>
      </c>
      <c r="D343" s="163">
        <v>1060</v>
      </c>
      <c r="E343" s="166">
        <f t="shared" si="11"/>
        <v>2014</v>
      </c>
      <c r="F343" s="177" t="str">
        <f t="shared" si="12"/>
        <v>第4季度</v>
      </c>
    </row>
    <row r="344" spans="1:6" hidden="1" x14ac:dyDescent="0.25">
      <c r="A344" s="165">
        <v>41924</v>
      </c>
      <c r="B344" s="162" t="s">
        <v>23</v>
      </c>
      <c r="C344" s="164" t="s">
        <v>29</v>
      </c>
      <c r="D344" s="163">
        <v>55</v>
      </c>
      <c r="E344" s="166">
        <f t="shared" si="11"/>
        <v>2014</v>
      </c>
      <c r="F344" s="177" t="str">
        <f t="shared" si="12"/>
        <v>第4季度</v>
      </c>
    </row>
    <row r="345" spans="1:6" hidden="1" x14ac:dyDescent="0.25">
      <c r="A345" s="165">
        <v>41924</v>
      </c>
      <c r="B345" s="162" t="s">
        <v>23</v>
      </c>
      <c r="C345" s="164" t="s">
        <v>26</v>
      </c>
      <c r="D345" s="163">
        <v>180</v>
      </c>
      <c r="E345" s="166">
        <f t="shared" si="11"/>
        <v>2014</v>
      </c>
      <c r="F345" s="177" t="str">
        <f t="shared" si="12"/>
        <v>第4季度</v>
      </c>
    </row>
    <row r="346" spans="1:6" hidden="1" x14ac:dyDescent="0.25">
      <c r="A346" s="165">
        <v>41928</v>
      </c>
      <c r="B346" s="162" t="s">
        <v>20</v>
      </c>
      <c r="C346" s="164" t="s">
        <v>29</v>
      </c>
      <c r="D346" s="163">
        <v>89.999999850988388</v>
      </c>
      <c r="E346" s="166">
        <f t="shared" si="11"/>
        <v>2014</v>
      </c>
      <c r="F346" s="177" t="str">
        <f t="shared" si="12"/>
        <v>第4季度</v>
      </c>
    </row>
    <row r="347" spans="1:6" hidden="1" x14ac:dyDescent="0.25">
      <c r="A347" s="165">
        <v>41928</v>
      </c>
      <c r="B347" s="162" t="s">
        <v>20</v>
      </c>
      <c r="C347" s="164" t="s">
        <v>28</v>
      </c>
      <c r="D347" s="163">
        <v>86.399999856948853</v>
      </c>
      <c r="E347" s="166">
        <f t="shared" si="11"/>
        <v>2014</v>
      </c>
      <c r="F347" s="177" t="str">
        <f t="shared" si="12"/>
        <v>第4季度</v>
      </c>
    </row>
    <row r="348" spans="1:6" hidden="1" x14ac:dyDescent="0.25">
      <c r="A348" s="165">
        <v>41928</v>
      </c>
      <c r="B348" s="162" t="s">
        <v>20</v>
      </c>
      <c r="C348" s="164" t="s">
        <v>24</v>
      </c>
      <c r="D348" s="163">
        <v>448.87499925680459</v>
      </c>
      <c r="E348" s="166">
        <f t="shared" si="11"/>
        <v>2014</v>
      </c>
      <c r="F348" s="177" t="str">
        <f t="shared" si="12"/>
        <v>第4季度</v>
      </c>
    </row>
    <row r="349" spans="1:6" hidden="1" x14ac:dyDescent="0.25">
      <c r="A349" s="165">
        <v>41929</v>
      </c>
      <c r="B349" s="162" t="s">
        <v>20</v>
      </c>
      <c r="C349" s="164" t="s">
        <v>24</v>
      </c>
      <c r="D349" s="163">
        <v>288</v>
      </c>
      <c r="E349" s="166">
        <f t="shared" si="11"/>
        <v>2014</v>
      </c>
      <c r="F349" s="177" t="str">
        <f t="shared" si="12"/>
        <v>第4季度</v>
      </c>
    </row>
    <row r="350" spans="1:6" hidden="1" x14ac:dyDescent="0.25">
      <c r="A350" s="165">
        <v>41929</v>
      </c>
      <c r="B350" s="162" t="s">
        <v>20</v>
      </c>
      <c r="C350" s="164" t="s">
        <v>22</v>
      </c>
      <c r="D350" s="163">
        <v>720</v>
      </c>
      <c r="E350" s="166">
        <f t="shared" si="11"/>
        <v>2014</v>
      </c>
      <c r="F350" s="177" t="str">
        <f t="shared" si="12"/>
        <v>第4季度</v>
      </c>
    </row>
    <row r="351" spans="1:6" hidden="1" x14ac:dyDescent="0.25">
      <c r="A351" s="165">
        <v>41929</v>
      </c>
      <c r="B351" s="162" t="s">
        <v>20</v>
      </c>
      <c r="C351" s="164" t="s">
        <v>26</v>
      </c>
      <c r="D351" s="163">
        <v>350</v>
      </c>
      <c r="E351" s="166">
        <f t="shared" si="11"/>
        <v>2014</v>
      </c>
      <c r="F351" s="177" t="str">
        <f t="shared" si="12"/>
        <v>第4季度</v>
      </c>
    </row>
    <row r="352" spans="1:6" hidden="1" x14ac:dyDescent="0.25">
      <c r="A352" s="165">
        <v>41929</v>
      </c>
      <c r="B352" s="162" t="s">
        <v>20</v>
      </c>
      <c r="C352" s="164" t="s">
        <v>22</v>
      </c>
      <c r="D352" s="163">
        <v>750</v>
      </c>
      <c r="E352" s="166">
        <f t="shared" si="11"/>
        <v>2014</v>
      </c>
      <c r="F352" s="177" t="str">
        <f t="shared" si="12"/>
        <v>第4季度</v>
      </c>
    </row>
    <row r="353" spans="1:6" hidden="1" x14ac:dyDescent="0.25">
      <c r="A353" s="165">
        <v>41929</v>
      </c>
      <c r="B353" s="162" t="s">
        <v>20</v>
      </c>
      <c r="C353" s="164" t="s">
        <v>26</v>
      </c>
      <c r="D353" s="163">
        <v>193.75</v>
      </c>
      <c r="E353" s="166">
        <f t="shared" si="11"/>
        <v>2014</v>
      </c>
      <c r="F353" s="177" t="str">
        <f t="shared" si="12"/>
        <v>第4季度</v>
      </c>
    </row>
    <row r="354" spans="1:6" hidden="1" x14ac:dyDescent="0.25">
      <c r="A354" s="165">
        <v>41932</v>
      </c>
      <c r="B354" s="162" t="s">
        <v>20</v>
      </c>
      <c r="C354" s="164" t="s">
        <v>21</v>
      </c>
      <c r="D354" s="163">
        <v>697.5</v>
      </c>
      <c r="E354" s="166">
        <f t="shared" si="11"/>
        <v>2014</v>
      </c>
      <c r="F354" s="177" t="str">
        <f t="shared" si="12"/>
        <v>第4季度</v>
      </c>
    </row>
    <row r="355" spans="1:6" hidden="1" x14ac:dyDescent="0.25">
      <c r="A355" s="165">
        <v>41932</v>
      </c>
      <c r="B355" s="162" t="s">
        <v>20</v>
      </c>
      <c r="C355" s="164" t="s">
        <v>28</v>
      </c>
      <c r="D355" s="163">
        <v>328</v>
      </c>
      <c r="E355" s="166">
        <f t="shared" si="11"/>
        <v>2014</v>
      </c>
      <c r="F355" s="177" t="str">
        <f t="shared" si="12"/>
        <v>第4季度</v>
      </c>
    </row>
    <row r="356" spans="1:6" hidden="1" x14ac:dyDescent="0.25">
      <c r="A356" s="165">
        <v>41932</v>
      </c>
      <c r="B356" s="162" t="s">
        <v>20</v>
      </c>
      <c r="C356" s="164" t="s">
        <v>22</v>
      </c>
      <c r="D356" s="163">
        <v>397.5</v>
      </c>
      <c r="E356" s="166">
        <f t="shared" si="11"/>
        <v>2014</v>
      </c>
      <c r="F356" s="177" t="str">
        <f t="shared" si="12"/>
        <v>第4季度</v>
      </c>
    </row>
    <row r="357" spans="1:6" hidden="1" x14ac:dyDescent="0.25">
      <c r="A357" s="165">
        <v>41936</v>
      </c>
      <c r="B357" s="162" t="s">
        <v>23</v>
      </c>
      <c r="C357" s="164" t="s">
        <v>29</v>
      </c>
      <c r="D357" s="163">
        <v>3800</v>
      </c>
      <c r="E357" s="166">
        <f t="shared" si="11"/>
        <v>2014</v>
      </c>
      <c r="F357" s="177" t="str">
        <f t="shared" si="12"/>
        <v>第4季度</v>
      </c>
    </row>
    <row r="358" spans="1:6" hidden="1" x14ac:dyDescent="0.25">
      <c r="A358" s="165">
        <v>41936</v>
      </c>
      <c r="B358" s="162" t="s">
        <v>23</v>
      </c>
      <c r="C358" s="164" t="s">
        <v>29</v>
      </c>
      <c r="D358" s="163">
        <v>75</v>
      </c>
      <c r="E358" s="166">
        <f t="shared" si="11"/>
        <v>2014</v>
      </c>
      <c r="F358" s="177" t="str">
        <f t="shared" si="12"/>
        <v>第4季度</v>
      </c>
    </row>
    <row r="359" spans="1:6" hidden="1" x14ac:dyDescent="0.25">
      <c r="A359" s="165">
        <v>41936</v>
      </c>
      <c r="B359" s="162" t="s">
        <v>23</v>
      </c>
      <c r="C359" s="164" t="s">
        <v>22</v>
      </c>
      <c r="D359" s="163">
        <v>1158</v>
      </c>
      <c r="E359" s="166">
        <f t="shared" si="11"/>
        <v>2014</v>
      </c>
      <c r="F359" s="177" t="str">
        <f t="shared" si="12"/>
        <v>第4季度</v>
      </c>
    </row>
    <row r="360" spans="1:6" hidden="1" x14ac:dyDescent="0.25">
      <c r="A360" s="165">
        <v>41936</v>
      </c>
      <c r="B360" s="162" t="s">
        <v>23</v>
      </c>
      <c r="C360" s="164" t="s">
        <v>28</v>
      </c>
      <c r="D360" s="163">
        <v>223.5</v>
      </c>
      <c r="E360" s="166">
        <f t="shared" si="11"/>
        <v>2014</v>
      </c>
      <c r="F360" s="177" t="str">
        <f t="shared" si="12"/>
        <v>第4季度</v>
      </c>
    </row>
    <row r="361" spans="1:6" hidden="1" x14ac:dyDescent="0.25">
      <c r="A361" s="165">
        <v>41937</v>
      </c>
      <c r="B361" s="162" t="s">
        <v>23</v>
      </c>
      <c r="C361" s="164" t="s">
        <v>25</v>
      </c>
      <c r="D361" s="163">
        <v>654.375</v>
      </c>
      <c r="E361" s="166">
        <f t="shared" si="11"/>
        <v>2014</v>
      </c>
      <c r="F361" s="177" t="str">
        <f t="shared" si="12"/>
        <v>第4季度</v>
      </c>
    </row>
    <row r="362" spans="1:6" hidden="1" x14ac:dyDescent="0.25">
      <c r="A362" s="165">
        <v>41937</v>
      </c>
      <c r="B362" s="162" t="s">
        <v>23</v>
      </c>
      <c r="C362" s="164" t="s">
        <v>29</v>
      </c>
      <c r="D362" s="163">
        <v>187.5</v>
      </c>
      <c r="E362" s="166">
        <f t="shared" si="11"/>
        <v>2014</v>
      </c>
      <c r="F362" s="177" t="str">
        <f t="shared" si="12"/>
        <v>第4季度</v>
      </c>
    </row>
    <row r="363" spans="1:6" hidden="1" x14ac:dyDescent="0.25">
      <c r="A363" s="165">
        <v>41937</v>
      </c>
      <c r="B363" s="162" t="s">
        <v>23</v>
      </c>
      <c r="C363" s="164" t="s">
        <v>24</v>
      </c>
      <c r="D363" s="163">
        <v>420</v>
      </c>
      <c r="E363" s="166">
        <f t="shared" si="11"/>
        <v>2014</v>
      </c>
      <c r="F363" s="177" t="str">
        <f t="shared" si="12"/>
        <v>第4季度</v>
      </c>
    </row>
    <row r="364" spans="1:6" hidden="1" x14ac:dyDescent="0.25">
      <c r="A364" s="165">
        <v>41938</v>
      </c>
      <c r="B364" s="162" t="s">
        <v>23</v>
      </c>
      <c r="C364" s="164" t="s">
        <v>25</v>
      </c>
      <c r="D364" s="163">
        <v>248.39999958872795</v>
      </c>
      <c r="E364" s="166">
        <f t="shared" si="11"/>
        <v>2014</v>
      </c>
      <c r="F364" s="177" t="str">
        <f t="shared" si="12"/>
        <v>第4季度</v>
      </c>
    </row>
    <row r="365" spans="1:6" hidden="1" x14ac:dyDescent="0.25">
      <c r="A365" s="165">
        <v>41938</v>
      </c>
      <c r="B365" s="162" t="s">
        <v>23</v>
      </c>
      <c r="C365" s="164" t="s">
        <v>25</v>
      </c>
      <c r="D365" s="163">
        <v>107.99999982118607</v>
      </c>
      <c r="E365" s="166">
        <f t="shared" si="11"/>
        <v>2014</v>
      </c>
      <c r="F365" s="177" t="str">
        <f t="shared" si="12"/>
        <v>第4季度</v>
      </c>
    </row>
    <row r="366" spans="1:6" hidden="1" x14ac:dyDescent="0.25">
      <c r="A366" s="165">
        <v>41938</v>
      </c>
      <c r="B366" s="162" t="s">
        <v>23</v>
      </c>
      <c r="C366" s="164" t="s">
        <v>24</v>
      </c>
      <c r="D366" s="163">
        <v>931</v>
      </c>
      <c r="E366" s="166">
        <f t="shared" si="11"/>
        <v>2014</v>
      </c>
      <c r="F366" s="177" t="str">
        <f t="shared" si="12"/>
        <v>第4季度</v>
      </c>
    </row>
    <row r="367" spans="1:6" hidden="1" x14ac:dyDescent="0.25">
      <c r="A367" s="165">
        <v>41939</v>
      </c>
      <c r="B367" s="162" t="s">
        <v>20</v>
      </c>
      <c r="C367" s="164" t="s">
        <v>22</v>
      </c>
      <c r="D367" s="163">
        <v>368</v>
      </c>
      <c r="E367" s="166">
        <f t="shared" si="11"/>
        <v>2014</v>
      </c>
      <c r="F367" s="177" t="str">
        <f t="shared" si="12"/>
        <v>第4季度</v>
      </c>
    </row>
    <row r="368" spans="1:6" hidden="1" x14ac:dyDescent="0.25">
      <c r="A368" s="165">
        <v>41939</v>
      </c>
      <c r="B368" s="162" t="s">
        <v>20</v>
      </c>
      <c r="C368" s="164" t="s">
        <v>25</v>
      </c>
      <c r="D368" s="163">
        <v>380</v>
      </c>
      <c r="E368" s="166">
        <f t="shared" si="11"/>
        <v>2014</v>
      </c>
      <c r="F368" s="177" t="str">
        <f t="shared" si="12"/>
        <v>第4季度</v>
      </c>
    </row>
    <row r="369" spans="1:6" hidden="1" x14ac:dyDescent="0.25">
      <c r="A369" s="165">
        <v>41939</v>
      </c>
      <c r="B369" s="162" t="s">
        <v>20</v>
      </c>
      <c r="C369" s="164" t="s">
        <v>29</v>
      </c>
      <c r="D369" s="163">
        <v>1020</v>
      </c>
      <c r="E369" s="166">
        <f t="shared" si="11"/>
        <v>2014</v>
      </c>
      <c r="F369" s="177" t="str">
        <f t="shared" si="12"/>
        <v>第4季度</v>
      </c>
    </row>
    <row r="370" spans="1:6" hidden="1" x14ac:dyDescent="0.25">
      <c r="A370" s="165">
        <v>41946</v>
      </c>
      <c r="B370" s="162" t="s">
        <v>20</v>
      </c>
      <c r="C370" s="164" t="s">
        <v>26</v>
      </c>
      <c r="D370" s="163">
        <v>540</v>
      </c>
      <c r="E370" s="166">
        <f t="shared" si="11"/>
        <v>2014</v>
      </c>
      <c r="F370" s="177" t="str">
        <f t="shared" si="12"/>
        <v>第4季度</v>
      </c>
    </row>
    <row r="371" spans="1:6" hidden="1" x14ac:dyDescent="0.25">
      <c r="A371" s="165">
        <v>41946</v>
      </c>
      <c r="B371" s="162" t="s">
        <v>20</v>
      </c>
      <c r="C371" s="164" t="s">
        <v>28</v>
      </c>
      <c r="D371" s="163">
        <v>4951.6000000000004</v>
      </c>
      <c r="E371" s="166">
        <f t="shared" si="11"/>
        <v>2014</v>
      </c>
      <c r="F371" s="177" t="str">
        <f t="shared" si="12"/>
        <v>第4季度</v>
      </c>
    </row>
    <row r="372" spans="1:6" hidden="1" x14ac:dyDescent="0.25">
      <c r="A372" s="165">
        <v>41946</v>
      </c>
      <c r="B372" s="162" t="s">
        <v>20</v>
      </c>
      <c r="C372" s="164" t="s">
        <v>26</v>
      </c>
      <c r="D372" s="163">
        <v>1840</v>
      </c>
      <c r="E372" s="166">
        <f t="shared" si="11"/>
        <v>2014</v>
      </c>
      <c r="F372" s="177" t="str">
        <f t="shared" si="12"/>
        <v>第4季度</v>
      </c>
    </row>
    <row r="373" spans="1:6" hidden="1" x14ac:dyDescent="0.25">
      <c r="A373" s="165">
        <v>41946</v>
      </c>
      <c r="B373" s="162" t="s">
        <v>20</v>
      </c>
      <c r="C373" s="164" t="s">
        <v>27</v>
      </c>
      <c r="D373" s="163">
        <v>466.8</v>
      </c>
      <c r="E373" s="166">
        <f t="shared" si="11"/>
        <v>2014</v>
      </c>
      <c r="F373" s="177" t="str">
        <f t="shared" si="12"/>
        <v>第4季度</v>
      </c>
    </row>
    <row r="374" spans="1:6" hidden="1" x14ac:dyDescent="0.25">
      <c r="A374" s="165">
        <v>41946</v>
      </c>
      <c r="B374" s="162" t="s">
        <v>20</v>
      </c>
      <c r="C374" s="164" t="s">
        <v>25</v>
      </c>
      <c r="D374" s="163">
        <v>2366.4</v>
      </c>
      <c r="E374" s="166">
        <f t="shared" si="11"/>
        <v>2014</v>
      </c>
      <c r="F374" s="177" t="str">
        <f t="shared" si="12"/>
        <v>第4季度</v>
      </c>
    </row>
    <row r="375" spans="1:6" hidden="1" x14ac:dyDescent="0.25">
      <c r="A375" s="165">
        <v>41949</v>
      </c>
      <c r="B375" s="162" t="s">
        <v>23</v>
      </c>
      <c r="C375" s="164" t="s">
        <v>28</v>
      </c>
      <c r="D375" s="163">
        <v>582</v>
      </c>
      <c r="E375" s="166">
        <f t="shared" si="11"/>
        <v>2014</v>
      </c>
      <c r="F375" s="177" t="str">
        <f t="shared" si="12"/>
        <v>第4季度</v>
      </c>
    </row>
    <row r="376" spans="1:6" hidden="1" x14ac:dyDescent="0.25">
      <c r="A376" s="165">
        <v>41949</v>
      </c>
      <c r="B376" s="162" t="s">
        <v>23</v>
      </c>
      <c r="C376" s="164" t="s">
        <v>28</v>
      </c>
      <c r="D376" s="163">
        <v>379.94999733567238</v>
      </c>
      <c r="E376" s="166">
        <f t="shared" si="11"/>
        <v>2014</v>
      </c>
      <c r="F376" s="177" t="str">
        <f t="shared" si="12"/>
        <v>第4季度</v>
      </c>
    </row>
    <row r="377" spans="1:6" hidden="1" x14ac:dyDescent="0.25">
      <c r="A377" s="165">
        <v>41949</v>
      </c>
      <c r="B377" s="162" t="s">
        <v>23</v>
      </c>
      <c r="C377" s="164" t="s">
        <v>29</v>
      </c>
      <c r="D377" s="163">
        <v>917.99999356269836</v>
      </c>
      <c r="E377" s="166">
        <f t="shared" si="11"/>
        <v>2014</v>
      </c>
      <c r="F377" s="177" t="str">
        <f t="shared" si="12"/>
        <v>第4季度</v>
      </c>
    </row>
    <row r="378" spans="1:6" hidden="1" x14ac:dyDescent="0.25">
      <c r="A378" s="165">
        <v>41949</v>
      </c>
      <c r="B378" s="162" t="s">
        <v>23</v>
      </c>
      <c r="C378" s="164" t="s">
        <v>22</v>
      </c>
      <c r="D378" s="163">
        <v>191.24999865889549</v>
      </c>
      <c r="E378" s="166">
        <f t="shared" si="11"/>
        <v>2014</v>
      </c>
      <c r="F378" s="177" t="str">
        <f t="shared" si="12"/>
        <v>第4季度</v>
      </c>
    </row>
    <row r="379" spans="1:6" hidden="1" x14ac:dyDescent="0.25">
      <c r="A379" s="165">
        <v>41949</v>
      </c>
      <c r="B379" s="162" t="s">
        <v>20</v>
      </c>
      <c r="C379" s="164" t="s">
        <v>21</v>
      </c>
      <c r="D379" s="163">
        <v>2700</v>
      </c>
      <c r="E379" s="166">
        <f t="shared" si="11"/>
        <v>2014</v>
      </c>
      <c r="F379" s="177" t="str">
        <f t="shared" si="12"/>
        <v>第4季度</v>
      </c>
    </row>
    <row r="380" spans="1:6" hidden="1" x14ac:dyDescent="0.25">
      <c r="A380" s="165">
        <v>41949</v>
      </c>
      <c r="B380" s="162" t="s">
        <v>20</v>
      </c>
      <c r="C380" s="164" t="s">
        <v>29</v>
      </c>
      <c r="D380" s="163">
        <v>1375</v>
      </c>
      <c r="E380" s="166">
        <f t="shared" si="11"/>
        <v>2014</v>
      </c>
      <c r="F380" s="177" t="str">
        <f t="shared" si="12"/>
        <v>第4季度</v>
      </c>
    </row>
    <row r="381" spans="1:6" hidden="1" x14ac:dyDescent="0.25">
      <c r="A381" s="165">
        <v>41949</v>
      </c>
      <c r="B381" s="162" t="s">
        <v>20</v>
      </c>
      <c r="C381" s="164" t="s">
        <v>26</v>
      </c>
      <c r="D381" s="163">
        <v>750</v>
      </c>
      <c r="E381" s="166">
        <f t="shared" si="11"/>
        <v>2014</v>
      </c>
      <c r="F381" s="177" t="str">
        <f t="shared" si="12"/>
        <v>第4季度</v>
      </c>
    </row>
    <row r="382" spans="1:6" hidden="1" x14ac:dyDescent="0.25">
      <c r="A382" s="165">
        <v>41951</v>
      </c>
      <c r="B382" s="162" t="s">
        <v>23</v>
      </c>
      <c r="C382" s="164" t="s">
        <v>28</v>
      </c>
      <c r="D382" s="163">
        <v>780</v>
      </c>
      <c r="E382" s="166">
        <f t="shared" si="11"/>
        <v>2014</v>
      </c>
      <c r="F382" s="177" t="str">
        <f t="shared" si="12"/>
        <v>第4季度</v>
      </c>
    </row>
    <row r="383" spans="1:6" hidden="1" x14ac:dyDescent="0.25">
      <c r="A383" s="165">
        <v>41951</v>
      </c>
      <c r="B383" s="162" t="s">
        <v>23</v>
      </c>
      <c r="C383" s="164" t="s">
        <v>22</v>
      </c>
      <c r="D383" s="163">
        <v>216</v>
      </c>
      <c r="E383" s="166">
        <f t="shared" si="11"/>
        <v>2014</v>
      </c>
      <c r="F383" s="177" t="str">
        <f t="shared" si="12"/>
        <v>第4季度</v>
      </c>
    </row>
    <row r="384" spans="1:6" hidden="1" x14ac:dyDescent="0.25">
      <c r="A384" s="165">
        <v>41952</v>
      </c>
      <c r="B384" s="162" t="s">
        <v>20</v>
      </c>
      <c r="C384" s="164" t="s">
        <v>25</v>
      </c>
      <c r="D384" s="163">
        <v>114</v>
      </c>
      <c r="E384" s="166">
        <f t="shared" si="11"/>
        <v>2014</v>
      </c>
      <c r="F384" s="177" t="str">
        <f t="shared" si="12"/>
        <v>第4季度</v>
      </c>
    </row>
    <row r="385" spans="1:6" hidden="1" x14ac:dyDescent="0.25">
      <c r="A385" s="165">
        <v>41953</v>
      </c>
      <c r="B385" s="162" t="s">
        <v>23</v>
      </c>
      <c r="C385" s="164" t="s">
        <v>26</v>
      </c>
      <c r="D385" s="163">
        <v>71.999999731779099</v>
      </c>
      <c r="E385" s="166">
        <f t="shared" si="11"/>
        <v>2014</v>
      </c>
      <c r="F385" s="177" t="str">
        <f t="shared" si="12"/>
        <v>第4季度</v>
      </c>
    </row>
    <row r="386" spans="1:6" hidden="1" x14ac:dyDescent="0.25">
      <c r="A386" s="165">
        <v>41953</v>
      </c>
      <c r="B386" s="162" t="s">
        <v>23</v>
      </c>
      <c r="C386" s="164" t="s">
        <v>26</v>
      </c>
      <c r="D386" s="163">
        <v>134.39999949932098</v>
      </c>
      <c r="E386" s="166">
        <f t="shared" si="11"/>
        <v>2014</v>
      </c>
      <c r="F386" s="177" t="str">
        <f t="shared" si="12"/>
        <v>第4季度</v>
      </c>
    </row>
    <row r="387" spans="1:6" hidden="1" x14ac:dyDescent="0.25">
      <c r="A387" s="165">
        <v>41953</v>
      </c>
      <c r="B387" s="162" t="s">
        <v>23</v>
      </c>
      <c r="C387" s="164" t="s">
        <v>25</v>
      </c>
      <c r="D387" s="163">
        <v>399.99999850988388</v>
      </c>
      <c r="E387" s="166">
        <f t="shared" ref="E387:E450" si="13">YEAR(A387)</f>
        <v>2014</v>
      </c>
      <c r="F387" s="177" t="str">
        <f t="shared" ref="F387:F450" si="14">"第"&amp;CHOOSE(MONTH(A387),1,1,1,2,2,2,3,3,3,4,4,4,)&amp;"季度"</f>
        <v>第4季度</v>
      </c>
    </row>
    <row r="388" spans="1:6" hidden="1" x14ac:dyDescent="0.25">
      <c r="A388" s="165">
        <v>41953</v>
      </c>
      <c r="B388" s="162" t="s">
        <v>23</v>
      </c>
      <c r="C388" s="164" t="s">
        <v>29</v>
      </c>
      <c r="D388" s="163">
        <v>1031.9999961555004</v>
      </c>
      <c r="E388" s="166">
        <f t="shared" si="13"/>
        <v>2014</v>
      </c>
      <c r="F388" s="177" t="str">
        <f t="shared" si="14"/>
        <v>第4季度</v>
      </c>
    </row>
    <row r="389" spans="1:6" hidden="1" x14ac:dyDescent="0.25">
      <c r="A389" s="165">
        <v>41959</v>
      </c>
      <c r="B389" s="162" t="s">
        <v>23</v>
      </c>
      <c r="C389" s="164" t="s">
        <v>25</v>
      </c>
      <c r="D389" s="163">
        <v>349</v>
      </c>
      <c r="E389" s="166">
        <f t="shared" si="13"/>
        <v>2014</v>
      </c>
      <c r="F389" s="177" t="str">
        <f t="shared" si="14"/>
        <v>第4季度</v>
      </c>
    </row>
    <row r="390" spans="1:6" hidden="1" x14ac:dyDescent="0.25">
      <c r="A390" s="165">
        <v>41959</v>
      </c>
      <c r="B390" s="162" t="s">
        <v>23</v>
      </c>
      <c r="C390" s="164" t="s">
        <v>26</v>
      </c>
      <c r="D390" s="163">
        <v>1104</v>
      </c>
      <c r="E390" s="166">
        <f t="shared" si="13"/>
        <v>2014</v>
      </c>
      <c r="F390" s="177" t="str">
        <f t="shared" si="14"/>
        <v>第4季度</v>
      </c>
    </row>
    <row r="391" spans="1:6" hidden="1" x14ac:dyDescent="0.25">
      <c r="A391" s="165">
        <v>41959</v>
      </c>
      <c r="B391" s="162" t="s">
        <v>23</v>
      </c>
      <c r="C391" s="164" t="s">
        <v>29</v>
      </c>
      <c r="D391" s="163">
        <v>440</v>
      </c>
      <c r="E391" s="166">
        <f t="shared" si="13"/>
        <v>2014</v>
      </c>
      <c r="F391" s="177" t="str">
        <f t="shared" si="14"/>
        <v>第4季度</v>
      </c>
    </row>
    <row r="392" spans="1:6" hidden="1" x14ac:dyDescent="0.25">
      <c r="A392" s="165">
        <v>41960</v>
      </c>
      <c r="B392" s="162" t="s">
        <v>23</v>
      </c>
      <c r="C392" s="164" t="s">
        <v>27</v>
      </c>
      <c r="D392" s="163">
        <v>85.4</v>
      </c>
      <c r="E392" s="166">
        <f t="shared" si="13"/>
        <v>2014</v>
      </c>
      <c r="F392" s="177" t="str">
        <f t="shared" si="14"/>
        <v>第4季度</v>
      </c>
    </row>
    <row r="393" spans="1:6" hidden="1" x14ac:dyDescent="0.25">
      <c r="A393" s="165">
        <v>41960</v>
      </c>
      <c r="B393" s="162" t="s">
        <v>23</v>
      </c>
      <c r="C393" s="164" t="s">
        <v>22</v>
      </c>
      <c r="D393" s="163">
        <v>95</v>
      </c>
      <c r="E393" s="166">
        <f t="shared" si="13"/>
        <v>2014</v>
      </c>
      <c r="F393" s="177" t="str">
        <f t="shared" si="14"/>
        <v>第4季度</v>
      </c>
    </row>
    <row r="394" spans="1:6" hidden="1" x14ac:dyDescent="0.25">
      <c r="A394" s="165">
        <v>41964</v>
      </c>
      <c r="B394" s="162" t="s">
        <v>23</v>
      </c>
      <c r="C394" s="164" t="s">
        <v>25</v>
      </c>
      <c r="D394" s="163">
        <v>110.4</v>
      </c>
      <c r="E394" s="166">
        <f t="shared" si="13"/>
        <v>2014</v>
      </c>
      <c r="F394" s="177" t="str">
        <f t="shared" si="14"/>
        <v>第4季度</v>
      </c>
    </row>
    <row r="395" spans="1:6" hidden="1" x14ac:dyDescent="0.25">
      <c r="A395" s="165">
        <v>41964</v>
      </c>
      <c r="B395" s="162" t="s">
        <v>23</v>
      </c>
      <c r="C395" s="164" t="s">
        <v>22</v>
      </c>
      <c r="D395" s="163">
        <v>405.3</v>
      </c>
      <c r="E395" s="166">
        <f t="shared" si="13"/>
        <v>2014</v>
      </c>
      <c r="F395" s="177" t="str">
        <f t="shared" si="14"/>
        <v>第4季度</v>
      </c>
    </row>
    <row r="396" spans="1:6" hidden="1" x14ac:dyDescent="0.25">
      <c r="A396" s="165">
        <v>41964</v>
      </c>
      <c r="B396" s="162" t="s">
        <v>23</v>
      </c>
      <c r="C396" s="164" t="s">
        <v>28</v>
      </c>
      <c r="D396" s="163">
        <v>3936</v>
      </c>
      <c r="E396" s="166">
        <f t="shared" si="13"/>
        <v>2014</v>
      </c>
      <c r="F396" s="177" t="str">
        <f t="shared" si="14"/>
        <v>第4季度</v>
      </c>
    </row>
    <row r="397" spans="1:6" hidden="1" x14ac:dyDescent="0.25">
      <c r="A397" s="165">
        <v>41965</v>
      </c>
      <c r="B397" s="162" t="s">
        <v>23</v>
      </c>
      <c r="C397" s="164" t="s">
        <v>22</v>
      </c>
      <c r="D397" s="163">
        <v>558</v>
      </c>
      <c r="E397" s="166">
        <f t="shared" si="13"/>
        <v>2014</v>
      </c>
      <c r="F397" s="177" t="str">
        <f t="shared" si="14"/>
        <v>第4季度</v>
      </c>
    </row>
    <row r="398" spans="1:6" hidden="1" x14ac:dyDescent="0.25">
      <c r="A398" s="165">
        <v>41965</v>
      </c>
      <c r="B398" s="162" t="s">
        <v>23</v>
      </c>
      <c r="C398" s="164" t="s">
        <v>25</v>
      </c>
      <c r="D398" s="163">
        <v>936.9</v>
      </c>
      <c r="E398" s="166">
        <f t="shared" si="13"/>
        <v>2014</v>
      </c>
      <c r="F398" s="177" t="str">
        <f t="shared" si="14"/>
        <v>第4季度</v>
      </c>
    </row>
    <row r="399" spans="1:6" hidden="1" x14ac:dyDescent="0.25">
      <c r="A399" s="165">
        <v>41965</v>
      </c>
      <c r="B399" s="162" t="s">
        <v>23</v>
      </c>
      <c r="C399" s="164" t="s">
        <v>22</v>
      </c>
      <c r="D399" s="163">
        <v>1045</v>
      </c>
      <c r="E399" s="166">
        <f t="shared" si="13"/>
        <v>2014</v>
      </c>
      <c r="F399" s="177" t="str">
        <f t="shared" si="14"/>
        <v>第4季度</v>
      </c>
    </row>
    <row r="400" spans="1:6" hidden="1" x14ac:dyDescent="0.25">
      <c r="A400" s="165">
        <v>41965</v>
      </c>
      <c r="B400" s="162" t="s">
        <v>23</v>
      </c>
      <c r="C400" s="164" t="s">
        <v>22</v>
      </c>
      <c r="D400" s="163">
        <v>288</v>
      </c>
      <c r="E400" s="166">
        <f t="shared" si="13"/>
        <v>2014</v>
      </c>
      <c r="F400" s="177" t="str">
        <f t="shared" si="14"/>
        <v>第4季度</v>
      </c>
    </row>
    <row r="401" spans="1:6" hidden="1" x14ac:dyDescent="0.25">
      <c r="A401" s="165">
        <v>41965</v>
      </c>
      <c r="B401" s="162" t="s">
        <v>23</v>
      </c>
      <c r="C401" s="164" t="s">
        <v>26</v>
      </c>
      <c r="D401" s="163">
        <v>427.5</v>
      </c>
      <c r="E401" s="166">
        <f t="shared" si="13"/>
        <v>2014</v>
      </c>
      <c r="F401" s="177" t="str">
        <f t="shared" si="14"/>
        <v>第4季度</v>
      </c>
    </row>
    <row r="402" spans="1:6" hidden="1" x14ac:dyDescent="0.25">
      <c r="A402" s="165">
        <v>41965</v>
      </c>
      <c r="B402" s="162" t="s">
        <v>23</v>
      </c>
      <c r="C402" s="164" t="s">
        <v>28</v>
      </c>
      <c r="D402" s="163">
        <v>789.75</v>
      </c>
      <c r="E402" s="166">
        <f t="shared" si="13"/>
        <v>2014</v>
      </c>
      <c r="F402" s="177" t="str">
        <f t="shared" si="14"/>
        <v>第4季度</v>
      </c>
    </row>
    <row r="403" spans="1:6" hidden="1" x14ac:dyDescent="0.25">
      <c r="A403" s="165">
        <v>41965</v>
      </c>
      <c r="B403" s="162" t="s">
        <v>23</v>
      </c>
      <c r="C403" s="164" t="s">
        <v>25</v>
      </c>
      <c r="D403" s="163">
        <v>356.25</v>
      </c>
      <c r="E403" s="166">
        <f t="shared" si="13"/>
        <v>2014</v>
      </c>
      <c r="F403" s="177" t="str">
        <f t="shared" si="14"/>
        <v>第4季度</v>
      </c>
    </row>
    <row r="404" spans="1:6" hidden="1" x14ac:dyDescent="0.25">
      <c r="A404" s="165">
        <v>41965</v>
      </c>
      <c r="B404" s="162" t="s">
        <v>23</v>
      </c>
      <c r="C404" s="164" t="s">
        <v>24</v>
      </c>
      <c r="D404" s="163">
        <v>513</v>
      </c>
      <c r="E404" s="166">
        <f t="shared" si="13"/>
        <v>2014</v>
      </c>
      <c r="F404" s="177" t="str">
        <f t="shared" si="14"/>
        <v>第4季度</v>
      </c>
    </row>
    <row r="405" spans="1:6" hidden="1" x14ac:dyDescent="0.25">
      <c r="A405" s="165">
        <v>41965</v>
      </c>
      <c r="B405" s="162" t="s">
        <v>23</v>
      </c>
      <c r="C405" s="164" t="s">
        <v>22</v>
      </c>
      <c r="D405" s="163">
        <v>119.25</v>
      </c>
      <c r="E405" s="166">
        <f t="shared" si="13"/>
        <v>2014</v>
      </c>
      <c r="F405" s="177" t="str">
        <f t="shared" si="14"/>
        <v>第4季度</v>
      </c>
    </row>
    <row r="406" spans="1:6" hidden="1" x14ac:dyDescent="0.25">
      <c r="A406" s="165">
        <v>41967</v>
      </c>
      <c r="B406" s="162" t="s">
        <v>20</v>
      </c>
      <c r="C406" s="164" t="s">
        <v>25</v>
      </c>
      <c r="D406" s="163">
        <v>303.99999976158142</v>
      </c>
      <c r="E406" s="166">
        <f t="shared" si="13"/>
        <v>2014</v>
      </c>
      <c r="F406" s="177" t="str">
        <f t="shared" si="14"/>
        <v>第4季度</v>
      </c>
    </row>
    <row r="407" spans="1:6" hidden="1" x14ac:dyDescent="0.25">
      <c r="A407" s="165">
        <v>41967</v>
      </c>
      <c r="B407" s="162" t="s">
        <v>20</v>
      </c>
      <c r="C407" s="164" t="s">
        <v>28</v>
      </c>
      <c r="D407" s="163">
        <v>111.75</v>
      </c>
      <c r="E407" s="166">
        <f t="shared" si="13"/>
        <v>2014</v>
      </c>
      <c r="F407" s="177" t="str">
        <f t="shared" si="14"/>
        <v>第4季度</v>
      </c>
    </row>
    <row r="408" spans="1:6" hidden="1" x14ac:dyDescent="0.25">
      <c r="A408" s="165">
        <v>41967</v>
      </c>
      <c r="B408" s="162" t="s">
        <v>20</v>
      </c>
      <c r="C408" s="164" t="s">
        <v>29</v>
      </c>
      <c r="D408" s="163">
        <v>854.99999932944775</v>
      </c>
      <c r="E408" s="166">
        <f t="shared" si="13"/>
        <v>2014</v>
      </c>
      <c r="F408" s="177" t="str">
        <f t="shared" si="14"/>
        <v>第4季度</v>
      </c>
    </row>
    <row r="409" spans="1:6" hidden="1" x14ac:dyDescent="0.25">
      <c r="A409" s="165">
        <v>41970</v>
      </c>
      <c r="B409" s="162" t="s">
        <v>20</v>
      </c>
      <c r="C409" s="164" t="s">
        <v>29</v>
      </c>
      <c r="D409" s="163">
        <v>1368</v>
      </c>
      <c r="E409" s="166">
        <f t="shared" si="13"/>
        <v>2014</v>
      </c>
      <c r="F409" s="177" t="str">
        <f t="shared" si="14"/>
        <v>第4季度</v>
      </c>
    </row>
    <row r="410" spans="1:6" hidden="1" x14ac:dyDescent="0.25">
      <c r="A410" s="165">
        <v>41970</v>
      </c>
      <c r="B410" s="162" t="s">
        <v>20</v>
      </c>
      <c r="C410" s="164" t="s">
        <v>25</v>
      </c>
      <c r="D410" s="163">
        <v>349</v>
      </c>
      <c r="E410" s="166">
        <f t="shared" si="13"/>
        <v>2014</v>
      </c>
      <c r="F410" s="177" t="str">
        <f t="shared" si="14"/>
        <v>第4季度</v>
      </c>
    </row>
    <row r="411" spans="1:6" hidden="1" x14ac:dyDescent="0.25">
      <c r="A411" s="165">
        <v>41970</v>
      </c>
      <c r="B411" s="162" t="s">
        <v>20</v>
      </c>
      <c r="C411" s="164" t="s">
        <v>22</v>
      </c>
      <c r="D411" s="163">
        <v>760</v>
      </c>
      <c r="E411" s="166">
        <f t="shared" si="13"/>
        <v>2014</v>
      </c>
      <c r="F411" s="177" t="str">
        <f t="shared" si="14"/>
        <v>第4季度</v>
      </c>
    </row>
    <row r="412" spans="1:6" hidden="1" x14ac:dyDescent="0.25">
      <c r="A412" s="165">
        <v>41970</v>
      </c>
      <c r="B412" s="162" t="s">
        <v>20</v>
      </c>
      <c r="C412" s="164" t="s">
        <v>25</v>
      </c>
      <c r="D412" s="163">
        <v>986</v>
      </c>
      <c r="E412" s="166">
        <f t="shared" si="13"/>
        <v>2014</v>
      </c>
      <c r="F412" s="177" t="str">
        <f t="shared" si="14"/>
        <v>第4季度</v>
      </c>
    </row>
    <row r="413" spans="1:6" hidden="1" x14ac:dyDescent="0.25">
      <c r="A413" s="165">
        <v>41970</v>
      </c>
      <c r="B413" s="162" t="s">
        <v>23</v>
      </c>
      <c r="C413" s="164" t="s">
        <v>22</v>
      </c>
      <c r="D413" s="163">
        <v>562.5</v>
      </c>
      <c r="E413" s="166">
        <f t="shared" si="13"/>
        <v>2014</v>
      </c>
      <c r="F413" s="177" t="str">
        <f t="shared" si="14"/>
        <v>第4季度</v>
      </c>
    </row>
    <row r="414" spans="1:6" hidden="1" x14ac:dyDescent="0.25">
      <c r="A414" s="165">
        <v>41970</v>
      </c>
      <c r="B414" s="162" t="s">
        <v>23</v>
      </c>
      <c r="C414" s="164" t="s">
        <v>22</v>
      </c>
      <c r="D414" s="163">
        <v>58.252499999999998</v>
      </c>
      <c r="E414" s="166">
        <f t="shared" si="13"/>
        <v>2014</v>
      </c>
      <c r="F414" s="177" t="str">
        <f t="shared" si="14"/>
        <v>第4季度</v>
      </c>
    </row>
    <row r="415" spans="1:6" hidden="1" x14ac:dyDescent="0.25">
      <c r="A415" s="165">
        <v>41970</v>
      </c>
      <c r="B415" s="162" t="s">
        <v>23</v>
      </c>
      <c r="C415" s="164" t="s">
        <v>28</v>
      </c>
      <c r="D415" s="163">
        <v>223.5</v>
      </c>
      <c r="E415" s="166">
        <f t="shared" si="13"/>
        <v>2014</v>
      </c>
      <c r="F415" s="177" t="str">
        <f t="shared" si="14"/>
        <v>第4季度</v>
      </c>
    </row>
    <row r="416" spans="1:6" hidden="1" x14ac:dyDescent="0.25">
      <c r="A416" s="165">
        <v>41972</v>
      </c>
      <c r="B416" s="162" t="s">
        <v>20</v>
      </c>
      <c r="C416" s="164" t="s">
        <v>27</v>
      </c>
      <c r="D416" s="163">
        <v>923.87499927543104</v>
      </c>
      <c r="E416" s="166">
        <f t="shared" si="13"/>
        <v>2014</v>
      </c>
      <c r="F416" s="177" t="str">
        <f t="shared" si="14"/>
        <v>第4季度</v>
      </c>
    </row>
    <row r="417" spans="1:6" hidden="1" x14ac:dyDescent="0.25">
      <c r="A417" s="165">
        <v>41972</v>
      </c>
      <c r="B417" s="162" t="s">
        <v>23</v>
      </c>
      <c r="C417" s="164" t="s">
        <v>26</v>
      </c>
      <c r="D417" s="163">
        <v>57</v>
      </c>
      <c r="E417" s="166">
        <f t="shared" si="13"/>
        <v>2014</v>
      </c>
      <c r="F417" s="177" t="str">
        <f t="shared" si="14"/>
        <v>第4季度</v>
      </c>
    </row>
    <row r="418" spans="1:6" hidden="1" x14ac:dyDescent="0.25">
      <c r="A418" s="165">
        <v>41972</v>
      </c>
      <c r="B418" s="162" t="s">
        <v>23</v>
      </c>
      <c r="C418" s="164" t="s">
        <v>29</v>
      </c>
      <c r="D418" s="163">
        <v>625</v>
      </c>
      <c r="E418" s="166">
        <f t="shared" si="13"/>
        <v>2014</v>
      </c>
      <c r="F418" s="177" t="str">
        <f t="shared" si="14"/>
        <v>第4季度</v>
      </c>
    </row>
    <row r="419" spans="1:6" hidden="1" x14ac:dyDescent="0.25">
      <c r="A419" s="165">
        <v>41972</v>
      </c>
      <c r="B419" s="162" t="s">
        <v>23</v>
      </c>
      <c r="C419" s="164" t="s">
        <v>25</v>
      </c>
      <c r="D419" s="163">
        <v>562.5</v>
      </c>
      <c r="E419" s="166">
        <f t="shared" si="13"/>
        <v>2014</v>
      </c>
      <c r="F419" s="177" t="str">
        <f t="shared" si="14"/>
        <v>第4季度</v>
      </c>
    </row>
    <row r="420" spans="1:6" hidden="1" x14ac:dyDescent="0.25">
      <c r="A420" s="165">
        <v>41972</v>
      </c>
      <c r="B420" s="162" t="s">
        <v>23</v>
      </c>
      <c r="C420" s="164" t="s">
        <v>26</v>
      </c>
      <c r="D420" s="163">
        <v>325.5</v>
      </c>
      <c r="E420" s="166">
        <f t="shared" si="13"/>
        <v>2014</v>
      </c>
      <c r="F420" s="177" t="str">
        <f t="shared" si="14"/>
        <v>第4季度</v>
      </c>
    </row>
    <row r="421" spans="1:6" hidden="1" x14ac:dyDescent="0.25">
      <c r="A421" s="165">
        <v>41973</v>
      </c>
      <c r="B421" s="162" t="s">
        <v>23</v>
      </c>
      <c r="C421" s="164" t="s">
        <v>25</v>
      </c>
      <c r="D421" s="163">
        <v>468.45</v>
      </c>
      <c r="E421" s="166">
        <f t="shared" si="13"/>
        <v>2014</v>
      </c>
      <c r="F421" s="177" t="str">
        <f t="shared" si="14"/>
        <v>第4季度</v>
      </c>
    </row>
    <row r="422" spans="1:6" hidden="1" x14ac:dyDescent="0.25">
      <c r="A422" s="165">
        <v>41984</v>
      </c>
      <c r="B422" s="162" t="s">
        <v>23</v>
      </c>
      <c r="C422" s="164" t="s">
        <v>27</v>
      </c>
      <c r="D422" s="163">
        <v>512.99999915063381</v>
      </c>
      <c r="E422" s="166">
        <f t="shared" si="13"/>
        <v>2014</v>
      </c>
      <c r="F422" s="177" t="str">
        <f t="shared" si="14"/>
        <v>第4季度</v>
      </c>
    </row>
    <row r="423" spans="1:6" hidden="1" x14ac:dyDescent="0.25">
      <c r="A423" s="165">
        <v>41984</v>
      </c>
      <c r="B423" s="162" t="s">
        <v>23</v>
      </c>
      <c r="C423" s="164" t="s">
        <v>27</v>
      </c>
      <c r="D423" s="163">
        <v>23.399999961256981</v>
      </c>
      <c r="E423" s="166">
        <f t="shared" si="13"/>
        <v>2014</v>
      </c>
      <c r="F423" s="177" t="str">
        <f t="shared" si="14"/>
        <v>第4季度</v>
      </c>
    </row>
    <row r="424" spans="1:6" hidden="1" x14ac:dyDescent="0.25">
      <c r="A424" s="165">
        <v>41987</v>
      </c>
      <c r="B424" s="162" t="s">
        <v>23</v>
      </c>
      <c r="C424" s="164" t="s">
        <v>21</v>
      </c>
      <c r="D424" s="163">
        <v>182.39999932050705</v>
      </c>
      <c r="E424" s="166">
        <f t="shared" si="13"/>
        <v>2014</v>
      </c>
      <c r="F424" s="177" t="str">
        <f t="shared" si="14"/>
        <v>第4季度</v>
      </c>
    </row>
    <row r="425" spans="1:6" hidden="1" x14ac:dyDescent="0.25">
      <c r="A425" s="165">
        <v>41987</v>
      </c>
      <c r="B425" s="162" t="s">
        <v>23</v>
      </c>
      <c r="C425" s="164" t="s">
        <v>26</v>
      </c>
      <c r="D425" s="163">
        <v>503.99999812245369</v>
      </c>
      <c r="E425" s="166">
        <f t="shared" si="13"/>
        <v>2014</v>
      </c>
      <c r="F425" s="177" t="str">
        <f t="shared" si="14"/>
        <v>第4季度</v>
      </c>
    </row>
    <row r="426" spans="1:6" hidden="1" x14ac:dyDescent="0.25">
      <c r="A426" s="165">
        <v>41987</v>
      </c>
      <c r="B426" s="162" t="s">
        <v>23</v>
      </c>
      <c r="C426" s="164" t="s">
        <v>22</v>
      </c>
      <c r="D426" s="163">
        <v>303.99999886751175</v>
      </c>
      <c r="E426" s="166">
        <f t="shared" si="13"/>
        <v>2014</v>
      </c>
      <c r="F426" s="177" t="str">
        <f t="shared" si="14"/>
        <v>第4季度</v>
      </c>
    </row>
    <row r="427" spans="1:6" hidden="1" x14ac:dyDescent="0.25">
      <c r="A427" s="165">
        <v>41987</v>
      </c>
      <c r="B427" s="162" t="s">
        <v>23</v>
      </c>
      <c r="C427" s="164" t="s">
        <v>24</v>
      </c>
      <c r="D427" s="163">
        <v>425.59999841451645</v>
      </c>
      <c r="E427" s="166">
        <f t="shared" si="13"/>
        <v>2014</v>
      </c>
      <c r="F427" s="177" t="str">
        <f t="shared" si="14"/>
        <v>第4季度</v>
      </c>
    </row>
    <row r="428" spans="1:6" hidden="1" x14ac:dyDescent="0.25">
      <c r="A428" s="165">
        <v>41992</v>
      </c>
      <c r="B428" s="162" t="s">
        <v>20</v>
      </c>
      <c r="C428" s="164" t="s">
        <v>22</v>
      </c>
      <c r="D428" s="163">
        <v>1500</v>
      </c>
      <c r="E428" s="166">
        <f t="shared" si="13"/>
        <v>2014</v>
      </c>
      <c r="F428" s="177" t="str">
        <f t="shared" si="14"/>
        <v>第4季度</v>
      </c>
    </row>
    <row r="429" spans="1:6" hidden="1" x14ac:dyDescent="0.25">
      <c r="A429" s="165">
        <v>41992</v>
      </c>
      <c r="B429" s="162" t="s">
        <v>20</v>
      </c>
      <c r="C429" s="164" t="s">
        <v>27</v>
      </c>
      <c r="D429" s="163">
        <v>311.2</v>
      </c>
      <c r="E429" s="166">
        <f t="shared" si="13"/>
        <v>2014</v>
      </c>
      <c r="F429" s="177" t="str">
        <f t="shared" si="14"/>
        <v>第4季度</v>
      </c>
    </row>
    <row r="430" spans="1:6" hidden="1" x14ac:dyDescent="0.25">
      <c r="A430" s="165">
        <v>41992</v>
      </c>
      <c r="B430" s="162" t="s">
        <v>20</v>
      </c>
      <c r="C430" s="164" t="s">
        <v>29</v>
      </c>
      <c r="D430" s="163">
        <v>2475</v>
      </c>
      <c r="E430" s="166">
        <f t="shared" si="13"/>
        <v>2014</v>
      </c>
      <c r="F430" s="177" t="str">
        <f t="shared" si="14"/>
        <v>第4季度</v>
      </c>
    </row>
    <row r="431" spans="1:6" hidden="1" x14ac:dyDescent="0.25">
      <c r="A431" s="165">
        <v>41992</v>
      </c>
      <c r="B431" s="162" t="s">
        <v>20</v>
      </c>
      <c r="C431" s="164" t="s">
        <v>29</v>
      </c>
      <c r="D431" s="163">
        <v>243.6</v>
      </c>
      <c r="E431" s="166">
        <f t="shared" si="13"/>
        <v>2014</v>
      </c>
      <c r="F431" s="177" t="str">
        <f t="shared" si="14"/>
        <v>第4季度</v>
      </c>
    </row>
    <row r="432" spans="1:6" hidden="1" x14ac:dyDescent="0.25">
      <c r="A432" s="165">
        <v>41994</v>
      </c>
      <c r="B432" s="162" t="s">
        <v>23</v>
      </c>
      <c r="C432" s="164" t="s">
        <v>24</v>
      </c>
      <c r="D432" s="163">
        <v>396</v>
      </c>
      <c r="E432" s="166">
        <f t="shared" si="13"/>
        <v>2014</v>
      </c>
      <c r="F432" s="177" t="str">
        <f t="shared" si="14"/>
        <v>第4季度</v>
      </c>
    </row>
    <row r="433" spans="1:6" hidden="1" x14ac:dyDescent="0.25">
      <c r="A433" s="165">
        <v>41994</v>
      </c>
      <c r="B433" s="162" t="s">
        <v>23</v>
      </c>
      <c r="C433" s="164" t="s">
        <v>22</v>
      </c>
      <c r="D433" s="163">
        <v>736</v>
      </c>
      <c r="E433" s="166">
        <f t="shared" si="13"/>
        <v>2014</v>
      </c>
      <c r="F433" s="177" t="str">
        <f t="shared" si="14"/>
        <v>第4季度</v>
      </c>
    </row>
    <row r="434" spans="1:6" hidden="1" x14ac:dyDescent="0.25">
      <c r="A434" s="165">
        <v>41994</v>
      </c>
      <c r="B434" s="162" t="s">
        <v>23</v>
      </c>
      <c r="C434" s="164" t="s">
        <v>24</v>
      </c>
      <c r="D434" s="163">
        <v>1064</v>
      </c>
      <c r="E434" s="166">
        <f t="shared" si="13"/>
        <v>2014</v>
      </c>
      <c r="F434" s="177" t="str">
        <f t="shared" si="14"/>
        <v>第4季度</v>
      </c>
    </row>
    <row r="435" spans="1:6" hidden="1" x14ac:dyDescent="0.25">
      <c r="A435" s="165">
        <v>42001</v>
      </c>
      <c r="B435" s="162" t="s">
        <v>23</v>
      </c>
      <c r="C435" s="164" t="s">
        <v>22</v>
      </c>
      <c r="D435" s="163">
        <v>1049.9999960884452</v>
      </c>
      <c r="E435" s="166">
        <f t="shared" si="13"/>
        <v>2014</v>
      </c>
      <c r="F435" s="177" t="str">
        <f t="shared" si="14"/>
        <v>第4季度</v>
      </c>
    </row>
    <row r="436" spans="1:6" hidden="1" x14ac:dyDescent="0.25">
      <c r="A436" s="165">
        <v>42001</v>
      </c>
      <c r="B436" s="162" t="s">
        <v>23</v>
      </c>
      <c r="C436" s="164" t="s">
        <v>22</v>
      </c>
      <c r="D436" s="163">
        <v>303.99999886751175</v>
      </c>
      <c r="E436" s="166">
        <f t="shared" si="13"/>
        <v>2014</v>
      </c>
      <c r="F436" s="177" t="str">
        <f t="shared" si="14"/>
        <v>第4季度</v>
      </c>
    </row>
    <row r="437" spans="1:6" hidden="1" x14ac:dyDescent="0.25">
      <c r="A437" s="165">
        <v>42001</v>
      </c>
      <c r="B437" s="162" t="s">
        <v>23</v>
      </c>
      <c r="C437" s="164" t="s">
        <v>25</v>
      </c>
      <c r="D437" s="163">
        <v>59.999999776482582</v>
      </c>
      <c r="E437" s="166">
        <f t="shared" si="13"/>
        <v>2014</v>
      </c>
      <c r="F437" s="177" t="str">
        <f t="shared" si="14"/>
        <v>第4季度</v>
      </c>
    </row>
    <row r="438" spans="1:6" hidden="1" x14ac:dyDescent="0.25">
      <c r="A438" s="165">
        <v>42001</v>
      </c>
      <c r="B438" s="162" t="s">
        <v>23</v>
      </c>
      <c r="C438" s="164" t="s">
        <v>29</v>
      </c>
      <c r="D438" s="163">
        <v>575.99999785423279</v>
      </c>
      <c r="E438" s="166">
        <f t="shared" si="13"/>
        <v>2014</v>
      </c>
      <c r="F438" s="177" t="str">
        <f t="shared" si="14"/>
        <v>第4季度</v>
      </c>
    </row>
    <row r="439" spans="1:6" hidden="1" x14ac:dyDescent="0.25">
      <c r="A439" s="165">
        <v>42001</v>
      </c>
      <c r="B439" s="162" t="s">
        <v>23</v>
      </c>
      <c r="C439" s="164" t="s">
        <v>26</v>
      </c>
      <c r="D439" s="163">
        <v>420</v>
      </c>
      <c r="E439" s="166">
        <f t="shared" si="13"/>
        <v>2014</v>
      </c>
      <c r="F439" s="177" t="str">
        <f t="shared" si="14"/>
        <v>第4季度</v>
      </c>
    </row>
    <row r="440" spans="1:6" hidden="1" x14ac:dyDescent="0.25">
      <c r="A440" s="165">
        <v>42001</v>
      </c>
      <c r="B440" s="162" t="s">
        <v>23</v>
      </c>
      <c r="C440" s="164" t="s">
        <v>29</v>
      </c>
      <c r="D440" s="163">
        <v>385</v>
      </c>
      <c r="E440" s="166">
        <f t="shared" si="13"/>
        <v>2014</v>
      </c>
      <c r="F440" s="177" t="str">
        <f t="shared" si="14"/>
        <v>第4季度</v>
      </c>
    </row>
    <row r="441" spans="1:6" hidden="1" x14ac:dyDescent="0.25">
      <c r="A441" s="165">
        <v>42001</v>
      </c>
      <c r="B441" s="162" t="s">
        <v>23</v>
      </c>
      <c r="C441" s="164" t="s">
        <v>25</v>
      </c>
      <c r="D441" s="163">
        <v>1479</v>
      </c>
      <c r="E441" s="166">
        <f t="shared" si="13"/>
        <v>2014</v>
      </c>
      <c r="F441" s="177" t="str">
        <f t="shared" si="14"/>
        <v>第4季度</v>
      </c>
    </row>
    <row r="442" spans="1:6" hidden="1" x14ac:dyDescent="0.25">
      <c r="A442" s="165">
        <v>42001</v>
      </c>
      <c r="B442" s="162" t="s">
        <v>23</v>
      </c>
      <c r="C442" s="164" t="s">
        <v>24</v>
      </c>
      <c r="D442" s="163">
        <v>798</v>
      </c>
      <c r="E442" s="166">
        <f t="shared" si="13"/>
        <v>2014</v>
      </c>
      <c r="F442" s="177" t="str">
        <f t="shared" si="14"/>
        <v>第4季度</v>
      </c>
    </row>
    <row r="443" spans="1:6" hidden="1" x14ac:dyDescent="0.25">
      <c r="A443" s="165">
        <v>42006</v>
      </c>
      <c r="B443" s="162" t="s">
        <v>23</v>
      </c>
      <c r="C443" s="164" t="s">
        <v>25</v>
      </c>
      <c r="D443" s="163">
        <v>367.5</v>
      </c>
      <c r="E443" s="166">
        <f t="shared" si="13"/>
        <v>2015</v>
      </c>
      <c r="F443" s="177" t="str">
        <f t="shared" si="14"/>
        <v>第1季度</v>
      </c>
    </row>
    <row r="444" spans="1:6" hidden="1" x14ac:dyDescent="0.25">
      <c r="A444" s="165">
        <v>42006</v>
      </c>
      <c r="B444" s="162" t="s">
        <v>23</v>
      </c>
      <c r="C444" s="164" t="s">
        <v>26</v>
      </c>
      <c r="D444" s="163">
        <v>139.5</v>
      </c>
      <c r="E444" s="166">
        <f t="shared" si="13"/>
        <v>2015</v>
      </c>
      <c r="F444" s="177" t="str">
        <f t="shared" si="14"/>
        <v>第1季度</v>
      </c>
    </row>
    <row r="445" spans="1:6" hidden="1" x14ac:dyDescent="0.25">
      <c r="A445" s="165">
        <v>42008</v>
      </c>
      <c r="B445" s="162" t="s">
        <v>20</v>
      </c>
      <c r="C445" s="164" t="s">
        <v>27</v>
      </c>
      <c r="D445" s="163">
        <v>1515.5999974906445</v>
      </c>
      <c r="E445" s="166">
        <f t="shared" si="13"/>
        <v>2015</v>
      </c>
      <c r="F445" s="177" t="str">
        <f t="shared" si="14"/>
        <v>第1季度</v>
      </c>
    </row>
    <row r="446" spans="1:6" hidden="1" x14ac:dyDescent="0.25">
      <c r="A446" s="165">
        <v>42009</v>
      </c>
      <c r="B446" s="162" t="s">
        <v>20</v>
      </c>
      <c r="C446" s="164" t="s">
        <v>26</v>
      </c>
      <c r="D446" s="163">
        <v>760</v>
      </c>
      <c r="E446" s="166">
        <f t="shared" si="13"/>
        <v>2015</v>
      </c>
      <c r="F446" s="177" t="str">
        <f t="shared" si="14"/>
        <v>第1季度</v>
      </c>
    </row>
    <row r="447" spans="1:6" hidden="1" x14ac:dyDescent="0.25">
      <c r="A447" s="165">
        <v>42009</v>
      </c>
      <c r="B447" s="162" t="s">
        <v>20</v>
      </c>
      <c r="C447" s="164" t="s">
        <v>21</v>
      </c>
      <c r="D447" s="163">
        <v>1050</v>
      </c>
      <c r="E447" s="166">
        <f t="shared" si="13"/>
        <v>2015</v>
      </c>
      <c r="F447" s="177" t="str">
        <f t="shared" si="14"/>
        <v>第1季度</v>
      </c>
    </row>
    <row r="448" spans="1:6" hidden="1" x14ac:dyDescent="0.25">
      <c r="A448" s="165">
        <v>42009</v>
      </c>
      <c r="B448" s="162" t="s">
        <v>20</v>
      </c>
      <c r="C448" s="164" t="s">
        <v>25</v>
      </c>
      <c r="D448" s="163">
        <v>500</v>
      </c>
      <c r="E448" s="166">
        <f t="shared" si="13"/>
        <v>2015</v>
      </c>
      <c r="F448" s="177" t="str">
        <f t="shared" si="14"/>
        <v>第1季度</v>
      </c>
    </row>
    <row r="449" spans="1:6" hidden="1" x14ac:dyDescent="0.25">
      <c r="A449" s="165">
        <v>42014</v>
      </c>
      <c r="B449" s="162" t="s">
        <v>20</v>
      </c>
      <c r="C449" s="164" t="s">
        <v>28</v>
      </c>
      <c r="D449" s="163">
        <v>2228.2199999999998</v>
      </c>
      <c r="E449" s="166">
        <f t="shared" si="13"/>
        <v>2015</v>
      </c>
      <c r="F449" s="177" t="str">
        <f t="shared" si="14"/>
        <v>第1季度</v>
      </c>
    </row>
    <row r="450" spans="1:6" hidden="1" x14ac:dyDescent="0.25">
      <c r="A450" s="165">
        <v>42014</v>
      </c>
      <c r="B450" s="162" t="s">
        <v>20</v>
      </c>
      <c r="C450" s="164" t="s">
        <v>29</v>
      </c>
      <c r="D450" s="163">
        <v>1375</v>
      </c>
      <c r="E450" s="166">
        <f t="shared" si="13"/>
        <v>2015</v>
      </c>
      <c r="F450" s="177" t="str">
        <f t="shared" si="14"/>
        <v>第1季度</v>
      </c>
    </row>
    <row r="451" spans="1:6" hidden="1" x14ac:dyDescent="0.25">
      <c r="A451" s="165">
        <v>42016</v>
      </c>
      <c r="B451" s="162" t="s">
        <v>23</v>
      </c>
      <c r="C451" s="164" t="s">
        <v>22</v>
      </c>
      <c r="D451" s="163">
        <v>186</v>
      </c>
      <c r="E451" s="166">
        <f t="shared" ref="E451:E514" si="15">YEAR(A451)</f>
        <v>2015</v>
      </c>
      <c r="F451" s="177" t="str">
        <f t="shared" ref="F451:F514" si="16">"第"&amp;CHOOSE(MONTH(A451),1,1,1,2,2,2,3,3,3,4,4,4,)&amp;"季度"</f>
        <v>第1季度</v>
      </c>
    </row>
    <row r="452" spans="1:6" hidden="1" x14ac:dyDescent="0.25">
      <c r="A452" s="165">
        <v>42016</v>
      </c>
      <c r="B452" s="162" t="s">
        <v>23</v>
      </c>
      <c r="C452" s="164" t="s">
        <v>26</v>
      </c>
      <c r="D452" s="163">
        <v>42</v>
      </c>
      <c r="E452" s="166">
        <f t="shared" si="15"/>
        <v>2015</v>
      </c>
      <c r="F452" s="177" t="str">
        <f t="shared" si="16"/>
        <v>第1季度</v>
      </c>
    </row>
    <row r="453" spans="1:6" hidden="1" x14ac:dyDescent="0.25">
      <c r="A453" s="165">
        <v>42020</v>
      </c>
      <c r="B453" s="162" t="s">
        <v>20</v>
      </c>
      <c r="C453" s="164" t="s">
        <v>25</v>
      </c>
      <c r="D453" s="163">
        <v>349</v>
      </c>
      <c r="E453" s="166">
        <f t="shared" si="15"/>
        <v>2015</v>
      </c>
      <c r="F453" s="177" t="str">
        <f t="shared" si="16"/>
        <v>第1季度</v>
      </c>
    </row>
    <row r="454" spans="1:6" hidden="1" x14ac:dyDescent="0.25">
      <c r="A454" s="165">
        <v>42020</v>
      </c>
      <c r="B454" s="162" t="s">
        <v>20</v>
      </c>
      <c r="C454" s="164" t="s">
        <v>25</v>
      </c>
      <c r="D454" s="163">
        <v>986</v>
      </c>
      <c r="E454" s="166">
        <f t="shared" si="15"/>
        <v>2015</v>
      </c>
      <c r="F454" s="177" t="str">
        <f t="shared" si="16"/>
        <v>第1季度</v>
      </c>
    </row>
    <row r="455" spans="1:6" hidden="1" x14ac:dyDescent="0.25">
      <c r="A455" s="165">
        <v>42026</v>
      </c>
      <c r="B455" s="162" t="s">
        <v>20</v>
      </c>
      <c r="C455" s="164" t="s">
        <v>25</v>
      </c>
      <c r="D455" s="163">
        <v>436.99999965727329</v>
      </c>
      <c r="E455" s="166">
        <f t="shared" si="15"/>
        <v>2015</v>
      </c>
      <c r="F455" s="177" t="str">
        <f t="shared" si="16"/>
        <v>第1季度</v>
      </c>
    </row>
    <row r="456" spans="1:6" hidden="1" x14ac:dyDescent="0.25">
      <c r="A456" s="165">
        <v>42026</v>
      </c>
      <c r="B456" s="162" t="s">
        <v>20</v>
      </c>
      <c r="C456" s="164" t="s">
        <v>26</v>
      </c>
      <c r="D456" s="163">
        <v>294.499999769032</v>
      </c>
      <c r="E456" s="166">
        <f t="shared" si="15"/>
        <v>2015</v>
      </c>
      <c r="F456" s="177" t="str">
        <f t="shared" si="16"/>
        <v>第1季度</v>
      </c>
    </row>
    <row r="457" spans="1:6" hidden="1" x14ac:dyDescent="0.25">
      <c r="A457" s="165">
        <v>42027</v>
      </c>
      <c r="B457" s="162" t="s">
        <v>20</v>
      </c>
      <c r="C457" s="164" t="s">
        <v>28</v>
      </c>
      <c r="D457" s="163">
        <v>1646.4069987087696</v>
      </c>
      <c r="E457" s="166">
        <f t="shared" si="15"/>
        <v>2015</v>
      </c>
      <c r="F457" s="177" t="str">
        <f t="shared" si="16"/>
        <v>第1季度</v>
      </c>
    </row>
    <row r="458" spans="1:6" hidden="1" x14ac:dyDescent="0.25">
      <c r="A458" s="165">
        <v>42027</v>
      </c>
      <c r="B458" s="162" t="s">
        <v>20</v>
      </c>
      <c r="C458" s="164" t="s">
        <v>22</v>
      </c>
      <c r="D458" s="163">
        <v>183.34999985620379</v>
      </c>
      <c r="E458" s="166">
        <f t="shared" si="15"/>
        <v>2015</v>
      </c>
      <c r="F458" s="177" t="str">
        <f t="shared" si="16"/>
        <v>第1季度</v>
      </c>
    </row>
    <row r="459" spans="1:6" hidden="1" x14ac:dyDescent="0.25">
      <c r="A459" s="165">
        <v>42029</v>
      </c>
      <c r="B459" s="162" t="s">
        <v>20</v>
      </c>
      <c r="C459" s="164" t="s">
        <v>29</v>
      </c>
      <c r="D459" s="163">
        <v>420</v>
      </c>
      <c r="E459" s="166">
        <f t="shared" si="15"/>
        <v>2015</v>
      </c>
      <c r="F459" s="177" t="str">
        <f t="shared" si="16"/>
        <v>第1季度</v>
      </c>
    </row>
    <row r="460" spans="1:6" hidden="1" x14ac:dyDescent="0.25">
      <c r="A460" s="165">
        <v>42030</v>
      </c>
      <c r="B460" s="162" t="s">
        <v>20</v>
      </c>
      <c r="C460" s="164" t="s">
        <v>22</v>
      </c>
      <c r="D460" s="163">
        <v>101.99999928474426</v>
      </c>
      <c r="E460" s="166">
        <f t="shared" si="15"/>
        <v>2015</v>
      </c>
      <c r="F460" s="177" t="str">
        <f t="shared" si="16"/>
        <v>第1季度</v>
      </c>
    </row>
    <row r="461" spans="1:6" hidden="1" x14ac:dyDescent="0.25">
      <c r="A461" s="165">
        <v>42030</v>
      </c>
      <c r="B461" s="162" t="s">
        <v>20</v>
      </c>
      <c r="C461" s="164" t="s">
        <v>26</v>
      </c>
      <c r="D461" s="163">
        <v>76.499999463558197</v>
      </c>
      <c r="E461" s="166">
        <f t="shared" si="15"/>
        <v>2015</v>
      </c>
      <c r="F461" s="177" t="str">
        <f t="shared" si="16"/>
        <v>第1季度</v>
      </c>
    </row>
    <row r="462" spans="1:6" hidden="1" x14ac:dyDescent="0.25">
      <c r="A462" s="165">
        <v>42030</v>
      </c>
      <c r="B462" s="162" t="s">
        <v>20</v>
      </c>
      <c r="C462" s="164" t="s">
        <v>29</v>
      </c>
      <c r="D462" s="163">
        <v>1375</v>
      </c>
      <c r="E462" s="166">
        <f t="shared" si="15"/>
        <v>2015</v>
      </c>
      <c r="F462" s="177" t="str">
        <f t="shared" si="16"/>
        <v>第1季度</v>
      </c>
    </row>
    <row r="463" spans="1:6" hidden="1" x14ac:dyDescent="0.25">
      <c r="A463" s="165">
        <v>42034</v>
      </c>
      <c r="B463" s="162" t="s">
        <v>23</v>
      </c>
      <c r="C463" s="164" t="s">
        <v>26</v>
      </c>
      <c r="D463" s="163">
        <v>140</v>
      </c>
      <c r="E463" s="166">
        <f t="shared" si="15"/>
        <v>2015</v>
      </c>
      <c r="F463" s="177" t="str">
        <f t="shared" si="16"/>
        <v>第1季度</v>
      </c>
    </row>
    <row r="464" spans="1:6" hidden="1" x14ac:dyDescent="0.25">
      <c r="A464" s="165">
        <v>42034</v>
      </c>
      <c r="B464" s="162" t="s">
        <v>23</v>
      </c>
      <c r="C464" s="164" t="s">
        <v>26</v>
      </c>
      <c r="D464" s="163">
        <v>2635</v>
      </c>
      <c r="E464" s="166">
        <f t="shared" si="15"/>
        <v>2015</v>
      </c>
      <c r="F464" s="177" t="str">
        <f t="shared" si="16"/>
        <v>第1季度</v>
      </c>
    </row>
    <row r="465" spans="1:6" hidden="1" x14ac:dyDescent="0.25">
      <c r="A465" s="165">
        <v>42036</v>
      </c>
      <c r="B465" s="162" t="s">
        <v>23</v>
      </c>
      <c r="C465" s="164" t="s">
        <v>24</v>
      </c>
      <c r="D465" s="163">
        <v>645.999995470047</v>
      </c>
      <c r="E465" s="166">
        <f t="shared" si="15"/>
        <v>2015</v>
      </c>
      <c r="F465" s="177" t="str">
        <f t="shared" si="16"/>
        <v>第1季度</v>
      </c>
    </row>
    <row r="466" spans="1:6" hidden="1" x14ac:dyDescent="0.25">
      <c r="A466" s="165">
        <v>42036</v>
      </c>
      <c r="B466" s="162" t="s">
        <v>23</v>
      </c>
      <c r="C466" s="164" t="s">
        <v>26</v>
      </c>
      <c r="D466" s="163">
        <v>764.99999463558197</v>
      </c>
      <c r="E466" s="166">
        <f t="shared" si="15"/>
        <v>2015</v>
      </c>
      <c r="F466" s="177" t="str">
        <f t="shared" si="16"/>
        <v>第1季度</v>
      </c>
    </row>
    <row r="467" spans="1:6" hidden="1" x14ac:dyDescent="0.25">
      <c r="A467" s="165">
        <v>42040</v>
      </c>
      <c r="B467" s="162" t="s">
        <v>23</v>
      </c>
      <c r="C467" s="164" t="s">
        <v>29</v>
      </c>
      <c r="D467" s="163">
        <v>40</v>
      </c>
      <c r="E467" s="166">
        <f t="shared" si="15"/>
        <v>2015</v>
      </c>
      <c r="F467" s="177" t="str">
        <f t="shared" si="16"/>
        <v>第1季度</v>
      </c>
    </row>
    <row r="468" spans="1:6" hidden="1" x14ac:dyDescent="0.25">
      <c r="A468" s="165">
        <v>42041</v>
      </c>
      <c r="B468" s="162" t="s">
        <v>23</v>
      </c>
      <c r="C468" s="164" t="s">
        <v>26</v>
      </c>
      <c r="D468" s="163">
        <v>7509.749994110316</v>
      </c>
      <c r="E468" s="166">
        <f t="shared" si="15"/>
        <v>2015</v>
      </c>
      <c r="F468" s="177" t="str">
        <f t="shared" si="16"/>
        <v>第1季度</v>
      </c>
    </row>
    <row r="469" spans="1:6" hidden="1" x14ac:dyDescent="0.25">
      <c r="A469" s="165">
        <v>42041</v>
      </c>
      <c r="B469" s="162" t="s">
        <v>23</v>
      </c>
      <c r="C469" s="164" t="s">
        <v>25</v>
      </c>
      <c r="D469" s="163">
        <v>936.69999926537275</v>
      </c>
      <c r="E469" s="166">
        <f t="shared" si="15"/>
        <v>2015</v>
      </c>
      <c r="F469" s="177" t="str">
        <f t="shared" si="16"/>
        <v>第1季度</v>
      </c>
    </row>
    <row r="470" spans="1:6" hidden="1" x14ac:dyDescent="0.25">
      <c r="A470" s="165">
        <v>42041</v>
      </c>
      <c r="B470" s="162" t="s">
        <v>20</v>
      </c>
      <c r="C470" s="164" t="s">
        <v>25</v>
      </c>
      <c r="D470" s="163">
        <v>1061.8199925541878</v>
      </c>
      <c r="E470" s="166">
        <f t="shared" si="15"/>
        <v>2015</v>
      </c>
      <c r="F470" s="177" t="str">
        <f t="shared" si="16"/>
        <v>第1季度</v>
      </c>
    </row>
    <row r="471" spans="1:6" hidden="1" x14ac:dyDescent="0.25">
      <c r="A471" s="165">
        <v>42041</v>
      </c>
      <c r="B471" s="162" t="s">
        <v>20</v>
      </c>
      <c r="C471" s="164" t="s">
        <v>26</v>
      </c>
      <c r="D471" s="163">
        <v>7905</v>
      </c>
      <c r="E471" s="166">
        <f t="shared" si="15"/>
        <v>2015</v>
      </c>
      <c r="F471" s="177" t="str">
        <f t="shared" si="16"/>
        <v>第1季度</v>
      </c>
    </row>
    <row r="472" spans="1:6" hidden="1" x14ac:dyDescent="0.25">
      <c r="A472" s="165">
        <v>42041</v>
      </c>
      <c r="B472" s="162" t="s">
        <v>20</v>
      </c>
      <c r="C472" s="164" t="s">
        <v>22</v>
      </c>
      <c r="D472" s="163">
        <v>938.39999341964722</v>
      </c>
      <c r="E472" s="166">
        <f t="shared" si="15"/>
        <v>2015</v>
      </c>
      <c r="F472" s="177" t="str">
        <f t="shared" si="16"/>
        <v>第1季度</v>
      </c>
    </row>
    <row r="473" spans="1:6" hidden="1" x14ac:dyDescent="0.25">
      <c r="A473" s="165">
        <v>42041</v>
      </c>
      <c r="B473" s="162" t="s">
        <v>20</v>
      </c>
      <c r="C473" s="164" t="s">
        <v>25</v>
      </c>
      <c r="D473" s="163">
        <v>1047.6249926537275</v>
      </c>
      <c r="E473" s="166">
        <f t="shared" si="15"/>
        <v>2015</v>
      </c>
      <c r="F473" s="177" t="str">
        <f t="shared" si="16"/>
        <v>第1季度</v>
      </c>
    </row>
    <row r="474" spans="1:6" hidden="1" x14ac:dyDescent="0.25">
      <c r="A474" s="165">
        <v>42042</v>
      </c>
      <c r="B474" s="162" t="s">
        <v>23</v>
      </c>
      <c r="C474" s="164" t="s">
        <v>24</v>
      </c>
      <c r="D474" s="163">
        <v>1140</v>
      </c>
      <c r="E474" s="166">
        <f t="shared" si="15"/>
        <v>2015</v>
      </c>
      <c r="F474" s="177" t="str">
        <f t="shared" si="16"/>
        <v>第1季度</v>
      </c>
    </row>
    <row r="475" spans="1:6" hidden="1" x14ac:dyDescent="0.25">
      <c r="A475" s="165">
        <v>42043</v>
      </c>
      <c r="B475" s="162" t="s">
        <v>23</v>
      </c>
      <c r="C475" s="164" t="s">
        <v>26</v>
      </c>
      <c r="D475" s="163">
        <v>360</v>
      </c>
      <c r="E475" s="166">
        <f t="shared" si="15"/>
        <v>2015</v>
      </c>
      <c r="F475" s="177" t="str">
        <f t="shared" si="16"/>
        <v>第1季度</v>
      </c>
    </row>
    <row r="476" spans="1:6" hidden="1" x14ac:dyDescent="0.25">
      <c r="A476" s="165">
        <v>42043</v>
      </c>
      <c r="B476" s="162" t="s">
        <v>23</v>
      </c>
      <c r="C476" s="164" t="s">
        <v>21</v>
      </c>
      <c r="D476" s="163">
        <v>318</v>
      </c>
      <c r="E476" s="166">
        <f t="shared" si="15"/>
        <v>2015</v>
      </c>
      <c r="F476" s="177" t="str">
        <f t="shared" si="16"/>
        <v>第1季度</v>
      </c>
    </row>
    <row r="477" spans="1:6" hidden="1" x14ac:dyDescent="0.25">
      <c r="A477" s="165">
        <v>42043</v>
      </c>
      <c r="B477" s="162" t="s">
        <v>23</v>
      </c>
      <c r="C477" s="164" t="s">
        <v>25</v>
      </c>
      <c r="D477" s="163">
        <v>147.9</v>
      </c>
      <c r="E477" s="166">
        <f t="shared" si="15"/>
        <v>2015</v>
      </c>
      <c r="F477" s="177" t="str">
        <f t="shared" si="16"/>
        <v>第1季度</v>
      </c>
    </row>
    <row r="478" spans="1:6" hidden="1" x14ac:dyDescent="0.25">
      <c r="A478" s="165">
        <v>42043</v>
      </c>
      <c r="B478" s="162" t="s">
        <v>23</v>
      </c>
      <c r="C478" s="164" t="s">
        <v>26</v>
      </c>
      <c r="D478" s="163">
        <v>90</v>
      </c>
      <c r="E478" s="166">
        <f t="shared" si="15"/>
        <v>2015</v>
      </c>
      <c r="F478" s="177" t="str">
        <f t="shared" si="16"/>
        <v>第1季度</v>
      </c>
    </row>
    <row r="479" spans="1:6" hidden="1" x14ac:dyDescent="0.25">
      <c r="A479" s="165">
        <v>42044</v>
      </c>
      <c r="B479" s="162" t="s">
        <v>20</v>
      </c>
      <c r="C479" s="164" t="s">
        <v>25</v>
      </c>
      <c r="D479" s="163">
        <v>374.76</v>
      </c>
      <c r="E479" s="166">
        <f t="shared" si="15"/>
        <v>2015</v>
      </c>
      <c r="F479" s="177" t="str">
        <f t="shared" si="16"/>
        <v>第1季度</v>
      </c>
    </row>
    <row r="480" spans="1:6" hidden="1" x14ac:dyDescent="0.25">
      <c r="A480" s="165">
        <v>42044</v>
      </c>
      <c r="B480" s="162" t="s">
        <v>20</v>
      </c>
      <c r="C480" s="164" t="s">
        <v>28</v>
      </c>
      <c r="D480" s="163">
        <v>656</v>
      </c>
      <c r="E480" s="166">
        <f t="shared" si="15"/>
        <v>2015</v>
      </c>
      <c r="F480" s="177" t="str">
        <f t="shared" si="16"/>
        <v>第1季度</v>
      </c>
    </row>
    <row r="481" spans="1:6" hidden="1" x14ac:dyDescent="0.25">
      <c r="A481" s="165">
        <v>42050</v>
      </c>
      <c r="B481" s="162" t="s">
        <v>20</v>
      </c>
      <c r="C481" s="164" t="s">
        <v>21</v>
      </c>
      <c r="D481" s="163">
        <v>539.99999910593033</v>
      </c>
      <c r="E481" s="166">
        <f t="shared" si="15"/>
        <v>2015</v>
      </c>
      <c r="F481" s="177" t="str">
        <f t="shared" si="16"/>
        <v>第1季度</v>
      </c>
    </row>
    <row r="482" spans="1:6" hidden="1" x14ac:dyDescent="0.25">
      <c r="A482" s="165">
        <v>42050</v>
      </c>
      <c r="B482" s="162" t="s">
        <v>20</v>
      </c>
      <c r="C482" s="164" t="s">
        <v>29</v>
      </c>
      <c r="D482" s="163">
        <v>101.24999983236194</v>
      </c>
      <c r="E482" s="166">
        <f t="shared" si="15"/>
        <v>2015</v>
      </c>
      <c r="F482" s="177" t="str">
        <f t="shared" si="16"/>
        <v>第1季度</v>
      </c>
    </row>
    <row r="483" spans="1:6" hidden="1" x14ac:dyDescent="0.25">
      <c r="A483" s="165">
        <v>42050</v>
      </c>
      <c r="B483" s="162" t="s">
        <v>20</v>
      </c>
      <c r="C483" s="164" t="s">
        <v>28</v>
      </c>
      <c r="D483" s="163">
        <v>265.67999956011772</v>
      </c>
      <c r="E483" s="166">
        <f t="shared" si="15"/>
        <v>2015</v>
      </c>
      <c r="F483" s="177" t="str">
        <f t="shared" si="16"/>
        <v>第1季度</v>
      </c>
    </row>
    <row r="484" spans="1:6" hidden="1" x14ac:dyDescent="0.25">
      <c r="A484" s="165">
        <v>42056</v>
      </c>
      <c r="B484" s="162" t="s">
        <v>20</v>
      </c>
      <c r="C484" s="164" t="s">
        <v>24</v>
      </c>
      <c r="D484" s="163">
        <v>566.99999906122684</v>
      </c>
      <c r="E484" s="166">
        <f t="shared" si="15"/>
        <v>2015</v>
      </c>
      <c r="F484" s="177" t="str">
        <f t="shared" si="16"/>
        <v>第1季度</v>
      </c>
    </row>
    <row r="485" spans="1:6" hidden="1" x14ac:dyDescent="0.25">
      <c r="A485" s="165">
        <v>42056</v>
      </c>
      <c r="B485" s="162" t="s">
        <v>20</v>
      </c>
      <c r="C485" s="164" t="s">
        <v>26</v>
      </c>
      <c r="D485" s="163">
        <v>404.99999932944775</v>
      </c>
      <c r="E485" s="166">
        <f t="shared" si="15"/>
        <v>2015</v>
      </c>
      <c r="F485" s="177" t="str">
        <f t="shared" si="16"/>
        <v>第1季度</v>
      </c>
    </row>
    <row r="486" spans="1:6" hidden="1" x14ac:dyDescent="0.25">
      <c r="A486" s="165">
        <v>42056</v>
      </c>
      <c r="B486" s="162" t="s">
        <v>20</v>
      </c>
      <c r="C486" s="164" t="s">
        <v>24</v>
      </c>
      <c r="D486" s="163">
        <v>529.19999912381172</v>
      </c>
      <c r="E486" s="166">
        <f t="shared" si="15"/>
        <v>2015</v>
      </c>
      <c r="F486" s="177" t="str">
        <f t="shared" si="16"/>
        <v>第1季度</v>
      </c>
    </row>
    <row r="487" spans="1:6" hidden="1" x14ac:dyDescent="0.25">
      <c r="A487" s="165">
        <v>42056</v>
      </c>
      <c r="B487" s="162" t="s">
        <v>20</v>
      </c>
      <c r="C487" s="164" t="s">
        <v>22</v>
      </c>
      <c r="D487" s="163">
        <v>715.49999881535769</v>
      </c>
      <c r="E487" s="166">
        <f t="shared" si="15"/>
        <v>2015</v>
      </c>
      <c r="F487" s="177" t="str">
        <f t="shared" si="16"/>
        <v>第1季度</v>
      </c>
    </row>
    <row r="488" spans="1:6" hidden="1" x14ac:dyDescent="0.25">
      <c r="A488" s="165">
        <v>42056</v>
      </c>
      <c r="B488" s="162" t="s">
        <v>20</v>
      </c>
      <c r="C488" s="164" t="s">
        <v>24</v>
      </c>
      <c r="D488" s="163">
        <v>1596</v>
      </c>
      <c r="E488" s="166">
        <f t="shared" si="15"/>
        <v>2015</v>
      </c>
      <c r="F488" s="177" t="str">
        <f t="shared" si="16"/>
        <v>第1季度</v>
      </c>
    </row>
    <row r="489" spans="1:6" hidden="1" x14ac:dyDescent="0.25">
      <c r="A489" s="165">
        <v>42057</v>
      </c>
      <c r="B489" s="162" t="s">
        <v>23</v>
      </c>
      <c r="C489" s="164" t="s">
        <v>26</v>
      </c>
      <c r="D489" s="163">
        <v>1151.9999957084656</v>
      </c>
      <c r="E489" s="166">
        <f t="shared" si="15"/>
        <v>2015</v>
      </c>
      <c r="F489" s="177" t="str">
        <f t="shared" si="16"/>
        <v>第1季度</v>
      </c>
    </row>
    <row r="490" spans="1:6" hidden="1" x14ac:dyDescent="0.25">
      <c r="A490" s="165">
        <v>42057</v>
      </c>
      <c r="B490" s="162" t="s">
        <v>23</v>
      </c>
      <c r="C490" s="164" t="s">
        <v>25</v>
      </c>
      <c r="D490" s="163">
        <v>88.319999670982369</v>
      </c>
      <c r="E490" s="166">
        <f t="shared" si="15"/>
        <v>2015</v>
      </c>
      <c r="F490" s="177" t="str">
        <f t="shared" si="16"/>
        <v>第1季度</v>
      </c>
    </row>
    <row r="491" spans="1:6" hidden="1" x14ac:dyDescent="0.25">
      <c r="A491" s="165">
        <v>42057</v>
      </c>
      <c r="B491" s="162" t="s">
        <v>23</v>
      </c>
      <c r="C491" s="164" t="s">
        <v>22</v>
      </c>
      <c r="D491" s="163">
        <v>1247.9999953508377</v>
      </c>
      <c r="E491" s="166">
        <f t="shared" si="15"/>
        <v>2015</v>
      </c>
      <c r="F491" s="177" t="str">
        <f t="shared" si="16"/>
        <v>第1季度</v>
      </c>
    </row>
    <row r="492" spans="1:6" hidden="1" x14ac:dyDescent="0.25">
      <c r="A492" s="165">
        <v>42057</v>
      </c>
      <c r="B492" s="162" t="s">
        <v>23</v>
      </c>
      <c r="C492" s="164" t="s">
        <v>22</v>
      </c>
      <c r="D492" s="163">
        <v>273.59999898076057</v>
      </c>
      <c r="E492" s="166">
        <f t="shared" si="15"/>
        <v>2015</v>
      </c>
      <c r="F492" s="177" t="str">
        <f t="shared" si="16"/>
        <v>第1季度</v>
      </c>
    </row>
    <row r="493" spans="1:6" hidden="1" x14ac:dyDescent="0.25">
      <c r="A493" s="165">
        <v>42057</v>
      </c>
      <c r="B493" s="162" t="s">
        <v>23</v>
      </c>
      <c r="C493" s="164" t="s">
        <v>29</v>
      </c>
      <c r="D493" s="163">
        <v>1223.9999954402447</v>
      </c>
      <c r="E493" s="166">
        <f t="shared" si="15"/>
        <v>2015</v>
      </c>
      <c r="F493" s="177" t="str">
        <f t="shared" si="16"/>
        <v>第1季度</v>
      </c>
    </row>
    <row r="494" spans="1:6" hidden="1" x14ac:dyDescent="0.25">
      <c r="A494" s="165">
        <v>42057</v>
      </c>
      <c r="B494" s="162" t="s">
        <v>23</v>
      </c>
      <c r="C494" s="164" t="s">
        <v>29</v>
      </c>
      <c r="D494" s="163">
        <v>945.99999647587538</v>
      </c>
      <c r="E494" s="166">
        <f t="shared" si="15"/>
        <v>2015</v>
      </c>
      <c r="F494" s="177" t="str">
        <f t="shared" si="16"/>
        <v>第1季度</v>
      </c>
    </row>
    <row r="495" spans="1:6" hidden="1" x14ac:dyDescent="0.25">
      <c r="A495" s="165">
        <v>42058</v>
      </c>
      <c r="B495" s="162" t="s">
        <v>20</v>
      </c>
      <c r="C495" s="164" t="s">
        <v>27</v>
      </c>
      <c r="D495" s="163">
        <v>490</v>
      </c>
      <c r="E495" s="166">
        <f t="shared" si="15"/>
        <v>2015</v>
      </c>
      <c r="F495" s="177" t="str">
        <f t="shared" si="16"/>
        <v>第1季度</v>
      </c>
    </row>
    <row r="496" spans="1:6" hidden="1" x14ac:dyDescent="0.25">
      <c r="A496" s="165">
        <v>42058</v>
      </c>
      <c r="B496" s="162" t="s">
        <v>20</v>
      </c>
      <c r="C496" s="164" t="s">
        <v>25</v>
      </c>
      <c r="D496" s="163">
        <v>477.81899664938447</v>
      </c>
      <c r="E496" s="166">
        <f t="shared" si="15"/>
        <v>2015</v>
      </c>
      <c r="F496" s="177" t="str">
        <f t="shared" si="16"/>
        <v>第1季度</v>
      </c>
    </row>
    <row r="497" spans="1:6" hidden="1" x14ac:dyDescent="0.25">
      <c r="A497" s="165">
        <v>42061</v>
      </c>
      <c r="B497" s="162" t="s">
        <v>23</v>
      </c>
      <c r="C497" s="164" t="s">
        <v>26</v>
      </c>
      <c r="D497" s="163">
        <v>285</v>
      </c>
      <c r="E497" s="166">
        <f t="shared" si="15"/>
        <v>2015</v>
      </c>
      <c r="F497" s="177" t="str">
        <f t="shared" si="16"/>
        <v>第1季度</v>
      </c>
    </row>
    <row r="498" spans="1:6" hidden="1" x14ac:dyDescent="0.25">
      <c r="A498" s="165">
        <v>42061</v>
      </c>
      <c r="B498" s="162" t="s">
        <v>23</v>
      </c>
      <c r="C498" s="164" t="s">
        <v>28</v>
      </c>
      <c r="D498" s="163">
        <v>234</v>
      </c>
      <c r="E498" s="166">
        <f t="shared" si="15"/>
        <v>2015</v>
      </c>
      <c r="F498" s="177" t="str">
        <f t="shared" si="16"/>
        <v>第1季度</v>
      </c>
    </row>
    <row r="499" spans="1:6" hidden="1" x14ac:dyDescent="0.25">
      <c r="A499" s="165">
        <v>42061</v>
      </c>
      <c r="B499" s="162" t="s">
        <v>23</v>
      </c>
      <c r="C499" s="164" t="s">
        <v>25</v>
      </c>
      <c r="D499" s="163">
        <v>2465</v>
      </c>
      <c r="E499" s="166">
        <f t="shared" si="15"/>
        <v>2015</v>
      </c>
      <c r="F499" s="177" t="str">
        <f t="shared" si="16"/>
        <v>第1季度</v>
      </c>
    </row>
    <row r="500" spans="1:6" hidden="1" x14ac:dyDescent="0.25">
      <c r="A500" s="165">
        <v>42062</v>
      </c>
      <c r="B500" s="162" t="s">
        <v>20</v>
      </c>
      <c r="C500" s="164" t="s">
        <v>22</v>
      </c>
      <c r="D500" s="163">
        <v>625</v>
      </c>
      <c r="E500" s="166">
        <f t="shared" si="15"/>
        <v>2015</v>
      </c>
      <c r="F500" s="177" t="str">
        <f t="shared" si="16"/>
        <v>第1季度</v>
      </c>
    </row>
    <row r="501" spans="1:6" hidden="1" x14ac:dyDescent="0.25">
      <c r="A501" s="165">
        <v>42062</v>
      </c>
      <c r="B501" s="162" t="s">
        <v>23</v>
      </c>
      <c r="C501" s="164" t="s">
        <v>25</v>
      </c>
      <c r="D501" s="163">
        <v>872.5</v>
      </c>
      <c r="E501" s="166">
        <f t="shared" si="15"/>
        <v>2015</v>
      </c>
      <c r="F501" s="177" t="str">
        <f t="shared" si="16"/>
        <v>第1季度</v>
      </c>
    </row>
    <row r="502" spans="1:6" hidden="1" x14ac:dyDescent="0.25">
      <c r="A502" s="165">
        <v>42062</v>
      </c>
      <c r="B502" s="162" t="s">
        <v>23</v>
      </c>
      <c r="C502" s="164" t="s">
        <v>29</v>
      </c>
      <c r="D502" s="163">
        <v>175</v>
      </c>
      <c r="E502" s="166">
        <f t="shared" si="15"/>
        <v>2015</v>
      </c>
      <c r="F502" s="177" t="str">
        <f t="shared" si="16"/>
        <v>第1季度</v>
      </c>
    </row>
    <row r="503" spans="1:6" hidden="1" x14ac:dyDescent="0.25">
      <c r="A503" s="165">
        <v>42062</v>
      </c>
      <c r="B503" s="162" t="s">
        <v>23</v>
      </c>
      <c r="C503" s="164" t="s">
        <v>24</v>
      </c>
      <c r="D503" s="163">
        <v>912</v>
      </c>
      <c r="E503" s="166">
        <f t="shared" si="15"/>
        <v>2015</v>
      </c>
      <c r="F503" s="177" t="str">
        <f t="shared" si="16"/>
        <v>第1季度</v>
      </c>
    </row>
    <row r="504" spans="1:6" hidden="1" x14ac:dyDescent="0.25">
      <c r="A504" s="165">
        <v>42062</v>
      </c>
      <c r="B504" s="162" t="s">
        <v>23</v>
      </c>
      <c r="C504" s="164" t="s">
        <v>27</v>
      </c>
      <c r="D504" s="163">
        <v>268.38749811798334</v>
      </c>
      <c r="E504" s="166">
        <f t="shared" si="15"/>
        <v>2015</v>
      </c>
      <c r="F504" s="177" t="str">
        <f t="shared" si="16"/>
        <v>第1季度</v>
      </c>
    </row>
    <row r="505" spans="1:6" hidden="1" x14ac:dyDescent="0.25">
      <c r="A505" s="165">
        <v>42064</v>
      </c>
      <c r="B505" s="162" t="s">
        <v>20</v>
      </c>
      <c r="C505" s="164" t="s">
        <v>26</v>
      </c>
      <c r="D505" s="163">
        <v>135</v>
      </c>
      <c r="E505" s="166">
        <f t="shared" si="15"/>
        <v>2015</v>
      </c>
      <c r="F505" s="177" t="str">
        <f t="shared" si="16"/>
        <v>第1季度</v>
      </c>
    </row>
    <row r="506" spans="1:6" hidden="1" x14ac:dyDescent="0.25">
      <c r="A506" s="165">
        <v>42064</v>
      </c>
      <c r="B506" s="162" t="s">
        <v>20</v>
      </c>
      <c r="C506" s="164" t="s">
        <v>28</v>
      </c>
      <c r="D506" s="163">
        <v>195.5625</v>
      </c>
      <c r="E506" s="166">
        <f t="shared" si="15"/>
        <v>2015</v>
      </c>
      <c r="F506" s="177" t="str">
        <f t="shared" si="16"/>
        <v>第1季度</v>
      </c>
    </row>
    <row r="507" spans="1:6" hidden="1" x14ac:dyDescent="0.25">
      <c r="A507" s="165">
        <v>42064</v>
      </c>
      <c r="B507" s="162" t="s">
        <v>20</v>
      </c>
      <c r="C507" s="164" t="s">
        <v>24</v>
      </c>
      <c r="D507" s="163">
        <v>748.125</v>
      </c>
      <c r="E507" s="166">
        <f t="shared" si="15"/>
        <v>2015</v>
      </c>
      <c r="F507" s="177" t="str">
        <f t="shared" si="16"/>
        <v>第1季度</v>
      </c>
    </row>
    <row r="508" spans="1:6" hidden="1" x14ac:dyDescent="0.25">
      <c r="A508" s="165">
        <v>42064</v>
      </c>
      <c r="B508" s="162" t="s">
        <v>23</v>
      </c>
      <c r="C508" s="164" t="s">
        <v>28</v>
      </c>
      <c r="D508" s="163">
        <v>1638</v>
      </c>
      <c r="E508" s="166">
        <f t="shared" si="15"/>
        <v>2015</v>
      </c>
      <c r="F508" s="177" t="str">
        <f t="shared" si="16"/>
        <v>第1季度</v>
      </c>
    </row>
    <row r="509" spans="1:6" hidden="1" x14ac:dyDescent="0.25">
      <c r="A509" s="165">
        <v>42064</v>
      </c>
      <c r="B509" s="162" t="s">
        <v>23</v>
      </c>
      <c r="C509" s="164" t="s">
        <v>22</v>
      </c>
      <c r="D509" s="163">
        <v>1250</v>
      </c>
      <c r="E509" s="166">
        <f t="shared" si="15"/>
        <v>2015</v>
      </c>
      <c r="F509" s="177" t="str">
        <f t="shared" si="16"/>
        <v>第1季度</v>
      </c>
    </row>
    <row r="510" spans="1:6" hidden="1" x14ac:dyDescent="0.25">
      <c r="A510" s="165">
        <v>42064</v>
      </c>
      <c r="B510" s="162" t="s">
        <v>23</v>
      </c>
      <c r="C510" s="164" t="s">
        <v>25</v>
      </c>
      <c r="D510" s="163">
        <v>400</v>
      </c>
      <c r="E510" s="166">
        <f t="shared" si="15"/>
        <v>2015</v>
      </c>
      <c r="F510" s="177" t="str">
        <f t="shared" si="16"/>
        <v>第1季度</v>
      </c>
    </row>
    <row r="511" spans="1:6" hidden="1" x14ac:dyDescent="0.25">
      <c r="A511" s="165">
        <v>42064</v>
      </c>
      <c r="B511" s="162" t="s">
        <v>23</v>
      </c>
      <c r="C511" s="164" t="s">
        <v>29</v>
      </c>
      <c r="D511" s="163">
        <v>87.5</v>
      </c>
      <c r="E511" s="166">
        <f t="shared" si="15"/>
        <v>2015</v>
      </c>
      <c r="F511" s="177" t="str">
        <f t="shared" si="16"/>
        <v>第1季度</v>
      </c>
    </row>
    <row r="512" spans="1:6" hidden="1" x14ac:dyDescent="0.25">
      <c r="A512" s="165">
        <v>42064</v>
      </c>
      <c r="B512" s="162" t="s">
        <v>23</v>
      </c>
      <c r="C512" s="164" t="s">
        <v>25</v>
      </c>
      <c r="D512" s="163">
        <v>147.9</v>
      </c>
      <c r="E512" s="166">
        <f t="shared" si="15"/>
        <v>2015</v>
      </c>
      <c r="F512" s="177" t="str">
        <f t="shared" si="16"/>
        <v>第1季度</v>
      </c>
    </row>
    <row r="513" spans="1:6" hidden="1" x14ac:dyDescent="0.25">
      <c r="A513" s="165">
        <v>42064</v>
      </c>
      <c r="B513" s="162" t="s">
        <v>20</v>
      </c>
      <c r="C513" s="164" t="s">
        <v>29</v>
      </c>
      <c r="D513" s="163">
        <v>525</v>
      </c>
      <c r="E513" s="166">
        <f t="shared" si="15"/>
        <v>2015</v>
      </c>
      <c r="F513" s="177" t="str">
        <f t="shared" si="16"/>
        <v>第1季度</v>
      </c>
    </row>
    <row r="514" spans="1:6" hidden="1" x14ac:dyDescent="0.25">
      <c r="A514" s="165">
        <v>42064</v>
      </c>
      <c r="B514" s="162" t="s">
        <v>20</v>
      </c>
      <c r="C514" s="164" t="s">
        <v>24</v>
      </c>
      <c r="D514" s="163">
        <v>56</v>
      </c>
      <c r="E514" s="166">
        <f t="shared" si="15"/>
        <v>2015</v>
      </c>
      <c r="F514" s="177" t="str">
        <f t="shared" si="16"/>
        <v>第1季度</v>
      </c>
    </row>
    <row r="515" spans="1:6" hidden="1" x14ac:dyDescent="0.25">
      <c r="A515" s="165">
        <v>42067</v>
      </c>
      <c r="B515" s="162" t="s">
        <v>20</v>
      </c>
      <c r="C515" s="164" t="s">
        <v>26</v>
      </c>
      <c r="D515" s="163">
        <v>15019.499988220632</v>
      </c>
      <c r="E515" s="166">
        <f t="shared" ref="E515:E578" si="17">YEAR(A515)</f>
        <v>2015</v>
      </c>
      <c r="F515" s="177" t="str">
        <f t="shared" ref="F515:F578" si="18">"第"&amp;CHOOSE(MONTH(A515),1,1,1,2,2,2,3,3,3,4,4,4,)&amp;"季度"</f>
        <v>第1季度</v>
      </c>
    </row>
    <row r="516" spans="1:6" hidden="1" x14ac:dyDescent="0.25">
      <c r="A516" s="165">
        <v>42067</v>
      </c>
      <c r="B516" s="162" t="s">
        <v>20</v>
      </c>
      <c r="C516" s="164" t="s">
        <v>26</v>
      </c>
      <c r="D516" s="163">
        <v>1367.9999989271164</v>
      </c>
      <c r="E516" s="166">
        <f t="shared" si="17"/>
        <v>2015</v>
      </c>
      <c r="F516" s="177" t="str">
        <f t="shared" si="18"/>
        <v>第1季度</v>
      </c>
    </row>
    <row r="517" spans="1:6" hidden="1" x14ac:dyDescent="0.25">
      <c r="A517" s="165">
        <v>42068</v>
      </c>
      <c r="B517" s="162" t="s">
        <v>23</v>
      </c>
      <c r="C517" s="164" t="s">
        <v>28</v>
      </c>
      <c r="D517" s="163">
        <v>98.4</v>
      </c>
      <c r="E517" s="166">
        <f t="shared" si="17"/>
        <v>2015</v>
      </c>
      <c r="F517" s="177" t="str">
        <f t="shared" si="18"/>
        <v>第1季度</v>
      </c>
    </row>
    <row r="518" spans="1:6" hidden="1" x14ac:dyDescent="0.25">
      <c r="A518" s="165">
        <v>42075</v>
      </c>
      <c r="B518" s="162" t="s">
        <v>20</v>
      </c>
      <c r="C518" s="164" t="s">
        <v>25</v>
      </c>
      <c r="D518" s="163">
        <v>1538.9999987930059</v>
      </c>
      <c r="E518" s="166">
        <f t="shared" si="17"/>
        <v>2015</v>
      </c>
      <c r="F518" s="177" t="str">
        <f t="shared" si="18"/>
        <v>第1季度</v>
      </c>
    </row>
    <row r="519" spans="1:6" hidden="1" x14ac:dyDescent="0.25">
      <c r="A519" s="165">
        <v>42076</v>
      </c>
      <c r="B519" s="162" t="s">
        <v>23</v>
      </c>
      <c r="C519" s="164" t="s">
        <v>24</v>
      </c>
      <c r="D519" s="163">
        <v>350</v>
      </c>
      <c r="E519" s="166">
        <f t="shared" si="17"/>
        <v>2015</v>
      </c>
      <c r="F519" s="177" t="str">
        <f t="shared" si="18"/>
        <v>第1季度</v>
      </c>
    </row>
    <row r="520" spans="1:6" hidden="1" x14ac:dyDescent="0.25">
      <c r="A520" s="165">
        <v>42076</v>
      </c>
      <c r="B520" s="162" t="s">
        <v>23</v>
      </c>
      <c r="C520" s="164" t="s">
        <v>25</v>
      </c>
      <c r="D520" s="163">
        <v>339.99999761581421</v>
      </c>
      <c r="E520" s="166">
        <f t="shared" si="17"/>
        <v>2015</v>
      </c>
      <c r="F520" s="177" t="str">
        <f t="shared" si="18"/>
        <v>第1季度</v>
      </c>
    </row>
    <row r="521" spans="1:6" hidden="1" x14ac:dyDescent="0.25">
      <c r="A521" s="165">
        <v>42076</v>
      </c>
      <c r="B521" s="162" t="s">
        <v>23</v>
      </c>
      <c r="C521" s="164" t="s">
        <v>28</v>
      </c>
      <c r="D521" s="163">
        <v>202.63999857902527</v>
      </c>
      <c r="E521" s="166">
        <f t="shared" si="17"/>
        <v>2015</v>
      </c>
      <c r="F521" s="177" t="str">
        <f t="shared" si="18"/>
        <v>第1季度</v>
      </c>
    </row>
    <row r="522" spans="1:6" hidden="1" x14ac:dyDescent="0.25">
      <c r="A522" s="165">
        <v>42077</v>
      </c>
      <c r="B522" s="162" t="s">
        <v>23</v>
      </c>
      <c r="C522" s="164" t="s">
        <v>26</v>
      </c>
      <c r="D522" s="163">
        <v>36</v>
      </c>
      <c r="E522" s="166">
        <f t="shared" si="17"/>
        <v>2015</v>
      </c>
      <c r="F522" s="177" t="str">
        <f t="shared" si="18"/>
        <v>第1季度</v>
      </c>
    </row>
    <row r="523" spans="1:6" hidden="1" x14ac:dyDescent="0.25">
      <c r="A523" s="165">
        <v>42077</v>
      </c>
      <c r="B523" s="162" t="s">
        <v>23</v>
      </c>
      <c r="C523" s="164" t="s">
        <v>25</v>
      </c>
      <c r="D523" s="163">
        <v>379.99999970197678</v>
      </c>
      <c r="E523" s="166">
        <f t="shared" si="17"/>
        <v>2015</v>
      </c>
      <c r="F523" s="177" t="str">
        <f t="shared" si="18"/>
        <v>第1季度</v>
      </c>
    </row>
    <row r="524" spans="1:6" hidden="1" x14ac:dyDescent="0.25">
      <c r="A524" s="165">
        <v>42077</v>
      </c>
      <c r="B524" s="162" t="s">
        <v>23</v>
      </c>
      <c r="C524" s="164" t="s">
        <v>24</v>
      </c>
      <c r="D524" s="163">
        <v>758.09999940544367</v>
      </c>
      <c r="E524" s="166">
        <f t="shared" si="17"/>
        <v>2015</v>
      </c>
      <c r="F524" s="177" t="str">
        <f t="shared" si="18"/>
        <v>第1季度</v>
      </c>
    </row>
    <row r="525" spans="1:6" hidden="1" x14ac:dyDescent="0.25">
      <c r="A525" s="165">
        <v>42077</v>
      </c>
      <c r="B525" s="162" t="s">
        <v>23</v>
      </c>
      <c r="C525" s="164" t="s">
        <v>27</v>
      </c>
      <c r="D525" s="163">
        <v>239.96999981179832</v>
      </c>
      <c r="E525" s="166">
        <f t="shared" si="17"/>
        <v>2015</v>
      </c>
      <c r="F525" s="177" t="str">
        <f t="shared" si="18"/>
        <v>第1季度</v>
      </c>
    </row>
    <row r="526" spans="1:6" hidden="1" x14ac:dyDescent="0.25">
      <c r="A526" s="165">
        <v>42081</v>
      </c>
      <c r="B526" s="162" t="s">
        <v>23</v>
      </c>
      <c r="C526" s="164" t="s">
        <v>29</v>
      </c>
      <c r="D526" s="163">
        <v>840</v>
      </c>
      <c r="E526" s="166">
        <f t="shared" si="17"/>
        <v>2015</v>
      </c>
      <c r="F526" s="177" t="str">
        <f t="shared" si="18"/>
        <v>第1季度</v>
      </c>
    </row>
    <row r="527" spans="1:6" hidden="1" x14ac:dyDescent="0.25">
      <c r="A527" s="165">
        <v>42081</v>
      </c>
      <c r="B527" s="162" t="s">
        <v>23</v>
      </c>
      <c r="C527" s="164" t="s">
        <v>26</v>
      </c>
      <c r="D527" s="163">
        <v>10540</v>
      </c>
      <c r="E527" s="166">
        <f t="shared" si="17"/>
        <v>2015</v>
      </c>
      <c r="F527" s="177" t="str">
        <f t="shared" si="18"/>
        <v>第1季度</v>
      </c>
    </row>
    <row r="528" spans="1:6" hidden="1" x14ac:dyDescent="0.25">
      <c r="A528" s="165">
        <v>42082</v>
      </c>
      <c r="B528" s="162" t="s">
        <v>20</v>
      </c>
      <c r="C528" s="164" t="s">
        <v>22</v>
      </c>
      <c r="D528" s="163">
        <v>368.93249971065671</v>
      </c>
      <c r="E528" s="166">
        <f t="shared" si="17"/>
        <v>2015</v>
      </c>
      <c r="F528" s="177" t="str">
        <f t="shared" si="18"/>
        <v>第1季度</v>
      </c>
    </row>
    <row r="529" spans="1:6" hidden="1" x14ac:dyDescent="0.25">
      <c r="A529" s="165">
        <v>42083</v>
      </c>
      <c r="B529" s="162" t="s">
        <v>20</v>
      </c>
      <c r="C529" s="164" t="s">
        <v>27</v>
      </c>
      <c r="D529" s="163">
        <v>1200</v>
      </c>
      <c r="E529" s="166">
        <f t="shared" si="17"/>
        <v>2015</v>
      </c>
      <c r="F529" s="177" t="str">
        <f t="shared" si="18"/>
        <v>第1季度</v>
      </c>
    </row>
    <row r="530" spans="1:6" hidden="1" x14ac:dyDescent="0.25">
      <c r="A530" s="165">
        <v>42083</v>
      </c>
      <c r="B530" s="162" t="s">
        <v>20</v>
      </c>
      <c r="C530" s="164" t="s">
        <v>26</v>
      </c>
      <c r="D530" s="163">
        <v>45</v>
      </c>
      <c r="E530" s="166">
        <f t="shared" si="17"/>
        <v>2015</v>
      </c>
      <c r="F530" s="177" t="str">
        <f t="shared" si="18"/>
        <v>第1季度</v>
      </c>
    </row>
    <row r="531" spans="1:6" hidden="1" x14ac:dyDescent="0.25">
      <c r="A531" s="165">
        <v>42083</v>
      </c>
      <c r="B531" s="162" t="s">
        <v>20</v>
      </c>
      <c r="C531" s="164" t="s">
        <v>28</v>
      </c>
      <c r="D531" s="163">
        <v>2970.96</v>
      </c>
      <c r="E531" s="166">
        <f t="shared" si="17"/>
        <v>2015</v>
      </c>
      <c r="F531" s="177" t="str">
        <f t="shared" si="18"/>
        <v>第1季度</v>
      </c>
    </row>
    <row r="532" spans="1:6" hidden="1" x14ac:dyDescent="0.25">
      <c r="A532" s="165">
        <v>42083</v>
      </c>
      <c r="B532" s="162" t="s">
        <v>20</v>
      </c>
      <c r="C532" s="164" t="s">
        <v>22</v>
      </c>
      <c r="D532" s="163">
        <v>906.15</v>
      </c>
      <c r="E532" s="166">
        <f t="shared" si="17"/>
        <v>2015</v>
      </c>
      <c r="F532" s="177" t="str">
        <f t="shared" si="18"/>
        <v>第1季度</v>
      </c>
    </row>
    <row r="533" spans="1:6" hidden="1" x14ac:dyDescent="0.25">
      <c r="A533" s="165">
        <v>42083</v>
      </c>
      <c r="B533" s="162" t="s">
        <v>20</v>
      </c>
      <c r="C533" s="164" t="s">
        <v>22</v>
      </c>
      <c r="D533" s="163">
        <v>380</v>
      </c>
      <c r="E533" s="166">
        <f t="shared" si="17"/>
        <v>2015</v>
      </c>
      <c r="F533" s="177" t="str">
        <f t="shared" si="18"/>
        <v>第1季度</v>
      </c>
    </row>
    <row r="534" spans="1:6" hidden="1" x14ac:dyDescent="0.25">
      <c r="A534" s="165">
        <v>42083</v>
      </c>
      <c r="B534" s="162" t="s">
        <v>23</v>
      </c>
      <c r="C534" s="164" t="s">
        <v>22</v>
      </c>
      <c r="D534" s="163">
        <v>159.59999987483025</v>
      </c>
      <c r="E534" s="166">
        <f t="shared" si="17"/>
        <v>2015</v>
      </c>
      <c r="F534" s="177" t="str">
        <f t="shared" si="18"/>
        <v>第1季度</v>
      </c>
    </row>
    <row r="535" spans="1:6" hidden="1" x14ac:dyDescent="0.25">
      <c r="A535" s="165">
        <v>42083</v>
      </c>
      <c r="B535" s="162" t="s">
        <v>23</v>
      </c>
      <c r="C535" s="164" t="s">
        <v>29</v>
      </c>
      <c r="D535" s="163">
        <v>1709.9999986588955</v>
      </c>
      <c r="E535" s="166">
        <f t="shared" si="17"/>
        <v>2015</v>
      </c>
      <c r="F535" s="177" t="str">
        <f t="shared" si="18"/>
        <v>第1季度</v>
      </c>
    </row>
    <row r="536" spans="1:6" hidden="1" x14ac:dyDescent="0.25">
      <c r="A536" s="165">
        <v>42083</v>
      </c>
      <c r="B536" s="162" t="s">
        <v>23</v>
      </c>
      <c r="C536" s="164" t="s">
        <v>26</v>
      </c>
      <c r="D536" s="163">
        <v>883.499999307096</v>
      </c>
      <c r="E536" s="166">
        <f t="shared" si="17"/>
        <v>2015</v>
      </c>
      <c r="F536" s="177" t="str">
        <f t="shared" si="18"/>
        <v>第1季度</v>
      </c>
    </row>
    <row r="537" spans="1:6" hidden="1" x14ac:dyDescent="0.25">
      <c r="A537" s="165">
        <v>42089</v>
      </c>
      <c r="B537" s="162" t="s">
        <v>23</v>
      </c>
      <c r="C537" s="164" t="s">
        <v>22</v>
      </c>
      <c r="D537" s="163">
        <v>198.75</v>
      </c>
      <c r="E537" s="166">
        <f t="shared" si="17"/>
        <v>2015</v>
      </c>
      <c r="F537" s="177" t="str">
        <f t="shared" si="18"/>
        <v>第1季度</v>
      </c>
    </row>
    <row r="538" spans="1:6" hidden="1" x14ac:dyDescent="0.25">
      <c r="A538" s="165">
        <v>42089</v>
      </c>
      <c r="B538" s="162" t="s">
        <v>23</v>
      </c>
      <c r="C538" s="164" t="s">
        <v>25</v>
      </c>
      <c r="D538" s="163">
        <v>1725.5</v>
      </c>
      <c r="E538" s="166">
        <f t="shared" si="17"/>
        <v>2015</v>
      </c>
      <c r="F538" s="177" t="str">
        <f t="shared" si="18"/>
        <v>第1季度</v>
      </c>
    </row>
    <row r="539" spans="1:6" hidden="1" x14ac:dyDescent="0.25">
      <c r="A539" s="165">
        <v>42098</v>
      </c>
      <c r="B539" s="162" t="s">
        <v>20</v>
      </c>
      <c r="C539" s="164" t="s">
        <v>25</v>
      </c>
      <c r="D539" s="163">
        <v>600</v>
      </c>
      <c r="E539" s="166">
        <f t="shared" si="17"/>
        <v>2015</v>
      </c>
      <c r="F539" s="177" t="str">
        <f t="shared" si="18"/>
        <v>第2季度</v>
      </c>
    </row>
    <row r="540" spans="1:6" hidden="1" x14ac:dyDescent="0.25">
      <c r="A540" s="165">
        <v>42098</v>
      </c>
      <c r="B540" s="162" t="s">
        <v>20</v>
      </c>
      <c r="C540" s="164" t="s">
        <v>26</v>
      </c>
      <c r="D540" s="163">
        <v>379.75</v>
      </c>
      <c r="E540" s="166">
        <f t="shared" si="17"/>
        <v>2015</v>
      </c>
      <c r="F540" s="177" t="str">
        <f t="shared" si="18"/>
        <v>第2季度</v>
      </c>
    </row>
    <row r="541" spans="1:6" hidden="1" x14ac:dyDescent="0.25">
      <c r="A541" s="165">
        <v>42098</v>
      </c>
      <c r="B541" s="162" t="s">
        <v>20</v>
      </c>
      <c r="C541" s="164" t="s">
        <v>27</v>
      </c>
      <c r="D541" s="163">
        <v>195</v>
      </c>
      <c r="E541" s="166">
        <f t="shared" si="17"/>
        <v>2015</v>
      </c>
      <c r="F541" s="177" t="str">
        <f t="shared" si="18"/>
        <v>第2季度</v>
      </c>
    </row>
    <row r="542" spans="1:6" hidden="1" x14ac:dyDescent="0.25">
      <c r="A542" s="165">
        <v>42102</v>
      </c>
      <c r="B542" s="162" t="s">
        <v>20</v>
      </c>
      <c r="C542" s="164" t="s">
        <v>27</v>
      </c>
      <c r="D542" s="163">
        <v>500</v>
      </c>
      <c r="E542" s="166">
        <f t="shared" si="17"/>
        <v>2015</v>
      </c>
      <c r="F542" s="177" t="str">
        <f t="shared" si="18"/>
        <v>第2季度</v>
      </c>
    </row>
    <row r="543" spans="1:6" hidden="1" x14ac:dyDescent="0.25">
      <c r="A543" s="165">
        <v>42102</v>
      </c>
      <c r="B543" s="162" t="s">
        <v>23</v>
      </c>
      <c r="C543" s="164" t="s">
        <v>22</v>
      </c>
      <c r="D543" s="163">
        <v>455.99999830126762</v>
      </c>
      <c r="E543" s="166">
        <f t="shared" si="17"/>
        <v>2015</v>
      </c>
      <c r="F543" s="177" t="str">
        <f t="shared" si="18"/>
        <v>第2季度</v>
      </c>
    </row>
    <row r="544" spans="1:6" hidden="1" x14ac:dyDescent="0.25">
      <c r="A544" s="165">
        <v>42103</v>
      </c>
      <c r="B544" s="162" t="s">
        <v>20</v>
      </c>
      <c r="C544" s="164" t="s">
        <v>22</v>
      </c>
      <c r="D544" s="163">
        <v>90</v>
      </c>
      <c r="E544" s="166">
        <f t="shared" si="17"/>
        <v>2015</v>
      </c>
      <c r="F544" s="177" t="str">
        <f t="shared" si="18"/>
        <v>第2季度</v>
      </c>
    </row>
    <row r="545" spans="1:6" hidden="1" x14ac:dyDescent="0.25">
      <c r="A545" s="165">
        <v>42103</v>
      </c>
      <c r="B545" s="162" t="s">
        <v>20</v>
      </c>
      <c r="C545" s="164" t="s">
        <v>26</v>
      </c>
      <c r="D545" s="163">
        <v>828</v>
      </c>
      <c r="E545" s="166">
        <f t="shared" si="17"/>
        <v>2015</v>
      </c>
      <c r="F545" s="177" t="str">
        <f t="shared" si="18"/>
        <v>第2季度</v>
      </c>
    </row>
    <row r="546" spans="1:6" hidden="1" x14ac:dyDescent="0.25">
      <c r="A546" s="165">
        <v>42103</v>
      </c>
      <c r="B546" s="162" t="s">
        <v>20</v>
      </c>
      <c r="C546" s="164" t="s">
        <v>29</v>
      </c>
      <c r="D546" s="163">
        <v>1249.5</v>
      </c>
      <c r="E546" s="166">
        <f t="shared" si="17"/>
        <v>2015</v>
      </c>
      <c r="F546" s="177" t="str">
        <f t="shared" si="18"/>
        <v>第2季度</v>
      </c>
    </row>
    <row r="547" spans="1:6" hidden="1" x14ac:dyDescent="0.25">
      <c r="A547" s="165">
        <v>42103</v>
      </c>
      <c r="B547" s="162" t="s">
        <v>20</v>
      </c>
      <c r="C547" s="164" t="s">
        <v>29</v>
      </c>
      <c r="D547" s="163">
        <v>564.375</v>
      </c>
      <c r="E547" s="166">
        <f t="shared" si="17"/>
        <v>2015</v>
      </c>
      <c r="F547" s="177" t="str">
        <f t="shared" si="18"/>
        <v>第2季度</v>
      </c>
    </row>
    <row r="548" spans="1:6" hidden="1" x14ac:dyDescent="0.25">
      <c r="A548" s="165">
        <v>42104</v>
      </c>
      <c r="B548" s="162" t="s">
        <v>23</v>
      </c>
      <c r="C548" s="164" t="s">
        <v>29</v>
      </c>
      <c r="D548" s="163">
        <v>412.5</v>
      </c>
      <c r="E548" s="166">
        <f t="shared" si="17"/>
        <v>2015</v>
      </c>
      <c r="F548" s="177" t="str">
        <f t="shared" si="18"/>
        <v>第2季度</v>
      </c>
    </row>
    <row r="549" spans="1:6" hidden="1" x14ac:dyDescent="0.25">
      <c r="A549" s="165">
        <v>42104</v>
      </c>
      <c r="B549" s="162" t="s">
        <v>23</v>
      </c>
      <c r="C549" s="164" t="s">
        <v>25</v>
      </c>
      <c r="D549" s="163">
        <v>1109.25</v>
      </c>
      <c r="E549" s="166">
        <f t="shared" si="17"/>
        <v>2015</v>
      </c>
      <c r="F549" s="177" t="str">
        <f t="shared" si="18"/>
        <v>第2季度</v>
      </c>
    </row>
    <row r="550" spans="1:6" hidden="1" x14ac:dyDescent="0.25">
      <c r="A550" s="165">
        <v>42104</v>
      </c>
      <c r="B550" s="162" t="s">
        <v>23</v>
      </c>
      <c r="C550" s="164" t="s">
        <v>25</v>
      </c>
      <c r="D550" s="163">
        <v>750</v>
      </c>
      <c r="E550" s="166">
        <f t="shared" si="17"/>
        <v>2015</v>
      </c>
      <c r="F550" s="177" t="str">
        <f t="shared" si="18"/>
        <v>第2季度</v>
      </c>
    </row>
    <row r="551" spans="1:6" hidden="1" x14ac:dyDescent="0.25">
      <c r="A551" s="165">
        <v>42104</v>
      </c>
      <c r="B551" s="162" t="s">
        <v>23</v>
      </c>
      <c r="C551" s="164" t="s">
        <v>29</v>
      </c>
      <c r="D551" s="163">
        <v>1740</v>
      </c>
      <c r="E551" s="166">
        <f t="shared" si="17"/>
        <v>2015</v>
      </c>
      <c r="F551" s="177" t="str">
        <f t="shared" si="18"/>
        <v>第2季度</v>
      </c>
    </row>
    <row r="552" spans="1:6" hidden="1" x14ac:dyDescent="0.25">
      <c r="A552" s="165">
        <v>42105</v>
      </c>
      <c r="B552" s="162" t="s">
        <v>20</v>
      </c>
      <c r="C552" s="164" t="s">
        <v>22</v>
      </c>
      <c r="D552" s="163">
        <v>120</v>
      </c>
      <c r="E552" s="166">
        <f t="shared" si="17"/>
        <v>2015</v>
      </c>
      <c r="F552" s="177" t="str">
        <f t="shared" si="18"/>
        <v>第2季度</v>
      </c>
    </row>
    <row r="553" spans="1:6" hidden="1" x14ac:dyDescent="0.25">
      <c r="A553" s="165">
        <v>42105</v>
      </c>
      <c r="B553" s="162" t="s">
        <v>20</v>
      </c>
      <c r="C553" s="164" t="s">
        <v>29</v>
      </c>
      <c r="D553" s="163">
        <v>125</v>
      </c>
      <c r="E553" s="166">
        <f t="shared" si="17"/>
        <v>2015</v>
      </c>
      <c r="F553" s="177" t="str">
        <f t="shared" si="18"/>
        <v>第2季度</v>
      </c>
    </row>
    <row r="554" spans="1:6" hidden="1" x14ac:dyDescent="0.25">
      <c r="A554" s="165">
        <v>42109</v>
      </c>
      <c r="B554" s="162" t="s">
        <v>20</v>
      </c>
      <c r="C554" s="164" t="s">
        <v>27</v>
      </c>
      <c r="D554" s="163">
        <v>379.99999970197678</v>
      </c>
      <c r="E554" s="166">
        <f t="shared" si="17"/>
        <v>2015</v>
      </c>
      <c r="F554" s="177" t="str">
        <f t="shared" si="18"/>
        <v>第2季度</v>
      </c>
    </row>
    <row r="555" spans="1:6" hidden="1" x14ac:dyDescent="0.25">
      <c r="A555" s="165">
        <v>42109</v>
      </c>
      <c r="B555" s="162" t="s">
        <v>20</v>
      </c>
      <c r="C555" s="164" t="s">
        <v>21</v>
      </c>
      <c r="D555" s="163">
        <v>91.2</v>
      </c>
      <c r="E555" s="166">
        <f t="shared" si="17"/>
        <v>2015</v>
      </c>
      <c r="F555" s="177" t="str">
        <f t="shared" si="18"/>
        <v>第2季度</v>
      </c>
    </row>
    <row r="556" spans="1:6" hidden="1" x14ac:dyDescent="0.25">
      <c r="A556" s="165">
        <v>42110</v>
      </c>
      <c r="B556" s="162" t="s">
        <v>20</v>
      </c>
      <c r="C556" s="164" t="s">
        <v>25</v>
      </c>
      <c r="D556" s="163">
        <v>120</v>
      </c>
      <c r="E556" s="166">
        <f t="shared" si="17"/>
        <v>2015</v>
      </c>
      <c r="F556" s="177" t="str">
        <f t="shared" si="18"/>
        <v>第2季度</v>
      </c>
    </row>
    <row r="557" spans="1:6" hidden="1" x14ac:dyDescent="0.25">
      <c r="A557" s="165">
        <v>42110</v>
      </c>
      <c r="B557" s="162" t="s">
        <v>20</v>
      </c>
      <c r="C557" s="164" t="s">
        <v>25</v>
      </c>
      <c r="D557" s="163">
        <v>133</v>
      </c>
      <c r="E557" s="166">
        <f t="shared" si="17"/>
        <v>2015</v>
      </c>
      <c r="F557" s="177" t="str">
        <f t="shared" si="18"/>
        <v>第2季度</v>
      </c>
    </row>
    <row r="558" spans="1:6" hidden="1" x14ac:dyDescent="0.25">
      <c r="A558" s="165">
        <v>42110</v>
      </c>
      <c r="B558" s="162" t="s">
        <v>20</v>
      </c>
      <c r="C558" s="164" t="s">
        <v>21</v>
      </c>
      <c r="D558" s="163">
        <v>424</v>
      </c>
      <c r="E558" s="166">
        <f t="shared" si="17"/>
        <v>2015</v>
      </c>
      <c r="F558" s="177" t="str">
        <f t="shared" si="18"/>
        <v>第2季度</v>
      </c>
    </row>
    <row r="559" spans="1:6" hidden="1" x14ac:dyDescent="0.25">
      <c r="A559" s="165">
        <v>42112</v>
      </c>
      <c r="B559" s="162" t="s">
        <v>20</v>
      </c>
      <c r="C559" s="164" t="s">
        <v>21</v>
      </c>
      <c r="D559" s="163">
        <v>1350</v>
      </c>
      <c r="E559" s="166">
        <f t="shared" si="17"/>
        <v>2015</v>
      </c>
      <c r="F559" s="177" t="str">
        <f t="shared" si="18"/>
        <v>第2季度</v>
      </c>
    </row>
    <row r="560" spans="1:6" hidden="1" x14ac:dyDescent="0.25">
      <c r="A560" s="165">
        <v>42112</v>
      </c>
      <c r="B560" s="162" t="s">
        <v>20</v>
      </c>
      <c r="C560" s="164" t="s">
        <v>22</v>
      </c>
      <c r="D560" s="163">
        <v>462</v>
      </c>
      <c r="E560" s="166">
        <f t="shared" si="17"/>
        <v>2015</v>
      </c>
      <c r="F560" s="177" t="str">
        <f t="shared" si="18"/>
        <v>第2季度</v>
      </c>
    </row>
    <row r="561" spans="1:6" hidden="1" x14ac:dyDescent="0.25">
      <c r="A561" s="165">
        <v>42112</v>
      </c>
      <c r="B561" s="162" t="s">
        <v>20</v>
      </c>
      <c r="C561" s="164" t="s">
        <v>28</v>
      </c>
      <c r="D561" s="163">
        <v>656</v>
      </c>
      <c r="E561" s="166">
        <f t="shared" si="17"/>
        <v>2015</v>
      </c>
      <c r="F561" s="177" t="str">
        <f t="shared" si="18"/>
        <v>第2季度</v>
      </c>
    </row>
    <row r="562" spans="1:6" hidden="1" x14ac:dyDescent="0.25">
      <c r="A562" s="165">
        <v>42112</v>
      </c>
      <c r="B562" s="162" t="s">
        <v>20</v>
      </c>
      <c r="C562" s="164" t="s">
        <v>29</v>
      </c>
      <c r="D562" s="163">
        <v>324</v>
      </c>
      <c r="E562" s="166">
        <f t="shared" si="17"/>
        <v>2015</v>
      </c>
      <c r="F562" s="177" t="str">
        <f t="shared" si="18"/>
        <v>第2季度</v>
      </c>
    </row>
    <row r="563" spans="1:6" hidden="1" x14ac:dyDescent="0.25">
      <c r="A563" s="165">
        <v>42112</v>
      </c>
      <c r="B563" s="162" t="s">
        <v>20</v>
      </c>
      <c r="C563" s="164" t="s">
        <v>26</v>
      </c>
      <c r="D563" s="163">
        <v>792</v>
      </c>
      <c r="E563" s="166">
        <f t="shared" si="17"/>
        <v>2015</v>
      </c>
      <c r="F563" s="177" t="str">
        <f t="shared" si="18"/>
        <v>第2季度</v>
      </c>
    </row>
    <row r="564" spans="1:6" hidden="1" x14ac:dyDescent="0.25">
      <c r="A564" s="165">
        <v>42113</v>
      </c>
      <c r="B564" s="162" t="s">
        <v>23</v>
      </c>
      <c r="C564" s="164" t="s">
        <v>21</v>
      </c>
      <c r="D564" s="163">
        <v>848</v>
      </c>
      <c r="E564" s="166">
        <f t="shared" si="17"/>
        <v>2015</v>
      </c>
      <c r="F564" s="177" t="str">
        <f t="shared" si="18"/>
        <v>第2季度</v>
      </c>
    </row>
    <row r="565" spans="1:6" hidden="1" x14ac:dyDescent="0.25">
      <c r="A565" s="165">
        <v>42116</v>
      </c>
      <c r="B565" s="162" t="s">
        <v>20</v>
      </c>
      <c r="C565" s="164" t="s">
        <v>25</v>
      </c>
      <c r="D565" s="163">
        <v>110.4</v>
      </c>
      <c r="E565" s="166">
        <f t="shared" si="17"/>
        <v>2015</v>
      </c>
      <c r="F565" s="177" t="str">
        <f t="shared" si="18"/>
        <v>第2季度</v>
      </c>
    </row>
    <row r="566" spans="1:6" hidden="1" x14ac:dyDescent="0.25">
      <c r="A566" s="165">
        <v>42116</v>
      </c>
      <c r="B566" s="162" t="s">
        <v>20</v>
      </c>
      <c r="C566" s="164" t="s">
        <v>25</v>
      </c>
      <c r="D566" s="163">
        <v>800</v>
      </c>
      <c r="E566" s="166">
        <f t="shared" si="17"/>
        <v>2015</v>
      </c>
      <c r="F566" s="177" t="str">
        <f t="shared" si="18"/>
        <v>第2季度</v>
      </c>
    </row>
    <row r="567" spans="1:6" hidden="1" x14ac:dyDescent="0.25">
      <c r="A567" s="165">
        <v>42118</v>
      </c>
      <c r="B567" s="162" t="s">
        <v>23</v>
      </c>
      <c r="C567" s="164" t="s">
        <v>27</v>
      </c>
      <c r="D567" s="163">
        <v>439</v>
      </c>
      <c r="E567" s="166">
        <f t="shared" si="17"/>
        <v>2015</v>
      </c>
      <c r="F567" s="177" t="str">
        <f t="shared" si="18"/>
        <v>第2季度</v>
      </c>
    </row>
    <row r="568" spans="1:6" hidden="1" x14ac:dyDescent="0.25">
      <c r="A568" s="165">
        <v>42120</v>
      </c>
      <c r="B568" s="162" t="s">
        <v>23</v>
      </c>
      <c r="C568" s="164" t="s">
        <v>22</v>
      </c>
      <c r="D568" s="163">
        <v>428.3999969959259</v>
      </c>
      <c r="E568" s="166">
        <f t="shared" si="17"/>
        <v>2015</v>
      </c>
      <c r="F568" s="177" t="str">
        <f t="shared" si="18"/>
        <v>第2季度</v>
      </c>
    </row>
    <row r="569" spans="1:6" hidden="1" x14ac:dyDescent="0.25">
      <c r="A569" s="165">
        <v>42120</v>
      </c>
      <c r="B569" s="162" t="s">
        <v>23</v>
      </c>
      <c r="C569" s="164" t="s">
        <v>24</v>
      </c>
      <c r="D569" s="163">
        <v>292.5</v>
      </c>
      <c r="E569" s="166">
        <f t="shared" si="17"/>
        <v>2015</v>
      </c>
      <c r="F569" s="177" t="str">
        <f t="shared" si="18"/>
        <v>第2季度</v>
      </c>
    </row>
    <row r="570" spans="1:6" hidden="1" x14ac:dyDescent="0.25">
      <c r="A570" s="165">
        <v>42123</v>
      </c>
      <c r="B570" s="162" t="s">
        <v>23</v>
      </c>
      <c r="C570" s="164" t="s">
        <v>25</v>
      </c>
      <c r="D570" s="163">
        <v>959.75</v>
      </c>
      <c r="E570" s="166">
        <f t="shared" si="17"/>
        <v>2015</v>
      </c>
      <c r="F570" s="177" t="str">
        <f t="shared" si="18"/>
        <v>第2季度</v>
      </c>
    </row>
    <row r="571" spans="1:6" hidden="1" x14ac:dyDescent="0.25">
      <c r="A571" s="165">
        <v>42123</v>
      </c>
      <c r="B571" s="162" t="s">
        <v>23</v>
      </c>
      <c r="C571" s="164" t="s">
        <v>26</v>
      </c>
      <c r="D571" s="163">
        <v>90</v>
      </c>
      <c r="E571" s="166">
        <f t="shared" si="17"/>
        <v>2015</v>
      </c>
      <c r="F571" s="177" t="str">
        <f t="shared" si="18"/>
        <v>第2季度</v>
      </c>
    </row>
    <row r="572" spans="1:6" hidden="1" x14ac:dyDescent="0.25">
      <c r="A572" s="165">
        <v>42123</v>
      </c>
      <c r="B572" s="162" t="s">
        <v>23</v>
      </c>
      <c r="C572" s="164" t="s">
        <v>22</v>
      </c>
      <c r="D572" s="163">
        <v>760</v>
      </c>
      <c r="E572" s="166">
        <f t="shared" si="17"/>
        <v>2015</v>
      </c>
      <c r="F572" s="177" t="str">
        <f t="shared" si="18"/>
        <v>第2季度</v>
      </c>
    </row>
    <row r="573" spans="1:6" hidden="1" x14ac:dyDescent="0.25">
      <c r="A573" s="165">
        <v>42124</v>
      </c>
      <c r="B573" s="162" t="s">
        <v>23</v>
      </c>
      <c r="C573" s="164" t="s">
        <v>21</v>
      </c>
      <c r="D573" s="163">
        <v>1800</v>
      </c>
      <c r="E573" s="166">
        <f t="shared" si="17"/>
        <v>2015</v>
      </c>
      <c r="F573" s="177" t="str">
        <f t="shared" si="18"/>
        <v>第2季度</v>
      </c>
    </row>
    <row r="574" spans="1:6" hidden="1" x14ac:dyDescent="0.25">
      <c r="A574" s="165">
        <v>42124</v>
      </c>
      <c r="B574" s="162" t="s">
        <v>23</v>
      </c>
      <c r="C574" s="164" t="s">
        <v>25</v>
      </c>
      <c r="D574" s="163">
        <v>1774.799997061491</v>
      </c>
      <c r="E574" s="166">
        <f t="shared" si="17"/>
        <v>2015</v>
      </c>
      <c r="F574" s="177" t="str">
        <f t="shared" si="18"/>
        <v>第2季度</v>
      </c>
    </row>
    <row r="575" spans="1:6" hidden="1" x14ac:dyDescent="0.25">
      <c r="A575" s="165">
        <v>42125</v>
      </c>
      <c r="B575" s="162" t="s">
        <v>20</v>
      </c>
      <c r="C575" s="164" t="s">
        <v>26</v>
      </c>
      <c r="D575" s="163">
        <v>759.99999716877937</v>
      </c>
      <c r="E575" s="166">
        <f t="shared" si="17"/>
        <v>2015</v>
      </c>
      <c r="F575" s="177" t="str">
        <f t="shared" si="18"/>
        <v>第2季度</v>
      </c>
    </row>
    <row r="576" spans="1:6" hidden="1" x14ac:dyDescent="0.25">
      <c r="A576" s="165">
        <v>42125</v>
      </c>
      <c r="B576" s="162" t="s">
        <v>20</v>
      </c>
      <c r="C576" s="164" t="s">
        <v>26</v>
      </c>
      <c r="D576" s="163">
        <v>239.99999910593033</v>
      </c>
      <c r="E576" s="166">
        <f t="shared" si="17"/>
        <v>2015</v>
      </c>
      <c r="F576" s="177" t="str">
        <f t="shared" si="18"/>
        <v>第2季度</v>
      </c>
    </row>
    <row r="577" spans="1:6" hidden="1" x14ac:dyDescent="0.25">
      <c r="A577" s="165">
        <v>42125</v>
      </c>
      <c r="B577" s="162" t="s">
        <v>20</v>
      </c>
      <c r="C577" s="164" t="s">
        <v>26</v>
      </c>
      <c r="D577" s="163">
        <v>1295.9999951720238</v>
      </c>
      <c r="E577" s="166">
        <f t="shared" si="17"/>
        <v>2015</v>
      </c>
      <c r="F577" s="177" t="str">
        <f t="shared" si="18"/>
        <v>第2季度</v>
      </c>
    </row>
    <row r="578" spans="1:6" hidden="1" x14ac:dyDescent="0.25">
      <c r="A578" s="165">
        <v>42125</v>
      </c>
      <c r="B578" s="162" t="s">
        <v>23</v>
      </c>
      <c r="C578" s="164" t="s">
        <v>29</v>
      </c>
      <c r="D578" s="163">
        <v>69.599999999999994</v>
      </c>
      <c r="E578" s="166">
        <f t="shared" si="17"/>
        <v>2015</v>
      </c>
      <c r="F578" s="177" t="str">
        <f t="shared" si="18"/>
        <v>第2季度</v>
      </c>
    </row>
    <row r="579" spans="1:6" hidden="1" x14ac:dyDescent="0.25">
      <c r="A579" s="165">
        <v>42126</v>
      </c>
      <c r="B579" s="162" t="s">
        <v>20</v>
      </c>
      <c r="C579" s="164" t="s">
        <v>24</v>
      </c>
      <c r="D579" s="163">
        <v>560</v>
      </c>
      <c r="E579" s="166">
        <f t="shared" ref="E579:E642" si="19">YEAR(A579)</f>
        <v>2015</v>
      </c>
      <c r="F579" s="177" t="str">
        <f t="shared" ref="F579:F642" si="20">"第"&amp;CHOOSE(MONTH(A579),1,1,1,2,2,2,3,3,3,4,4,4,)&amp;"季度"</f>
        <v>第2季度</v>
      </c>
    </row>
    <row r="580" spans="1:6" hidden="1" x14ac:dyDescent="0.25">
      <c r="A580" s="165">
        <v>42127</v>
      </c>
      <c r="B580" s="162" t="s">
        <v>20</v>
      </c>
      <c r="C580" s="164" t="s">
        <v>22</v>
      </c>
      <c r="D580" s="163">
        <v>183.34999985620379</v>
      </c>
      <c r="E580" s="166">
        <f t="shared" si="19"/>
        <v>2015</v>
      </c>
      <c r="F580" s="177" t="str">
        <f t="shared" si="20"/>
        <v>第2季度</v>
      </c>
    </row>
    <row r="581" spans="1:6" hidden="1" x14ac:dyDescent="0.25">
      <c r="A581" s="165">
        <v>42127</v>
      </c>
      <c r="B581" s="162" t="s">
        <v>20</v>
      </c>
      <c r="C581" s="164" t="s">
        <v>21</v>
      </c>
      <c r="D581" s="163">
        <v>755.24999940767884</v>
      </c>
      <c r="E581" s="166">
        <f t="shared" si="19"/>
        <v>2015</v>
      </c>
      <c r="F581" s="177" t="str">
        <f t="shared" si="20"/>
        <v>第2季度</v>
      </c>
    </row>
    <row r="582" spans="1:6" hidden="1" x14ac:dyDescent="0.25">
      <c r="A582" s="165">
        <v>42127</v>
      </c>
      <c r="B582" s="162" t="s">
        <v>20</v>
      </c>
      <c r="C582" s="164" t="s">
        <v>27</v>
      </c>
      <c r="D582" s="163">
        <v>259.34999979659915</v>
      </c>
      <c r="E582" s="166">
        <f t="shared" si="19"/>
        <v>2015</v>
      </c>
      <c r="F582" s="177" t="str">
        <f t="shared" si="20"/>
        <v>第2季度</v>
      </c>
    </row>
    <row r="583" spans="1:6" hidden="1" x14ac:dyDescent="0.25">
      <c r="A583" s="165">
        <v>42130</v>
      </c>
      <c r="B583" s="162" t="s">
        <v>23</v>
      </c>
      <c r="C583" s="164" t="s">
        <v>27</v>
      </c>
      <c r="D583" s="163">
        <v>412.5</v>
      </c>
      <c r="E583" s="166">
        <f t="shared" si="19"/>
        <v>2015</v>
      </c>
      <c r="F583" s="177" t="str">
        <f t="shared" si="20"/>
        <v>第2季度</v>
      </c>
    </row>
    <row r="584" spans="1:6" hidden="1" x14ac:dyDescent="0.25">
      <c r="A584" s="165">
        <v>42130</v>
      </c>
      <c r="B584" s="162" t="s">
        <v>23</v>
      </c>
      <c r="C584" s="164" t="s">
        <v>26</v>
      </c>
      <c r="D584" s="163">
        <v>101.25</v>
      </c>
      <c r="E584" s="166">
        <f t="shared" si="19"/>
        <v>2015</v>
      </c>
      <c r="F584" s="177" t="str">
        <f t="shared" si="20"/>
        <v>第2季度</v>
      </c>
    </row>
    <row r="585" spans="1:6" hidden="1" x14ac:dyDescent="0.25">
      <c r="A585" s="165">
        <v>42130</v>
      </c>
      <c r="B585" s="162" t="s">
        <v>23</v>
      </c>
      <c r="C585" s="164" t="s">
        <v>27</v>
      </c>
      <c r="D585" s="163">
        <v>390</v>
      </c>
      <c r="E585" s="166">
        <f t="shared" si="19"/>
        <v>2015</v>
      </c>
      <c r="F585" s="177" t="str">
        <f t="shared" si="20"/>
        <v>第2季度</v>
      </c>
    </row>
    <row r="586" spans="1:6" hidden="1" x14ac:dyDescent="0.25">
      <c r="A586" s="165">
        <v>42130</v>
      </c>
      <c r="B586" s="162" t="s">
        <v>23</v>
      </c>
      <c r="C586" s="164" t="s">
        <v>22</v>
      </c>
      <c r="D586" s="163">
        <v>336</v>
      </c>
      <c r="E586" s="166">
        <f t="shared" si="19"/>
        <v>2015</v>
      </c>
      <c r="F586" s="177" t="str">
        <f t="shared" si="20"/>
        <v>第2季度</v>
      </c>
    </row>
    <row r="587" spans="1:6" hidden="1" x14ac:dyDescent="0.25">
      <c r="A587" s="165">
        <v>42130</v>
      </c>
      <c r="B587" s="162" t="s">
        <v>23</v>
      </c>
      <c r="C587" s="164" t="s">
        <v>26</v>
      </c>
      <c r="D587" s="163">
        <v>229.49999839067459</v>
      </c>
      <c r="E587" s="166">
        <f t="shared" si="19"/>
        <v>2015</v>
      </c>
      <c r="F587" s="177" t="str">
        <f t="shared" si="20"/>
        <v>第2季度</v>
      </c>
    </row>
    <row r="588" spans="1:6" hidden="1" x14ac:dyDescent="0.25">
      <c r="A588" s="165">
        <v>42130</v>
      </c>
      <c r="B588" s="162" t="s">
        <v>23</v>
      </c>
      <c r="C588" s="164" t="s">
        <v>24</v>
      </c>
      <c r="D588" s="163">
        <v>285.59999799728394</v>
      </c>
      <c r="E588" s="166">
        <f t="shared" si="19"/>
        <v>2015</v>
      </c>
      <c r="F588" s="177" t="str">
        <f t="shared" si="20"/>
        <v>第2季度</v>
      </c>
    </row>
    <row r="589" spans="1:6" hidden="1" x14ac:dyDescent="0.25">
      <c r="A589" s="165">
        <v>42130</v>
      </c>
      <c r="B589" s="162" t="s">
        <v>23</v>
      </c>
      <c r="C589" s="164" t="s">
        <v>28</v>
      </c>
      <c r="D589" s="163">
        <v>960</v>
      </c>
      <c r="E589" s="166">
        <f t="shared" si="19"/>
        <v>2015</v>
      </c>
      <c r="F589" s="177" t="str">
        <f t="shared" si="20"/>
        <v>第2季度</v>
      </c>
    </row>
    <row r="590" spans="1:6" hidden="1" x14ac:dyDescent="0.25">
      <c r="A590" s="165">
        <v>42130</v>
      </c>
      <c r="B590" s="162" t="s">
        <v>23</v>
      </c>
      <c r="C590" s="164" t="s">
        <v>26</v>
      </c>
      <c r="D590" s="163">
        <v>72</v>
      </c>
      <c r="E590" s="166">
        <f t="shared" si="19"/>
        <v>2015</v>
      </c>
      <c r="F590" s="177" t="str">
        <f t="shared" si="20"/>
        <v>第2季度</v>
      </c>
    </row>
    <row r="591" spans="1:6" hidden="1" x14ac:dyDescent="0.25">
      <c r="A591" s="165">
        <v>42130</v>
      </c>
      <c r="B591" s="162" t="s">
        <v>23</v>
      </c>
      <c r="C591" s="164" t="s">
        <v>22</v>
      </c>
      <c r="D591" s="163">
        <v>184</v>
      </c>
      <c r="E591" s="166">
        <f t="shared" si="19"/>
        <v>2015</v>
      </c>
      <c r="F591" s="177" t="str">
        <f t="shared" si="20"/>
        <v>第2季度</v>
      </c>
    </row>
    <row r="592" spans="1:6" hidden="1" x14ac:dyDescent="0.25">
      <c r="A592" s="165">
        <v>42130</v>
      </c>
      <c r="B592" s="162" t="s">
        <v>23</v>
      </c>
      <c r="C592" s="164" t="s">
        <v>24</v>
      </c>
      <c r="D592" s="163">
        <v>70</v>
      </c>
      <c r="E592" s="166">
        <f t="shared" si="19"/>
        <v>2015</v>
      </c>
      <c r="F592" s="177" t="str">
        <f t="shared" si="20"/>
        <v>第2季度</v>
      </c>
    </row>
    <row r="593" spans="1:6" hidden="1" x14ac:dyDescent="0.25">
      <c r="A593" s="165">
        <v>42131</v>
      </c>
      <c r="B593" s="162" t="s">
        <v>23</v>
      </c>
      <c r="C593" s="164" t="s">
        <v>26</v>
      </c>
      <c r="D593" s="163">
        <v>144</v>
      </c>
      <c r="E593" s="166">
        <f t="shared" si="19"/>
        <v>2015</v>
      </c>
      <c r="F593" s="177" t="str">
        <f t="shared" si="20"/>
        <v>第2季度</v>
      </c>
    </row>
    <row r="594" spans="1:6" hidden="1" x14ac:dyDescent="0.25">
      <c r="A594" s="165">
        <v>42131</v>
      </c>
      <c r="B594" s="162" t="s">
        <v>23</v>
      </c>
      <c r="C594" s="164" t="s">
        <v>28</v>
      </c>
      <c r="D594" s="163">
        <v>185.685</v>
      </c>
      <c r="E594" s="166">
        <f t="shared" si="19"/>
        <v>2015</v>
      </c>
      <c r="F594" s="177" t="str">
        <f t="shared" si="20"/>
        <v>第2季度</v>
      </c>
    </row>
    <row r="595" spans="1:6" hidden="1" x14ac:dyDescent="0.25">
      <c r="A595" s="165">
        <v>42133</v>
      </c>
      <c r="B595" s="162" t="s">
        <v>20</v>
      </c>
      <c r="C595" s="164" t="s">
        <v>25</v>
      </c>
      <c r="D595" s="163">
        <v>436.99999965727329</v>
      </c>
      <c r="E595" s="166">
        <f t="shared" si="19"/>
        <v>2015</v>
      </c>
      <c r="F595" s="177" t="str">
        <f t="shared" si="20"/>
        <v>第2季度</v>
      </c>
    </row>
    <row r="596" spans="1:6" hidden="1" x14ac:dyDescent="0.25">
      <c r="A596" s="165">
        <v>42133</v>
      </c>
      <c r="B596" s="162" t="s">
        <v>20</v>
      </c>
      <c r="C596" s="164" t="s">
        <v>29</v>
      </c>
      <c r="D596" s="163">
        <v>1162.7999990880489</v>
      </c>
      <c r="E596" s="166">
        <f t="shared" si="19"/>
        <v>2015</v>
      </c>
      <c r="F596" s="177" t="str">
        <f t="shared" si="20"/>
        <v>第2季度</v>
      </c>
    </row>
    <row r="597" spans="1:6" hidden="1" x14ac:dyDescent="0.25">
      <c r="A597" s="165">
        <v>42133</v>
      </c>
      <c r="B597" s="162" t="s">
        <v>20</v>
      </c>
      <c r="C597" s="164" t="s">
        <v>29</v>
      </c>
      <c r="D597" s="163">
        <v>1225.4999990388751</v>
      </c>
      <c r="E597" s="166">
        <f t="shared" si="19"/>
        <v>2015</v>
      </c>
      <c r="F597" s="177" t="str">
        <f t="shared" si="20"/>
        <v>第2季度</v>
      </c>
    </row>
    <row r="598" spans="1:6" hidden="1" x14ac:dyDescent="0.25">
      <c r="A598" s="165">
        <v>42137</v>
      </c>
      <c r="B598" s="162" t="s">
        <v>23</v>
      </c>
      <c r="C598" s="164" t="s">
        <v>29</v>
      </c>
      <c r="D598" s="163">
        <v>760</v>
      </c>
      <c r="E598" s="166">
        <f t="shared" si="19"/>
        <v>2015</v>
      </c>
      <c r="F598" s="177" t="str">
        <f t="shared" si="20"/>
        <v>第2季度</v>
      </c>
    </row>
    <row r="599" spans="1:6" hidden="1" x14ac:dyDescent="0.25">
      <c r="A599" s="165">
        <v>42137</v>
      </c>
      <c r="B599" s="162" t="s">
        <v>23</v>
      </c>
      <c r="C599" s="164" t="s">
        <v>22</v>
      </c>
      <c r="D599" s="163">
        <v>625</v>
      </c>
      <c r="E599" s="166">
        <f t="shared" si="19"/>
        <v>2015</v>
      </c>
      <c r="F599" s="177" t="str">
        <f t="shared" si="20"/>
        <v>第2季度</v>
      </c>
    </row>
    <row r="600" spans="1:6" hidden="1" x14ac:dyDescent="0.25">
      <c r="A600" s="165">
        <v>42137</v>
      </c>
      <c r="B600" s="162" t="s">
        <v>23</v>
      </c>
      <c r="C600" s="164" t="s">
        <v>24</v>
      </c>
      <c r="D600" s="163">
        <v>190</v>
      </c>
      <c r="E600" s="166">
        <f t="shared" si="19"/>
        <v>2015</v>
      </c>
      <c r="F600" s="177" t="str">
        <f t="shared" si="20"/>
        <v>第2季度</v>
      </c>
    </row>
    <row r="601" spans="1:6" hidden="1" x14ac:dyDescent="0.25">
      <c r="A601" s="165">
        <v>42138</v>
      </c>
      <c r="B601" s="162" t="s">
        <v>20</v>
      </c>
      <c r="C601" s="164" t="s">
        <v>22</v>
      </c>
      <c r="D601" s="163">
        <v>632.39999556541443</v>
      </c>
      <c r="E601" s="166">
        <f t="shared" si="19"/>
        <v>2015</v>
      </c>
      <c r="F601" s="177" t="str">
        <f t="shared" si="20"/>
        <v>第2季度</v>
      </c>
    </row>
    <row r="602" spans="1:6" hidden="1" x14ac:dyDescent="0.25">
      <c r="A602" s="165">
        <v>42138</v>
      </c>
      <c r="B602" s="162" t="s">
        <v>20</v>
      </c>
      <c r="C602" s="164" t="s">
        <v>26</v>
      </c>
      <c r="D602" s="163">
        <v>156.75</v>
      </c>
      <c r="E602" s="166">
        <f t="shared" si="19"/>
        <v>2015</v>
      </c>
      <c r="F602" s="177" t="str">
        <f t="shared" si="20"/>
        <v>第2季度</v>
      </c>
    </row>
    <row r="603" spans="1:6" hidden="1" x14ac:dyDescent="0.25">
      <c r="A603" s="165">
        <v>42138</v>
      </c>
      <c r="B603" s="162" t="s">
        <v>20</v>
      </c>
      <c r="C603" s="164" t="s">
        <v>25</v>
      </c>
      <c r="D603" s="163">
        <v>1215</v>
      </c>
      <c r="E603" s="166">
        <f t="shared" si="19"/>
        <v>2015</v>
      </c>
      <c r="F603" s="177" t="str">
        <f t="shared" si="20"/>
        <v>第2季度</v>
      </c>
    </row>
    <row r="604" spans="1:6" hidden="1" x14ac:dyDescent="0.25">
      <c r="A604" s="165">
        <v>42138</v>
      </c>
      <c r="B604" s="162" t="s">
        <v>20</v>
      </c>
      <c r="C604" s="164" t="s">
        <v>25</v>
      </c>
      <c r="D604" s="163">
        <v>1967.49</v>
      </c>
      <c r="E604" s="166">
        <f t="shared" si="19"/>
        <v>2015</v>
      </c>
      <c r="F604" s="177" t="str">
        <f t="shared" si="20"/>
        <v>第2季度</v>
      </c>
    </row>
    <row r="605" spans="1:6" hidden="1" x14ac:dyDescent="0.25">
      <c r="A605" s="165">
        <v>42138</v>
      </c>
      <c r="B605" s="162" t="s">
        <v>20</v>
      </c>
      <c r="C605" s="164" t="s">
        <v>21</v>
      </c>
      <c r="D605" s="163">
        <v>1749</v>
      </c>
      <c r="E605" s="166">
        <f t="shared" si="19"/>
        <v>2015</v>
      </c>
      <c r="F605" s="177" t="str">
        <f t="shared" si="20"/>
        <v>第2季度</v>
      </c>
    </row>
    <row r="606" spans="1:6" hidden="1" x14ac:dyDescent="0.25">
      <c r="A606" s="165">
        <v>42138</v>
      </c>
      <c r="B606" s="162" t="s">
        <v>20</v>
      </c>
      <c r="C606" s="164" t="s">
        <v>29</v>
      </c>
      <c r="D606" s="163">
        <v>1218</v>
      </c>
      <c r="E606" s="166">
        <f t="shared" si="19"/>
        <v>2015</v>
      </c>
      <c r="F606" s="177" t="str">
        <f t="shared" si="20"/>
        <v>第2季度</v>
      </c>
    </row>
    <row r="607" spans="1:6" hidden="1" x14ac:dyDescent="0.25">
      <c r="A607" s="165">
        <v>42140</v>
      </c>
      <c r="B607" s="162" t="s">
        <v>20</v>
      </c>
      <c r="C607" s="164" t="s">
        <v>28</v>
      </c>
      <c r="D607" s="163">
        <v>840</v>
      </c>
      <c r="E607" s="166">
        <f t="shared" si="19"/>
        <v>2015</v>
      </c>
      <c r="F607" s="177" t="str">
        <f t="shared" si="20"/>
        <v>第2季度</v>
      </c>
    </row>
    <row r="608" spans="1:6" hidden="1" x14ac:dyDescent="0.25">
      <c r="A608" s="165">
        <v>42140</v>
      </c>
      <c r="B608" s="162" t="s">
        <v>20</v>
      </c>
      <c r="C608" s="164" t="s">
        <v>29</v>
      </c>
      <c r="D608" s="163">
        <v>1320</v>
      </c>
      <c r="E608" s="166">
        <f t="shared" si="19"/>
        <v>2015</v>
      </c>
      <c r="F608" s="177" t="str">
        <f t="shared" si="20"/>
        <v>第2季度</v>
      </c>
    </row>
    <row r="609" spans="1:6" hidden="1" x14ac:dyDescent="0.25">
      <c r="A609" s="165">
        <v>42141</v>
      </c>
      <c r="B609" s="162" t="s">
        <v>23</v>
      </c>
      <c r="C609" s="164" t="s">
        <v>26</v>
      </c>
      <c r="D609" s="163">
        <v>1425</v>
      </c>
      <c r="E609" s="166">
        <f t="shared" si="19"/>
        <v>2015</v>
      </c>
      <c r="F609" s="177" t="str">
        <f t="shared" si="20"/>
        <v>第2季度</v>
      </c>
    </row>
    <row r="610" spans="1:6" hidden="1" x14ac:dyDescent="0.25">
      <c r="A610" s="165">
        <v>42141</v>
      </c>
      <c r="B610" s="162" t="s">
        <v>23</v>
      </c>
      <c r="C610" s="164" t="s">
        <v>27</v>
      </c>
      <c r="D610" s="163">
        <v>1494.5</v>
      </c>
      <c r="E610" s="166">
        <f t="shared" si="19"/>
        <v>2015</v>
      </c>
      <c r="F610" s="177" t="str">
        <f t="shared" si="20"/>
        <v>第2季度</v>
      </c>
    </row>
    <row r="611" spans="1:6" hidden="1" x14ac:dyDescent="0.25">
      <c r="A611" s="165">
        <v>42141</v>
      </c>
      <c r="B611" s="162" t="s">
        <v>23</v>
      </c>
      <c r="C611" s="164" t="s">
        <v>28</v>
      </c>
      <c r="D611" s="163">
        <v>5570.55</v>
      </c>
      <c r="E611" s="166">
        <f t="shared" si="19"/>
        <v>2015</v>
      </c>
      <c r="F611" s="177" t="str">
        <f t="shared" si="20"/>
        <v>第2季度</v>
      </c>
    </row>
    <row r="612" spans="1:6" hidden="1" x14ac:dyDescent="0.25">
      <c r="A612" s="165">
        <v>42141</v>
      </c>
      <c r="B612" s="162" t="s">
        <v>23</v>
      </c>
      <c r="C612" s="164" t="s">
        <v>29</v>
      </c>
      <c r="D612" s="163">
        <v>4125</v>
      </c>
      <c r="E612" s="166">
        <f t="shared" si="19"/>
        <v>2015</v>
      </c>
      <c r="F612" s="177" t="str">
        <f t="shared" si="20"/>
        <v>第2季度</v>
      </c>
    </row>
    <row r="613" spans="1:6" hidden="1" x14ac:dyDescent="0.25">
      <c r="A613" s="165">
        <v>42141</v>
      </c>
      <c r="B613" s="162" t="s">
        <v>23</v>
      </c>
      <c r="C613" s="164" t="s">
        <v>26</v>
      </c>
      <c r="D613" s="163">
        <v>810</v>
      </c>
      <c r="E613" s="166">
        <f t="shared" si="19"/>
        <v>2015</v>
      </c>
      <c r="F613" s="177" t="str">
        <f t="shared" si="20"/>
        <v>第2季度</v>
      </c>
    </row>
    <row r="614" spans="1:6" hidden="1" x14ac:dyDescent="0.25">
      <c r="A614" s="165">
        <v>42141</v>
      </c>
      <c r="B614" s="162" t="s">
        <v>23</v>
      </c>
      <c r="C614" s="164" t="s">
        <v>22</v>
      </c>
      <c r="D614" s="163">
        <v>480</v>
      </c>
      <c r="E614" s="166">
        <f t="shared" si="19"/>
        <v>2015</v>
      </c>
      <c r="F614" s="177" t="str">
        <f t="shared" si="20"/>
        <v>第2季度</v>
      </c>
    </row>
    <row r="615" spans="1:6" hidden="1" x14ac:dyDescent="0.25">
      <c r="A615" s="165">
        <v>42141</v>
      </c>
      <c r="B615" s="162" t="s">
        <v>23</v>
      </c>
      <c r="C615" s="164" t="s">
        <v>26</v>
      </c>
      <c r="D615" s="163">
        <v>94.5</v>
      </c>
      <c r="E615" s="166">
        <f t="shared" si="19"/>
        <v>2015</v>
      </c>
      <c r="F615" s="177" t="str">
        <f t="shared" si="20"/>
        <v>第2季度</v>
      </c>
    </row>
    <row r="616" spans="1:6" hidden="1" x14ac:dyDescent="0.25">
      <c r="A616" s="165">
        <v>42141</v>
      </c>
      <c r="B616" s="162" t="s">
        <v>23</v>
      </c>
      <c r="C616" s="164" t="s">
        <v>24</v>
      </c>
      <c r="D616" s="163">
        <v>665</v>
      </c>
      <c r="E616" s="166">
        <f t="shared" si="19"/>
        <v>2015</v>
      </c>
      <c r="F616" s="177" t="str">
        <f t="shared" si="20"/>
        <v>第2季度</v>
      </c>
    </row>
    <row r="617" spans="1:6" hidden="1" x14ac:dyDescent="0.25">
      <c r="A617" s="165">
        <v>42141</v>
      </c>
      <c r="B617" s="162" t="s">
        <v>23</v>
      </c>
      <c r="C617" s="164" t="s">
        <v>29</v>
      </c>
      <c r="D617" s="163">
        <v>344</v>
      </c>
      <c r="E617" s="166">
        <f t="shared" si="19"/>
        <v>2015</v>
      </c>
      <c r="F617" s="177" t="str">
        <f t="shared" si="20"/>
        <v>第2季度</v>
      </c>
    </row>
    <row r="618" spans="1:6" hidden="1" x14ac:dyDescent="0.25">
      <c r="A618" s="165">
        <v>42141</v>
      </c>
      <c r="B618" s="162" t="s">
        <v>23</v>
      </c>
      <c r="C618" s="164" t="s">
        <v>22</v>
      </c>
      <c r="D618" s="163">
        <v>665</v>
      </c>
      <c r="E618" s="166">
        <f t="shared" si="19"/>
        <v>2015</v>
      </c>
      <c r="F618" s="177" t="str">
        <f t="shared" si="20"/>
        <v>第2季度</v>
      </c>
    </row>
    <row r="619" spans="1:6" hidden="1" x14ac:dyDescent="0.25">
      <c r="A619" s="165">
        <v>42141</v>
      </c>
      <c r="B619" s="162" t="s">
        <v>23</v>
      </c>
      <c r="C619" s="164" t="s">
        <v>26</v>
      </c>
      <c r="D619" s="163">
        <v>6587.5</v>
      </c>
      <c r="E619" s="166">
        <f t="shared" si="19"/>
        <v>2015</v>
      </c>
      <c r="F619" s="177" t="str">
        <f t="shared" si="20"/>
        <v>第2季度</v>
      </c>
    </row>
    <row r="620" spans="1:6" hidden="1" x14ac:dyDescent="0.25">
      <c r="A620" s="165">
        <v>42141</v>
      </c>
      <c r="B620" s="162" t="s">
        <v>23</v>
      </c>
      <c r="C620" s="164" t="s">
        <v>29</v>
      </c>
      <c r="D620" s="163">
        <v>1650</v>
      </c>
      <c r="E620" s="166">
        <f t="shared" si="19"/>
        <v>2015</v>
      </c>
      <c r="F620" s="177" t="str">
        <f t="shared" si="20"/>
        <v>第2季度</v>
      </c>
    </row>
    <row r="621" spans="1:6" hidden="1" x14ac:dyDescent="0.25">
      <c r="A621" s="165">
        <v>42144</v>
      </c>
      <c r="B621" s="162" t="s">
        <v>23</v>
      </c>
      <c r="C621" s="164" t="s">
        <v>25</v>
      </c>
      <c r="D621" s="163">
        <v>134.99999977648258</v>
      </c>
      <c r="E621" s="166">
        <f t="shared" si="19"/>
        <v>2015</v>
      </c>
      <c r="F621" s="177" t="str">
        <f t="shared" si="20"/>
        <v>第2季度</v>
      </c>
    </row>
    <row r="622" spans="1:6" hidden="1" x14ac:dyDescent="0.25">
      <c r="A622" s="165">
        <v>42144</v>
      </c>
      <c r="B622" s="162" t="s">
        <v>23</v>
      </c>
      <c r="C622" s="164" t="s">
        <v>27</v>
      </c>
      <c r="D622" s="163">
        <v>233.4</v>
      </c>
      <c r="E622" s="166">
        <f t="shared" si="19"/>
        <v>2015</v>
      </c>
      <c r="F622" s="177" t="str">
        <f t="shared" si="20"/>
        <v>第2季度</v>
      </c>
    </row>
    <row r="623" spans="1:6" hidden="1" x14ac:dyDescent="0.25">
      <c r="A623" s="165">
        <v>42144</v>
      </c>
      <c r="B623" s="162" t="s">
        <v>23</v>
      </c>
      <c r="C623" s="164" t="s">
        <v>27</v>
      </c>
      <c r="D623" s="163">
        <v>171</v>
      </c>
      <c r="E623" s="166">
        <f t="shared" si="19"/>
        <v>2015</v>
      </c>
      <c r="F623" s="177" t="str">
        <f t="shared" si="20"/>
        <v>第2季度</v>
      </c>
    </row>
    <row r="624" spans="1:6" hidden="1" x14ac:dyDescent="0.25">
      <c r="A624" s="165">
        <v>42144</v>
      </c>
      <c r="B624" s="162" t="s">
        <v>20</v>
      </c>
      <c r="C624" s="164" t="s">
        <v>22</v>
      </c>
      <c r="D624" s="163">
        <v>42</v>
      </c>
      <c r="E624" s="166">
        <f t="shared" si="19"/>
        <v>2015</v>
      </c>
      <c r="F624" s="177" t="str">
        <f t="shared" si="20"/>
        <v>第2季度</v>
      </c>
    </row>
    <row r="625" spans="1:6" hidden="1" x14ac:dyDescent="0.25">
      <c r="A625" s="165">
        <v>42144</v>
      </c>
      <c r="B625" s="162" t="s">
        <v>20</v>
      </c>
      <c r="C625" s="164" t="s">
        <v>29</v>
      </c>
      <c r="D625" s="163">
        <v>1650</v>
      </c>
      <c r="E625" s="166">
        <f t="shared" si="19"/>
        <v>2015</v>
      </c>
      <c r="F625" s="177" t="str">
        <f t="shared" si="20"/>
        <v>第2季度</v>
      </c>
    </row>
    <row r="626" spans="1:6" hidden="1" x14ac:dyDescent="0.25">
      <c r="A626" s="165">
        <v>42146</v>
      </c>
      <c r="B626" s="162" t="s">
        <v>23</v>
      </c>
      <c r="C626" s="164" t="s">
        <v>25</v>
      </c>
      <c r="D626" s="163">
        <v>200</v>
      </c>
      <c r="E626" s="166">
        <f t="shared" si="19"/>
        <v>2015</v>
      </c>
      <c r="F626" s="177" t="str">
        <f t="shared" si="20"/>
        <v>第2季度</v>
      </c>
    </row>
    <row r="627" spans="1:6" hidden="1" x14ac:dyDescent="0.25">
      <c r="A627" s="165">
        <v>42147</v>
      </c>
      <c r="B627" s="162" t="s">
        <v>20</v>
      </c>
      <c r="C627" s="164" t="s">
        <v>29</v>
      </c>
      <c r="D627" s="163">
        <v>721.99999943375587</v>
      </c>
      <c r="E627" s="166">
        <f t="shared" si="19"/>
        <v>2015</v>
      </c>
      <c r="F627" s="177" t="str">
        <f t="shared" si="20"/>
        <v>第2季度</v>
      </c>
    </row>
    <row r="628" spans="1:6" hidden="1" x14ac:dyDescent="0.25">
      <c r="A628" s="165">
        <v>42147</v>
      </c>
      <c r="B628" s="162" t="s">
        <v>20</v>
      </c>
      <c r="C628" s="164" t="s">
        <v>29</v>
      </c>
      <c r="D628" s="163">
        <v>455.99999964237213</v>
      </c>
      <c r="E628" s="166">
        <f t="shared" si="19"/>
        <v>2015</v>
      </c>
      <c r="F628" s="177" t="str">
        <f t="shared" si="20"/>
        <v>第2季度</v>
      </c>
    </row>
    <row r="629" spans="1:6" hidden="1" x14ac:dyDescent="0.25">
      <c r="A629" s="165">
        <v>42147</v>
      </c>
      <c r="B629" s="162" t="s">
        <v>20</v>
      </c>
      <c r="C629" s="164" t="s">
        <v>26</v>
      </c>
      <c r="D629" s="163">
        <v>307.79999975860119</v>
      </c>
      <c r="E629" s="166">
        <f t="shared" si="19"/>
        <v>2015</v>
      </c>
      <c r="F629" s="177" t="str">
        <f t="shared" si="20"/>
        <v>第2季度</v>
      </c>
    </row>
    <row r="630" spans="1:6" hidden="1" x14ac:dyDescent="0.25">
      <c r="A630" s="165">
        <v>42153</v>
      </c>
      <c r="B630" s="162" t="s">
        <v>20</v>
      </c>
      <c r="C630" s="164" t="s">
        <v>25</v>
      </c>
      <c r="D630" s="163">
        <v>30</v>
      </c>
      <c r="E630" s="166">
        <f t="shared" si="19"/>
        <v>2015</v>
      </c>
      <c r="F630" s="177" t="str">
        <f t="shared" si="20"/>
        <v>第2季度</v>
      </c>
    </row>
    <row r="631" spans="1:6" hidden="1" x14ac:dyDescent="0.25">
      <c r="A631" s="165">
        <v>42153</v>
      </c>
      <c r="B631" s="162" t="s">
        <v>20</v>
      </c>
      <c r="C631" s="164" t="s">
        <v>29</v>
      </c>
      <c r="D631" s="163">
        <v>714</v>
      </c>
      <c r="E631" s="166">
        <f t="shared" si="19"/>
        <v>2015</v>
      </c>
      <c r="F631" s="177" t="str">
        <f t="shared" si="20"/>
        <v>第2季度</v>
      </c>
    </row>
    <row r="632" spans="1:6" hidden="1" x14ac:dyDescent="0.25">
      <c r="A632" s="165">
        <v>42153</v>
      </c>
      <c r="B632" s="162" t="s">
        <v>20</v>
      </c>
      <c r="C632" s="164" t="s">
        <v>27</v>
      </c>
      <c r="D632" s="163">
        <v>114</v>
      </c>
      <c r="E632" s="166">
        <f t="shared" si="19"/>
        <v>2015</v>
      </c>
      <c r="F632" s="177" t="str">
        <f t="shared" si="20"/>
        <v>第2季度</v>
      </c>
    </row>
    <row r="633" spans="1:6" hidden="1" x14ac:dyDescent="0.25">
      <c r="A633" s="165">
        <v>42154</v>
      </c>
      <c r="B633" s="162" t="s">
        <v>23</v>
      </c>
      <c r="C633" s="164" t="s">
        <v>29</v>
      </c>
      <c r="D633" s="163">
        <v>510</v>
      </c>
      <c r="E633" s="166">
        <f t="shared" si="19"/>
        <v>2015</v>
      </c>
      <c r="F633" s="177" t="str">
        <f t="shared" si="20"/>
        <v>第2季度</v>
      </c>
    </row>
    <row r="634" spans="1:6" hidden="1" x14ac:dyDescent="0.25">
      <c r="A634" s="165">
        <v>42155</v>
      </c>
      <c r="B634" s="162" t="s">
        <v>23</v>
      </c>
      <c r="C634" s="164" t="s">
        <v>28</v>
      </c>
      <c r="D634" s="163">
        <v>2702.6999955251813</v>
      </c>
      <c r="E634" s="166">
        <f t="shared" si="19"/>
        <v>2015</v>
      </c>
      <c r="F634" s="177" t="str">
        <f t="shared" si="20"/>
        <v>第2季度</v>
      </c>
    </row>
    <row r="635" spans="1:6" hidden="1" x14ac:dyDescent="0.25">
      <c r="A635" s="165">
        <v>42155</v>
      </c>
      <c r="B635" s="162" t="s">
        <v>23</v>
      </c>
      <c r="C635" s="164" t="s">
        <v>22</v>
      </c>
      <c r="D635" s="163">
        <v>115.8</v>
      </c>
      <c r="E635" s="166">
        <f t="shared" si="19"/>
        <v>2015</v>
      </c>
      <c r="F635" s="177" t="str">
        <f t="shared" si="20"/>
        <v>第2季度</v>
      </c>
    </row>
    <row r="636" spans="1:6" hidden="1" x14ac:dyDescent="0.25">
      <c r="A636" s="165">
        <v>42155</v>
      </c>
      <c r="B636" s="162" t="s">
        <v>23</v>
      </c>
      <c r="C636" s="164" t="s">
        <v>28</v>
      </c>
      <c r="D636" s="163">
        <v>737.99999877810478</v>
      </c>
      <c r="E636" s="166">
        <f t="shared" si="19"/>
        <v>2015</v>
      </c>
      <c r="F636" s="177" t="str">
        <f t="shared" si="20"/>
        <v>第2季度</v>
      </c>
    </row>
    <row r="637" spans="1:6" hidden="1" x14ac:dyDescent="0.25">
      <c r="A637" s="165">
        <v>42155</v>
      </c>
      <c r="B637" s="162" t="s">
        <v>23</v>
      </c>
      <c r="C637" s="164" t="s">
        <v>28</v>
      </c>
      <c r="D637" s="163">
        <v>86.399999856948853</v>
      </c>
      <c r="E637" s="166">
        <f t="shared" si="19"/>
        <v>2015</v>
      </c>
      <c r="F637" s="177" t="str">
        <f t="shared" si="20"/>
        <v>第2季度</v>
      </c>
    </row>
    <row r="638" spans="1:6" hidden="1" x14ac:dyDescent="0.25">
      <c r="A638" s="165">
        <v>42155</v>
      </c>
      <c r="B638" s="162" t="s">
        <v>23</v>
      </c>
      <c r="C638" s="164" t="s">
        <v>25</v>
      </c>
      <c r="D638" s="163">
        <v>687.5</v>
      </c>
      <c r="E638" s="166">
        <f t="shared" si="19"/>
        <v>2015</v>
      </c>
      <c r="F638" s="177" t="str">
        <f t="shared" si="20"/>
        <v>第2季度</v>
      </c>
    </row>
    <row r="639" spans="1:6" hidden="1" x14ac:dyDescent="0.25">
      <c r="A639" s="165">
        <v>42155</v>
      </c>
      <c r="B639" s="162" t="s">
        <v>23</v>
      </c>
      <c r="C639" s="164" t="s">
        <v>25</v>
      </c>
      <c r="D639" s="163">
        <v>52.35</v>
      </c>
      <c r="E639" s="166">
        <f t="shared" si="19"/>
        <v>2015</v>
      </c>
      <c r="F639" s="177" t="str">
        <f t="shared" si="20"/>
        <v>第2季度</v>
      </c>
    </row>
    <row r="640" spans="1:6" hidden="1" x14ac:dyDescent="0.25">
      <c r="A640" s="165">
        <v>42155</v>
      </c>
      <c r="B640" s="162" t="s">
        <v>23</v>
      </c>
      <c r="C640" s="164" t="s">
        <v>25</v>
      </c>
      <c r="D640" s="163">
        <v>386.4</v>
      </c>
      <c r="E640" s="166">
        <f t="shared" si="19"/>
        <v>2015</v>
      </c>
      <c r="F640" s="177" t="str">
        <f t="shared" si="20"/>
        <v>第2季度</v>
      </c>
    </row>
    <row r="641" spans="1:6" hidden="1" x14ac:dyDescent="0.25">
      <c r="A641" s="165">
        <v>42155</v>
      </c>
      <c r="B641" s="162" t="s">
        <v>23</v>
      </c>
      <c r="C641" s="164" t="s">
        <v>26</v>
      </c>
      <c r="D641" s="163">
        <v>490</v>
      </c>
      <c r="E641" s="166">
        <f t="shared" si="19"/>
        <v>2015</v>
      </c>
      <c r="F641" s="177" t="str">
        <f t="shared" si="20"/>
        <v>第2季度</v>
      </c>
    </row>
    <row r="642" spans="1:6" hidden="1" x14ac:dyDescent="0.25">
      <c r="A642" s="165">
        <v>42158</v>
      </c>
      <c r="B642" s="162" t="s">
        <v>20</v>
      </c>
      <c r="C642" s="164" t="s">
        <v>22</v>
      </c>
      <c r="D642" s="163">
        <v>86.85</v>
      </c>
      <c r="E642" s="166">
        <f t="shared" si="19"/>
        <v>2015</v>
      </c>
      <c r="F642" s="177" t="str">
        <f t="shared" si="20"/>
        <v>第2季度</v>
      </c>
    </row>
    <row r="643" spans="1:6" hidden="1" x14ac:dyDescent="0.25">
      <c r="A643" s="165">
        <v>42159</v>
      </c>
      <c r="B643" s="162" t="s">
        <v>20</v>
      </c>
      <c r="C643" s="164" t="s">
        <v>26</v>
      </c>
      <c r="D643" s="163">
        <v>611.99999570846558</v>
      </c>
      <c r="E643" s="166">
        <f t="shared" ref="E643:E671" si="21">YEAR(A643)</f>
        <v>2015</v>
      </c>
      <c r="F643" s="177" t="str">
        <f t="shared" ref="F643:F671" si="22">"第"&amp;CHOOSE(MONTH(A643),1,1,1,2,2,2,3,3,3,4,4,4,)&amp;"季度"</f>
        <v>第2季度</v>
      </c>
    </row>
    <row r="644" spans="1:6" hidden="1" x14ac:dyDescent="0.25">
      <c r="A644" s="165">
        <v>42159</v>
      </c>
      <c r="B644" s="162" t="s">
        <v>20</v>
      </c>
      <c r="C644" s="164" t="s">
        <v>26</v>
      </c>
      <c r="D644" s="163">
        <v>322.9999977350235</v>
      </c>
      <c r="E644" s="166">
        <f t="shared" si="21"/>
        <v>2015</v>
      </c>
      <c r="F644" s="177" t="str">
        <f t="shared" si="22"/>
        <v>第2季度</v>
      </c>
    </row>
    <row r="645" spans="1:6" hidden="1" x14ac:dyDescent="0.25">
      <c r="A645" s="165">
        <v>42159</v>
      </c>
      <c r="B645" s="162" t="s">
        <v>20</v>
      </c>
      <c r="C645" s="164" t="s">
        <v>25</v>
      </c>
      <c r="D645" s="163">
        <v>444.97499687969685</v>
      </c>
      <c r="E645" s="166">
        <f t="shared" si="21"/>
        <v>2015</v>
      </c>
      <c r="F645" s="177" t="str">
        <f t="shared" si="22"/>
        <v>第2季度</v>
      </c>
    </row>
    <row r="646" spans="1:6" hidden="1" x14ac:dyDescent="0.25">
      <c r="A646" s="165">
        <v>42159</v>
      </c>
      <c r="B646" s="162" t="s">
        <v>20</v>
      </c>
      <c r="C646" s="164" t="s">
        <v>29</v>
      </c>
      <c r="D646" s="163">
        <v>250</v>
      </c>
      <c r="E646" s="166">
        <f t="shared" si="21"/>
        <v>2015</v>
      </c>
      <c r="F646" s="177" t="str">
        <f t="shared" si="22"/>
        <v>第2季度</v>
      </c>
    </row>
    <row r="647" spans="1:6" hidden="1" x14ac:dyDescent="0.25">
      <c r="A647" s="165">
        <v>42160</v>
      </c>
      <c r="B647" s="162" t="s">
        <v>23</v>
      </c>
      <c r="C647" s="164" t="s">
        <v>26</v>
      </c>
      <c r="D647" s="163">
        <v>364.7999986410141</v>
      </c>
      <c r="E647" s="166">
        <f t="shared" si="21"/>
        <v>2015</v>
      </c>
      <c r="F647" s="177" t="str">
        <f t="shared" si="22"/>
        <v>第2季度</v>
      </c>
    </row>
    <row r="648" spans="1:6" hidden="1" x14ac:dyDescent="0.25">
      <c r="A648" s="165">
        <v>42160</v>
      </c>
      <c r="B648" s="162" t="s">
        <v>23</v>
      </c>
      <c r="C648" s="164" t="s">
        <v>27</v>
      </c>
      <c r="D648" s="163">
        <v>40</v>
      </c>
      <c r="E648" s="166">
        <f t="shared" si="21"/>
        <v>2015</v>
      </c>
      <c r="F648" s="177" t="str">
        <f t="shared" si="22"/>
        <v>第2季度</v>
      </c>
    </row>
    <row r="649" spans="1:6" hidden="1" x14ac:dyDescent="0.25">
      <c r="A649" s="165">
        <v>42160</v>
      </c>
      <c r="B649" s="162" t="s">
        <v>23</v>
      </c>
      <c r="C649" s="164" t="s">
        <v>27</v>
      </c>
      <c r="D649" s="163">
        <v>22</v>
      </c>
      <c r="E649" s="166">
        <f t="shared" si="21"/>
        <v>2015</v>
      </c>
      <c r="F649" s="177" t="str">
        <f t="shared" si="22"/>
        <v>第2季度</v>
      </c>
    </row>
    <row r="650" spans="1:6" hidden="1" x14ac:dyDescent="0.25">
      <c r="A650" s="165">
        <v>42160</v>
      </c>
      <c r="B650" s="162" t="s">
        <v>23</v>
      </c>
      <c r="C650" s="164" t="s">
        <v>27</v>
      </c>
      <c r="D650" s="163">
        <v>24.500000011175871</v>
      </c>
      <c r="E650" s="166">
        <f t="shared" si="21"/>
        <v>2015</v>
      </c>
      <c r="F650" s="177" t="str">
        <f t="shared" si="22"/>
        <v>第2季度</v>
      </c>
    </row>
    <row r="651" spans="1:6" hidden="1" x14ac:dyDescent="0.25">
      <c r="A651" s="165">
        <v>42160</v>
      </c>
      <c r="B651" s="162" t="s">
        <v>23</v>
      </c>
      <c r="C651" s="164" t="s">
        <v>21</v>
      </c>
      <c r="D651" s="163">
        <v>28.499999977648258</v>
      </c>
      <c r="E651" s="166">
        <f t="shared" si="21"/>
        <v>2015</v>
      </c>
      <c r="F651" s="177" t="str">
        <f t="shared" si="22"/>
        <v>第2季度</v>
      </c>
    </row>
    <row r="652" spans="1:6" hidden="1" x14ac:dyDescent="0.25">
      <c r="A652" s="165">
        <v>42160</v>
      </c>
      <c r="B652" s="162" t="s">
        <v>23</v>
      </c>
      <c r="C652" s="164" t="s">
        <v>27</v>
      </c>
      <c r="D652" s="163">
        <v>71.99999988079071</v>
      </c>
      <c r="E652" s="166">
        <f t="shared" si="21"/>
        <v>2015</v>
      </c>
      <c r="F652" s="177" t="str">
        <f t="shared" si="22"/>
        <v>第2季度</v>
      </c>
    </row>
    <row r="653" spans="1:6" hidden="1" x14ac:dyDescent="0.25">
      <c r="A653" s="165">
        <v>42160</v>
      </c>
      <c r="B653" s="162" t="s">
        <v>23</v>
      </c>
      <c r="C653" s="164" t="s">
        <v>22</v>
      </c>
      <c r="D653" s="163">
        <v>31</v>
      </c>
      <c r="E653" s="166">
        <f t="shared" si="21"/>
        <v>2015</v>
      </c>
      <c r="F653" s="177" t="str">
        <f t="shared" si="22"/>
        <v>第2季度</v>
      </c>
    </row>
    <row r="654" spans="1:6" hidden="1" x14ac:dyDescent="0.25">
      <c r="A654" s="165">
        <v>42160</v>
      </c>
      <c r="B654" s="162" t="s">
        <v>23</v>
      </c>
      <c r="C654" s="164" t="s">
        <v>29</v>
      </c>
      <c r="D654" s="163">
        <v>72.199999943375587</v>
      </c>
      <c r="E654" s="166">
        <f t="shared" si="21"/>
        <v>2015</v>
      </c>
      <c r="F654" s="177" t="str">
        <f t="shared" si="22"/>
        <v>第2季度</v>
      </c>
    </row>
    <row r="655" spans="1:6" hidden="1" x14ac:dyDescent="0.25">
      <c r="A655" s="165">
        <v>42160</v>
      </c>
      <c r="B655" s="162" t="s">
        <v>23</v>
      </c>
      <c r="C655" s="164" t="s">
        <v>22</v>
      </c>
      <c r="D655" s="163">
        <v>24</v>
      </c>
      <c r="E655" s="166">
        <f t="shared" si="21"/>
        <v>2015</v>
      </c>
      <c r="F655" s="177" t="str">
        <f t="shared" si="22"/>
        <v>第2季度</v>
      </c>
    </row>
    <row r="656" spans="1:6" hidden="1" x14ac:dyDescent="0.25">
      <c r="A656" s="165">
        <v>42160</v>
      </c>
      <c r="B656" s="162" t="s">
        <v>23</v>
      </c>
      <c r="C656" s="164" t="s">
        <v>21</v>
      </c>
      <c r="D656" s="163">
        <v>22.55250001559034</v>
      </c>
      <c r="E656" s="166">
        <f t="shared" si="21"/>
        <v>2015</v>
      </c>
      <c r="F656" s="177" t="str">
        <f t="shared" si="22"/>
        <v>第2季度</v>
      </c>
    </row>
    <row r="657" spans="1:6" hidden="1" x14ac:dyDescent="0.25">
      <c r="A657" s="165">
        <v>42160</v>
      </c>
      <c r="B657" s="162" t="s">
        <v>23</v>
      </c>
      <c r="C657" s="164" t="s">
        <v>25</v>
      </c>
      <c r="D657" s="163">
        <v>33.853000023402274</v>
      </c>
      <c r="E657" s="166">
        <f t="shared" si="21"/>
        <v>2015</v>
      </c>
      <c r="F657" s="177" t="str">
        <f t="shared" si="22"/>
        <v>第2季度</v>
      </c>
    </row>
    <row r="658" spans="1:6" hidden="1" x14ac:dyDescent="0.25">
      <c r="A658" s="165">
        <v>42160</v>
      </c>
      <c r="B658" s="162" t="s">
        <v>23</v>
      </c>
      <c r="C658" s="164" t="s">
        <v>25</v>
      </c>
      <c r="D658" s="163">
        <v>77.760000072419643</v>
      </c>
      <c r="E658" s="166">
        <f t="shared" si="21"/>
        <v>2015</v>
      </c>
      <c r="F658" s="177" t="str">
        <f t="shared" si="22"/>
        <v>第2季度</v>
      </c>
    </row>
    <row r="659" spans="1:6" hidden="1" x14ac:dyDescent="0.25">
      <c r="A659" s="165">
        <v>42160</v>
      </c>
      <c r="B659" s="162" t="s">
        <v>23</v>
      </c>
      <c r="C659" s="164" t="s">
        <v>24</v>
      </c>
      <c r="D659" s="163">
        <v>18</v>
      </c>
      <c r="E659" s="166">
        <f t="shared" si="21"/>
        <v>2015</v>
      </c>
      <c r="F659" s="177" t="str">
        <f t="shared" si="22"/>
        <v>第2季度</v>
      </c>
    </row>
    <row r="660" spans="1:6" hidden="1" x14ac:dyDescent="0.25">
      <c r="A660" s="165">
        <v>42160</v>
      </c>
      <c r="B660" s="162" t="s">
        <v>23</v>
      </c>
      <c r="C660" s="164" t="s">
        <v>29</v>
      </c>
      <c r="D660" s="163">
        <v>32</v>
      </c>
      <c r="E660" s="166">
        <f t="shared" si="21"/>
        <v>2015</v>
      </c>
      <c r="F660" s="177" t="str">
        <f t="shared" si="22"/>
        <v>第2季度</v>
      </c>
    </row>
    <row r="661" spans="1:6" hidden="1" x14ac:dyDescent="0.25">
      <c r="A661" s="165">
        <v>42160</v>
      </c>
      <c r="B661" s="162" t="s">
        <v>23</v>
      </c>
      <c r="C661" s="164" t="s">
        <v>26</v>
      </c>
      <c r="D661" s="163">
        <v>34.19999997317791</v>
      </c>
      <c r="E661" s="166">
        <f t="shared" si="21"/>
        <v>2015</v>
      </c>
      <c r="F661" s="177" t="str">
        <f t="shared" si="22"/>
        <v>第2季度</v>
      </c>
    </row>
    <row r="662" spans="1:6" hidden="1" x14ac:dyDescent="0.25">
      <c r="A662" s="165">
        <v>42160</v>
      </c>
      <c r="B662" s="162" t="s">
        <v>23</v>
      </c>
      <c r="C662" s="164" t="s">
        <v>22</v>
      </c>
      <c r="D662" s="163">
        <v>28.95</v>
      </c>
      <c r="E662" s="166">
        <f t="shared" si="21"/>
        <v>2015</v>
      </c>
      <c r="F662" s="177" t="str">
        <f t="shared" si="22"/>
        <v>第2季度</v>
      </c>
    </row>
    <row r="663" spans="1:6" hidden="1" x14ac:dyDescent="0.25">
      <c r="A663" s="165">
        <v>42160</v>
      </c>
      <c r="B663" s="162" t="s">
        <v>23</v>
      </c>
      <c r="C663" s="164" t="s">
        <v>22</v>
      </c>
      <c r="D663" s="163">
        <v>35.280000016093254</v>
      </c>
      <c r="E663" s="166">
        <f t="shared" si="21"/>
        <v>2015</v>
      </c>
      <c r="F663" s="177" t="str">
        <f t="shared" si="22"/>
        <v>第2季度</v>
      </c>
    </row>
    <row r="664" spans="1:6" hidden="1" x14ac:dyDescent="0.25">
      <c r="A664" s="165">
        <v>42160</v>
      </c>
      <c r="B664" s="162" t="s">
        <v>23</v>
      </c>
      <c r="C664" s="164" t="s">
        <v>24</v>
      </c>
      <c r="D664" s="163">
        <v>14</v>
      </c>
      <c r="E664" s="166">
        <f t="shared" si="21"/>
        <v>2015</v>
      </c>
      <c r="F664" s="177" t="str">
        <f t="shared" si="22"/>
        <v>第2季度</v>
      </c>
    </row>
    <row r="665" spans="1:6" hidden="1" x14ac:dyDescent="0.25">
      <c r="A665" s="165">
        <v>42160</v>
      </c>
      <c r="B665" s="162" t="s">
        <v>23</v>
      </c>
      <c r="C665" s="164" t="s">
        <v>28</v>
      </c>
      <c r="D665" s="163">
        <v>48</v>
      </c>
      <c r="E665" s="166">
        <f t="shared" si="21"/>
        <v>2015</v>
      </c>
      <c r="F665" s="177" t="str">
        <f t="shared" si="22"/>
        <v>第2季度</v>
      </c>
    </row>
    <row r="666" spans="1:6" hidden="1" x14ac:dyDescent="0.25">
      <c r="A666" s="165">
        <v>42160</v>
      </c>
      <c r="B666" s="162" t="s">
        <v>23</v>
      </c>
      <c r="C666" s="164" t="s">
        <v>29</v>
      </c>
      <c r="D666" s="163">
        <v>63.920000091195107</v>
      </c>
      <c r="E666" s="166">
        <f t="shared" si="21"/>
        <v>2015</v>
      </c>
      <c r="F666" s="177" t="str">
        <f t="shared" si="22"/>
        <v>第2季度</v>
      </c>
    </row>
    <row r="667" spans="1:6" hidden="1" x14ac:dyDescent="0.25">
      <c r="A667" s="165">
        <v>42160</v>
      </c>
      <c r="B667" s="162" t="s">
        <v>23</v>
      </c>
      <c r="C667" s="164" t="s">
        <v>24</v>
      </c>
      <c r="D667" s="163">
        <v>64.505000044591725</v>
      </c>
      <c r="E667" s="166">
        <f t="shared" si="21"/>
        <v>2015</v>
      </c>
      <c r="F667" s="177" t="str">
        <f t="shared" si="22"/>
        <v>第2季度</v>
      </c>
    </row>
    <row r="668" spans="1:6" hidden="1" x14ac:dyDescent="0.25">
      <c r="A668" s="165">
        <v>42160</v>
      </c>
      <c r="B668" s="162" t="s">
        <v>23</v>
      </c>
      <c r="C668" s="164" t="s">
        <v>27</v>
      </c>
      <c r="D668" s="163">
        <v>17</v>
      </c>
      <c r="E668" s="166">
        <f t="shared" si="21"/>
        <v>2015</v>
      </c>
      <c r="F668" s="177" t="str">
        <f t="shared" si="22"/>
        <v>第2季度</v>
      </c>
    </row>
    <row r="669" spans="1:6" hidden="1" x14ac:dyDescent="0.25">
      <c r="A669" s="165">
        <v>42160</v>
      </c>
      <c r="B669" s="162" t="s">
        <v>23</v>
      </c>
      <c r="C669" s="164" t="s">
        <v>22</v>
      </c>
      <c r="D669" s="163">
        <v>29.700000006705523</v>
      </c>
      <c r="E669" s="166">
        <f t="shared" si="21"/>
        <v>2015</v>
      </c>
      <c r="F669" s="177" t="str">
        <f t="shared" si="22"/>
        <v>第2季度</v>
      </c>
    </row>
    <row r="670" spans="1:6" x14ac:dyDescent="0.25">
      <c r="A670" s="165">
        <v>42160</v>
      </c>
      <c r="B670" s="162" t="s">
        <v>23</v>
      </c>
      <c r="C670" s="164" t="s">
        <v>26</v>
      </c>
      <c r="D670" s="163">
        <v>31</v>
      </c>
      <c r="E670" s="166">
        <f t="shared" si="21"/>
        <v>2015</v>
      </c>
      <c r="F670" s="177" t="str">
        <f t="shared" si="22"/>
        <v>第2季度</v>
      </c>
    </row>
    <row r="671" spans="1:6" x14ac:dyDescent="0.25">
      <c r="A671" s="161">
        <v>42160</v>
      </c>
      <c r="B671" s="158" t="s">
        <v>23</v>
      </c>
      <c r="C671" s="160" t="s">
        <v>27</v>
      </c>
      <c r="D671" s="159">
        <v>26</v>
      </c>
      <c r="E671" s="166">
        <f t="shared" si="21"/>
        <v>2015</v>
      </c>
      <c r="F671" s="177" t="str">
        <f t="shared" si="22"/>
        <v>第2季度</v>
      </c>
    </row>
    <row r="672" spans="1:6" x14ac:dyDescent="0.25">
      <c r="A672" s="157"/>
    </row>
    <row r="673" spans="1:1" x14ac:dyDescent="0.25">
      <c r="A673" s="157"/>
    </row>
    <row r="674" spans="1:1" x14ac:dyDescent="0.25">
      <c r="A674" s="157"/>
    </row>
    <row r="675" spans="1:1" x14ac:dyDescent="0.25">
      <c r="A675" s="157"/>
    </row>
    <row r="676" spans="1:1" x14ac:dyDescent="0.25">
      <c r="A676" s="157"/>
    </row>
    <row r="677" spans="1:1" x14ac:dyDescent="0.25">
      <c r="A677" s="157"/>
    </row>
    <row r="678" spans="1:1" x14ac:dyDescent="0.25">
      <c r="A678" s="157"/>
    </row>
    <row r="679" spans="1:1" x14ac:dyDescent="0.25">
      <c r="A679" s="157"/>
    </row>
    <row r="680" spans="1:1" x14ac:dyDescent="0.25">
      <c r="A680" s="157"/>
    </row>
    <row r="681" spans="1:1" x14ac:dyDescent="0.25">
      <c r="A681" s="157"/>
    </row>
    <row r="682" spans="1:1" x14ac:dyDescent="0.25">
      <c r="A682" s="157"/>
    </row>
    <row r="683" spans="1:1" x14ac:dyDescent="0.25">
      <c r="A683" s="157"/>
    </row>
    <row r="684" spans="1:1" x14ac:dyDescent="0.25">
      <c r="A684" s="157"/>
    </row>
    <row r="685" spans="1:1" x14ac:dyDescent="0.25">
      <c r="A685" s="157"/>
    </row>
    <row r="686" spans="1:1" x14ac:dyDescent="0.25">
      <c r="A686" s="157"/>
    </row>
    <row r="687" spans="1:1" x14ac:dyDescent="0.25">
      <c r="A687" s="157"/>
    </row>
    <row r="688" spans="1:1" x14ac:dyDescent="0.25">
      <c r="A688" s="157"/>
    </row>
    <row r="689" spans="1:1" x14ac:dyDescent="0.25">
      <c r="A689" s="157"/>
    </row>
    <row r="690" spans="1:1" x14ac:dyDescent="0.25">
      <c r="A690" s="157"/>
    </row>
    <row r="691" spans="1:1" x14ac:dyDescent="0.25">
      <c r="A691" s="157"/>
    </row>
    <row r="692" spans="1:1" x14ac:dyDescent="0.25">
      <c r="A692" s="157"/>
    </row>
    <row r="693" spans="1:1" x14ac:dyDescent="0.25">
      <c r="A693" s="157"/>
    </row>
    <row r="694" spans="1:1" x14ac:dyDescent="0.25">
      <c r="A694" s="157"/>
    </row>
    <row r="695" spans="1:1" x14ac:dyDescent="0.25">
      <c r="A695" s="157"/>
    </row>
    <row r="696" spans="1:1" x14ac:dyDescent="0.25">
      <c r="A696" s="157"/>
    </row>
    <row r="697" spans="1:1" x14ac:dyDescent="0.25">
      <c r="A697" s="157"/>
    </row>
    <row r="698" spans="1:1" x14ac:dyDescent="0.25">
      <c r="A698" s="157"/>
    </row>
    <row r="699" spans="1:1" x14ac:dyDescent="0.25">
      <c r="A699" s="157"/>
    </row>
    <row r="700" spans="1:1" x14ac:dyDescent="0.25">
      <c r="A700" s="157"/>
    </row>
    <row r="701" spans="1:1" x14ac:dyDescent="0.25">
      <c r="A701" s="157"/>
    </row>
    <row r="702" spans="1:1" x14ac:dyDescent="0.25">
      <c r="A702" s="157"/>
    </row>
    <row r="703" spans="1:1" x14ac:dyDescent="0.25">
      <c r="A703" s="157"/>
    </row>
    <row r="704" spans="1:1" x14ac:dyDescent="0.25">
      <c r="A704" s="157"/>
    </row>
    <row r="705" spans="1:1" x14ac:dyDescent="0.25">
      <c r="A705" s="157"/>
    </row>
    <row r="706" spans="1:1" x14ac:dyDescent="0.25">
      <c r="A706" s="157"/>
    </row>
    <row r="707" spans="1:1" x14ac:dyDescent="0.25">
      <c r="A707" s="157"/>
    </row>
    <row r="708" spans="1:1" x14ac:dyDescent="0.25">
      <c r="A708" s="157"/>
    </row>
    <row r="709" spans="1:1" x14ac:dyDescent="0.25">
      <c r="A709" s="157"/>
    </row>
    <row r="710" spans="1:1" x14ac:dyDescent="0.25">
      <c r="A710" s="157"/>
    </row>
    <row r="711" spans="1:1" x14ac:dyDescent="0.25">
      <c r="A711" s="157"/>
    </row>
    <row r="712" spans="1:1" x14ac:dyDescent="0.25">
      <c r="A712" s="157"/>
    </row>
    <row r="713" spans="1:1" x14ac:dyDescent="0.25">
      <c r="A713" s="157"/>
    </row>
    <row r="714" spans="1:1" x14ac:dyDescent="0.25">
      <c r="A714" s="157"/>
    </row>
    <row r="715" spans="1:1" x14ac:dyDescent="0.25">
      <c r="A715" s="157"/>
    </row>
    <row r="716" spans="1:1" x14ac:dyDescent="0.25">
      <c r="A716" s="157"/>
    </row>
    <row r="717" spans="1:1" x14ac:dyDescent="0.25">
      <c r="A717" s="157"/>
    </row>
    <row r="718" spans="1:1" x14ac:dyDescent="0.25">
      <c r="A718" s="157"/>
    </row>
    <row r="719" spans="1:1" x14ac:dyDescent="0.25">
      <c r="A719" s="157"/>
    </row>
    <row r="720" spans="1:1" x14ac:dyDescent="0.25">
      <c r="A720" s="157"/>
    </row>
    <row r="721" spans="1:1" x14ac:dyDescent="0.25">
      <c r="A721" s="157"/>
    </row>
    <row r="722" spans="1:1" x14ac:dyDescent="0.25">
      <c r="A722" s="157"/>
    </row>
    <row r="723" spans="1:1" x14ac:dyDescent="0.25">
      <c r="A723" s="157"/>
    </row>
    <row r="724" spans="1:1" x14ac:dyDescent="0.25">
      <c r="A724" s="157"/>
    </row>
    <row r="725" spans="1:1" x14ac:dyDescent="0.25">
      <c r="A725" s="157"/>
    </row>
    <row r="726" spans="1:1" x14ac:dyDescent="0.25">
      <c r="A726" s="157"/>
    </row>
    <row r="727" spans="1:1" x14ac:dyDescent="0.25">
      <c r="A727" s="157"/>
    </row>
    <row r="728" spans="1:1" x14ac:dyDescent="0.25">
      <c r="A728" s="157"/>
    </row>
    <row r="729" spans="1:1" x14ac:dyDescent="0.25">
      <c r="A729" s="157"/>
    </row>
    <row r="730" spans="1:1" x14ac:dyDescent="0.25">
      <c r="A730" s="157"/>
    </row>
    <row r="731" spans="1:1" x14ac:dyDescent="0.25">
      <c r="A731" s="157"/>
    </row>
    <row r="732" spans="1:1" x14ac:dyDescent="0.25">
      <c r="A732" s="157"/>
    </row>
    <row r="733" spans="1:1" x14ac:dyDescent="0.25">
      <c r="A733" s="157"/>
    </row>
    <row r="734" spans="1:1" x14ac:dyDescent="0.25">
      <c r="A734" s="157"/>
    </row>
    <row r="735" spans="1:1" x14ac:dyDescent="0.25">
      <c r="A735" s="157"/>
    </row>
    <row r="736" spans="1:1" x14ac:dyDescent="0.25">
      <c r="A736" s="157"/>
    </row>
    <row r="737" spans="1:1" x14ac:dyDescent="0.25">
      <c r="A737" s="157"/>
    </row>
    <row r="738" spans="1:1" x14ac:dyDescent="0.25">
      <c r="A738" s="157"/>
    </row>
    <row r="739" spans="1:1" x14ac:dyDescent="0.25">
      <c r="A739" s="157"/>
    </row>
    <row r="740" spans="1:1" x14ac:dyDescent="0.25">
      <c r="A740" s="157"/>
    </row>
    <row r="741" spans="1:1" x14ac:dyDescent="0.25">
      <c r="A741" s="157"/>
    </row>
    <row r="742" spans="1:1" x14ac:dyDescent="0.25">
      <c r="A742" s="157"/>
    </row>
    <row r="743" spans="1:1" x14ac:dyDescent="0.25">
      <c r="A743" s="157"/>
    </row>
    <row r="744" spans="1:1" x14ac:dyDescent="0.25">
      <c r="A744" s="157"/>
    </row>
    <row r="745" spans="1:1" x14ac:dyDescent="0.25">
      <c r="A745" s="157"/>
    </row>
    <row r="746" spans="1:1" x14ac:dyDescent="0.25">
      <c r="A746" s="157"/>
    </row>
    <row r="747" spans="1:1" x14ac:dyDescent="0.25">
      <c r="A747" s="157"/>
    </row>
  </sheetData>
  <phoneticPr fontId="2" type="noConversion"/>
  <printOptions headings="1"/>
  <pageMargins left="0.74803149606299213" right="0.74803149606299213" top="0.98425196850393704" bottom="0.98425196850393704" header="0.51181102362204722" footer="0.51181102362204722"/>
  <pageSetup paperSize="9" orientation="portrait" blackAndWhite="1" horizontalDpi="300" verticalDpi="30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243" r:id="rId4" name="Drop Down 3">
              <controlPr defaultSize="0" autoLine="0" autoPict="0">
                <anchor moveWithCells="1">
                  <from>
                    <xdr:col>7</xdr:col>
                    <xdr:colOff>781050</xdr:colOff>
                    <xdr:row>18</xdr:row>
                    <xdr:rowOff>95250</xdr:rowOff>
                  </from>
                  <to>
                    <xdr:col>8</xdr:col>
                    <xdr:colOff>361950</xdr:colOff>
                    <xdr:row>19</xdr:row>
                    <xdr:rowOff>95250</xdr:rowOff>
                  </to>
                </anchor>
              </controlPr>
            </control>
          </mc:Choice>
        </mc:AlternateContent>
        <mc:AlternateContent xmlns:mc="http://schemas.openxmlformats.org/markup-compatibility/2006">
          <mc:Choice Requires="x14">
            <control shapeId="10244" r:id="rId5" name="Drop Down 4">
              <controlPr defaultSize="0" autoLine="0" autoPict="0">
                <anchor moveWithCells="1">
                  <from>
                    <xdr:col>8</xdr:col>
                    <xdr:colOff>508000</xdr:colOff>
                    <xdr:row>18</xdr:row>
                    <xdr:rowOff>95250</xdr:rowOff>
                  </from>
                  <to>
                    <xdr:col>9</xdr:col>
                    <xdr:colOff>438150</xdr:colOff>
                    <xdr:row>19</xdr:row>
                    <xdr:rowOff>95250</xdr:rowOff>
                  </to>
                </anchor>
              </controlPr>
            </control>
          </mc:Choice>
        </mc:AlternateContent>
        <mc:AlternateContent xmlns:mc="http://schemas.openxmlformats.org/markup-compatibility/2006">
          <mc:Choice Requires="x14">
            <control shapeId="10246" r:id="rId6" name="Drop Down 6">
              <controlPr defaultSize="0" autoLine="0" autoPict="0">
                <anchor moveWithCells="1">
                  <from>
                    <xdr:col>0</xdr:col>
                    <xdr:colOff>889000</xdr:colOff>
                    <xdr:row>673</xdr:row>
                    <xdr:rowOff>114300</xdr:rowOff>
                  </from>
                  <to>
                    <xdr:col>2</xdr:col>
                    <xdr:colOff>755650</xdr:colOff>
                    <xdr:row>675</xdr:row>
                    <xdr:rowOff>31750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0AA1A-FEC1-4418-ACE7-87B32BB0000D}">
  <dimension ref="B1:K39"/>
  <sheetViews>
    <sheetView showGridLines="0" workbookViewId="0">
      <selection activeCell="B20" sqref="B20:K39"/>
    </sheetView>
  </sheetViews>
  <sheetFormatPr defaultRowHeight="14" x14ac:dyDescent="0.25"/>
  <cols>
    <col min="1" max="1" width="0.90625" style="155" customWidth="1"/>
    <col min="2" max="2" width="17.90625" style="155" customWidth="1"/>
    <col min="3" max="3" width="9.08984375" style="155" customWidth="1"/>
    <col min="4" max="4" width="7.08984375" style="155" customWidth="1"/>
    <col min="5" max="5" width="1" style="155" customWidth="1"/>
    <col min="6" max="6" width="4.453125" style="155" customWidth="1"/>
    <col min="7" max="7" width="7" style="155" customWidth="1"/>
    <col min="8" max="8" width="6.7265625" style="155" customWidth="1"/>
    <col min="9" max="9" width="1.08984375" style="155" customWidth="1"/>
    <col min="10" max="10" width="6" style="155" customWidth="1"/>
    <col min="11" max="11" width="8.26953125" style="155" customWidth="1"/>
    <col min="12" max="12" width="1" style="155" customWidth="1"/>
    <col min="13" max="256" width="8.90625" style="155"/>
    <col min="257" max="257" width="0.90625" style="155" customWidth="1"/>
    <col min="258" max="258" width="17.26953125" style="155" customWidth="1"/>
    <col min="259" max="259" width="9.36328125" style="155" customWidth="1"/>
    <col min="260" max="260" width="7.08984375" style="155" customWidth="1"/>
    <col min="261" max="261" width="1" style="155" customWidth="1"/>
    <col min="262" max="262" width="4.453125" style="155" customWidth="1"/>
    <col min="263" max="263" width="7" style="155" customWidth="1"/>
    <col min="264" max="264" width="6.7265625" style="155" customWidth="1"/>
    <col min="265" max="265" width="1.08984375" style="155" customWidth="1"/>
    <col min="266" max="266" width="6" style="155" customWidth="1"/>
    <col min="267" max="267" width="8.26953125" style="155" customWidth="1"/>
    <col min="268" max="268" width="1" style="155" customWidth="1"/>
    <col min="269" max="512" width="8.90625" style="155"/>
    <col min="513" max="513" width="0.90625" style="155" customWidth="1"/>
    <col min="514" max="514" width="17.26953125" style="155" customWidth="1"/>
    <col min="515" max="515" width="9.36328125" style="155" customWidth="1"/>
    <col min="516" max="516" width="7.08984375" style="155" customWidth="1"/>
    <col min="517" max="517" width="1" style="155" customWidth="1"/>
    <col min="518" max="518" width="4.453125" style="155" customWidth="1"/>
    <col min="519" max="519" width="7" style="155" customWidth="1"/>
    <col min="520" max="520" width="6.7265625" style="155" customWidth="1"/>
    <col min="521" max="521" width="1.08984375" style="155" customWidth="1"/>
    <col min="522" max="522" width="6" style="155" customWidth="1"/>
    <col min="523" max="523" width="8.26953125" style="155" customWidth="1"/>
    <col min="524" max="524" width="1" style="155" customWidth="1"/>
    <col min="525" max="768" width="8.90625" style="155"/>
    <col min="769" max="769" width="0.90625" style="155" customWidth="1"/>
    <col min="770" max="770" width="17.26953125" style="155" customWidth="1"/>
    <col min="771" max="771" width="9.36328125" style="155" customWidth="1"/>
    <col min="772" max="772" width="7.08984375" style="155" customWidth="1"/>
    <col min="773" max="773" width="1" style="155" customWidth="1"/>
    <col min="774" max="774" width="4.453125" style="155" customWidth="1"/>
    <col min="775" max="775" width="7" style="155" customWidth="1"/>
    <col min="776" max="776" width="6.7265625" style="155" customWidth="1"/>
    <col min="777" max="777" width="1.08984375" style="155" customWidth="1"/>
    <col min="778" max="778" width="6" style="155" customWidth="1"/>
    <col min="779" max="779" width="8.26953125" style="155" customWidth="1"/>
    <col min="780" max="780" width="1" style="155" customWidth="1"/>
    <col min="781" max="1024" width="8.90625" style="155"/>
    <col min="1025" max="1025" width="0.90625" style="155" customWidth="1"/>
    <col min="1026" max="1026" width="17.26953125" style="155" customWidth="1"/>
    <col min="1027" max="1027" width="9.36328125" style="155" customWidth="1"/>
    <col min="1028" max="1028" width="7.08984375" style="155" customWidth="1"/>
    <col min="1029" max="1029" width="1" style="155" customWidth="1"/>
    <col min="1030" max="1030" width="4.453125" style="155" customWidth="1"/>
    <col min="1031" max="1031" width="7" style="155" customWidth="1"/>
    <col min="1032" max="1032" width="6.7265625" style="155" customWidth="1"/>
    <col min="1033" max="1033" width="1.08984375" style="155" customWidth="1"/>
    <col min="1034" max="1034" width="6" style="155" customWidth="1"/>
    <col min="1035" max="1035" width="8.26953125" style="155" customWidth="1"/>
    <col min="1036" max="1036" width="1" style="155" customWidth="1"/>
    <col min="1037" max="1280" width="8.90625" style="155"/>
    <col min="1281" max="1281" width="0.90625" style="155" customWidth="1"/>
    <col min="1282" max="1282" width="17.26953125" style="155" customWidth="1"/>
    <col min="1283" max="1283" width="9.36328125" style="155" customWidth="1"/>
    <col min="1284" max="1284" width="7.08984375" style="155" customWidth="1"/>
    <col min="1285" max="1285" width="1" style="155" customWidth="1"/>
    <col min="1286" max="1286" width="4.453125" style="155" customWidth="1"/>
    <col min="1287" max="1287" width="7" style="155" customWidth="1"/>
    <col min="1288" max="1288" width="6.7265625" style="155" customWidth="1"/>
    <col min="1289" max="1289" width="1.08984375" style="155" customWidth="1"/>
    <col min="1290" max="1290" width="6" style="155" customWidth="1"/>
    <col min="1291" max="1291" width="8.26953125" style="155" customWidth="1"/>
    <col min="1292" max="1292" width="1" style="155" customWidth="1"/>
    <col min="1293" max="1536" width="8.90625" style="155"/>
    <col min="1537" max="1537" width="0.90625" style="155" customWidth="1"/>
    <col min="1538" max="1538" width="17.26953125" style="155" customWidth="1"/>
    <col min="1539" max="1539" width="9.36328125" style="155" customWidth="1"/>
    <col min="1540" max="1540" width="7.08984375" style="155" customWidth="1"/>
    <col min="1541" max="1541" width="1" style="155" customWidth="1"/>
    <col min="1542" max="1542" width="4.453125" style="155" customWidth="1"/>
    <col min="1543" max="1543" width="7" style="155" customWidth="1"/>
    <col min="1544" max="1544" width="6.7265625" style="155" customWidth="1"/>
    <col min="1545" max="1545" width="1.08984375" style="155" customWidth="1"/>
    <col min="1546" max="1546" width="6" style="155" customWidth="1"/>
    <col min="1547" max="1547" width="8.26953125" style="155" customWidth="1"/>
    <col min="1548" max="1548" width="1" style="155" customWidth="1"/>
    <col min="1549" max="1792" width="8.90625" style="155"/>
    <col min="1793" max="1793" width="0.90625" style="155" customWidth="1"/>
    <col min="1794" max="1794" width="17.26953125" style="155" customWidth="1"/>
    <col min="1795" max="1795" width="9.36328125" style="155" customWidth="1"/>
    <col min="1796" max="1796" width="7.08984375" style="155" customWidth="1"/>
    <col min="1797" max="1797" width="1" style="155" customWidth="1"/>
    <col min="1798" max="1798" width="4.453125" style="155" customWidth="1"/>
    <col min="1799" max="1799" width="7" style="155" customWidth="1"/>
    <col min="1800" max="1800" width="6.7265625" style="155" customWidth="1"/>
    <col min="1801" max="1801" width="1.08984375" style="155" customWidth="1"/>
    <col min="1802" max="1802" width="6" style="155" customWidth="1"/>
    <col min="1803" max="1803" width="8.26953125" style="155" customWidth="1"/>
    <col min="1804" max="1804" width="1" style="155" customWidth="1"/>
    <col min="1805" max="2048" width="8.90625" style="155"/>
    <col min="2049" max="2049" width="0.90625" style="155" customWidth="1"/>
    <col min="2050" max="2050" width="17.26953125" style="155" customWidth="1"/>
    <col min="2051" max="2051" width="9.36328125" style="155" customWidth="1"/>
    <col min="2052" max="2052" width="7.08984375" style="155" customWidth="1"/>
    <col min="2053" max="2053" width="1" style="155" customWidth="1"/>
    <col min="2054" max="2054" width="4.453125" style="155" customWidth="1"/>
    <col min="2055" max="2055" width="7" style="155" customWidth="1"/>
    <col min="2056" max="2056" width="6.7265625" style="155" customWidth="1"/>
    <col min="2057" max="2057" width="1.08984375" style="155" customWidth="1"/>
    <col min="2058" max="2058" width="6" style="155" customWidth="1"/>
    <col min="2059" max="2059" width="8.26953125" style="155" customWidth="1"/>
    <col min="2060" max="2060" width="1" style="155" customWidth="1"/>
    <col min="2061" max="2304" width="8.90625" style="155"/>
    <col min="2305" max="2305" width="0.90625" style="155" customWidth="1"/>
    <col min="2306" max="2306" width="17.26953125" style="155" customWidth="1"/>
    <col min="2307" max="2307" width="9.36328125" style="155" customWidth="1"/>
    <col min="2308" max="2308" width="7.08984375" style="155" customWidth="1"/>
    <col min="2309" max="2309" width="1" style="155" customWidth="1"/>
    <col min="2310" max="2310" width="4.453125" style="155" customWidth="1"/>
    <col min="2311" max="2311" width="7" style="155" customWidth="1"/>
    <col min="2312" max="2312" width="6.7265625" style="155" customWidth="1"/>
    <col min="2313" max="2313" width="1.08984375" style="155" customWidth="1"/>
    <col min="2314" max="2314" width="6" style="155" customWidth="1"/>
    <col min="2315" max="2315" width="8.26953125" style="155" customWidth="1"/>
    <col min="2316" max="2316" width="1" style="155" customWidth="1"/>
    <col min="2317" max="2560" width="8.90625" style="155"/>
    <col min="2561" max="2561" width="0.90625" style="155" customWidth="1"/>
    <col min="2562" max="2562" width="17.26953125" style="155" customWidth="1"/>
    <col min="2563" max="2563" width="9.36328125" style="155" customWidth="1"/>
    <col min="2564" max="2564" width="7.08984375" style="155" customWidth="1"/>
    <col min="2565" max="2565" width="1" style="155" customWidth="1"/>
    <col min="2566" max="2566" width="4.453125" style="155" customWidth="1"/>
    <col min="2567" max="2567" width="7" style="155" customWidth="1"/>
    <col min="2568" max="2568" width="6.7265625" style="155" customWidth="1"/>
    <col min="2569" max="2569" width="1.08984375" style="155" customWidth="1"/>
    <col min="2570" max="2570" width="6" style="155" customWidth="1"/>
    <col min="2571" max="2571" width="8.26953125" style="155" customWidth="1"/>
    <col min="2572" max="2572" width="1" style="155" customWidth="1"/>
    <col min="2573" max="2816" width="8.90625" style="155"/>
    <col min="2817" max="2817" width="0.90625" style="155" customWidth="1"/>
    <col min="2818" max="2818" width="17.26953125" style="155" customWidth="1"/>
    <col min="2819" max="2819" width="9.36328125" style="155" customWidth="1"/>
    <col min="2820" max="2820" width="7.08984375" style="155" customWidth="1"/>
    <col min="2821" max="2821" width="1" style="155" customWidth="1"/>
    <col min="2822" max="2822" width="4.453125" style="155" customWidth="1"/>
    <col min="2823" max="2823" width="7" style="155" customWidth="1"/>
    <col min="2824" max="2824" width="6.7265625" style="155" customWidth="1"/>
    <col min="2825" max="2825" width="1.08984375" style="155" customWidth="1"/>
    <col min="2826" max="2826" width="6" style="155" customWidth="1"/>
    <col min="2827" max="2827" width="8.26953125" style="155" customWidth="1"/>
    <col min="2828" max="2828" width="1" style="155" customWidth="1"/>
    <col min="2829" max="3072" width="8.90625" style="155"/>
    <col min="3073" max="3073" width="0.90625" style="155" customWidth="1"/>
    <col min="3074" max="3074" width="17.26953125" style="155" customWidth="1"/>
    <col min="3075" max="3075" width="9.36328125" style="155" customWidth="1"/>
    <col min="3076" max="3076" width="7.08984375" style="155" customWidth="1"/>
    <col min="3077" max="3077" width="1" style="155" customWidth="1"/>
    <col min="3078" max="3078" width="4.453125" style="155" customWidth="1"/>
    <col min="3079" max="3079" width="7" style="155" customWidth="1"/>
    <col min="3080" max="3080" width="6.7265625" style="155" customWidth="1"/>
    <col min="3081" max="3081" width="1.08984375" style="155" customWidth="1"/>
    <col min="3082" max="3082" width="6" style="155" customWidth="1"/>
    <col min="3083" max="3083" width="8.26953125" style="155" customWidth="1"/>
    <col min="3084" max="3084" width="1" style="155" customWidth="1"/>
    <col min="3085" max="3328" width="8.90625" style="155"/>
    <col min="3329" max="3329" width="0.90625" style="155" customWidth="1"/>
    <col min="3330" max="3330" width="17.26953125" style="155" customWidth="1"/>
    <col min="3331" max="3331" width="9.36328125" style="155" customWidth="1"/>
    <col min="3332" max="3332" width="7.08984375" style="155" customWidth="1"/>
    <col min="3333" max="3333" width="1" style="155" customWidth="1"/>
    <col min="3334" max="3334" width="4.453125" style="155" customWidth="1"/>
    <col min="3335" max="3335" width="7" style="155" customWidth="1"/>
    <col min="3336" max="3336" width="6.7265625" style="155" customWidth="1"/>
    <col min="3337" max="3337" width="1.08984375" style="155" customWidth="1"/>
    <col min="3338" max="3338" width="6" style="155" customWidth="1"/>
    <col min="3339" max="3339" width="8.26953125" style="155" customWidth="1"/>
    <col min="3340" max="3340" width="1" style="155" customWidth="1"/>
    <col min="3341" max="3584" width="8.90625" style="155"/>
    <col min="3585" max="3585" width="0.90625" style="155" customWidth="1"/>
    <col min="3586" max="3586" width="17.26953125" style="155" customWidth="1"/>
    <col min="3587" max="3587" width="9.36328125" style="155" customWidth="1"/>
    <col min="3588" max="3588" width="7.08984375" style="155" customWidth="1"/>
    <col min="3589" max="3589" width="1" style="155" customWidth="1"/>
    <col min="3590" max="3590" width="4.453125" style="155" customWidth="1"/>
    <col min="3591" max="3591" width="7" style="155" customWidth="1"/>
    <col min="3592" max="3592" width="6.7265625" style="155" customWidth="1"/>
    <col min="3593" max="3593" width="1.08984375" style="155" customWidth="1"/>
    <col min="3594" max="3594" width="6" style="155" customWidth="1"/>
    <col min="3595" max="3595" width="8.26953125" style="155" customWidth="1"/>
    <col min="3596" max="3596" width="1" style="155" customWidth="1"/>
    <col min="3597" max="3840" width="8.90625" style="155"/>
    <col min="3841" max="3841" width="0.90625" style="155" customWidth="1"/>
    <col min="3842" max="3842" width="17.26953125" style="155" customWidth="1"/>
    <col min="3843" max="3843" width="9.36328125" style="155" customWidth="1"/>
    <col min="3844" max="3844" width="7.08984375" style="155" customWidth="1"/>
    <col min="3845" max="3845" width="1" style="155" customWidth="1"/>
    <col min="3846" max="3846" width="4.453125" style="155" customWidth="1"/>
    <col min="3847" max="3847" width="7" style="155" customWidth="1"/>
    <col min="3848" max="3848" width="6.7265625" style="155" customWidth="1"/>
    <col min="3849" max="3849" width="1.08984375" style="155" customWidth="1"/>
    <col min="3850" max="3850" width="6" style="155" customWidth="1"/>
    <col min="3851" max="3851" width="8.26953125" style="155" customWidth="1"/>
    <col min="3852" max="3852" width="1" style="155" customWidth="1"/>
    <col min="3853" max="4096" width="8.90625" style="155"/>
    <col min="4097" max="4097" width="0.90625" style="155" customWidth="1"/>
    <col min="4098" max="4098" width="17.26953125" style="155" customWidth="1"/>
    <col min="4099" max="4099" width="9.36328125" style="155" customWidth="1"/>
    <col min="4100" max="4100" width="7.08984375" style="155" customWidth="1"/>
    <col min="4101" max="4101" width="1" style="155" customWidth="1"/>
    <col min="4102" max="4102" width="4.453125" style="155" customWidth="1"/>
    <col min="4103" max="4103" width="7" style="155" customWidth="1"/>
    <col min="4104" max="4104" width="6.7265625" style="155" customWidth="1"/>
    <col min="4105" max="4105" width="1.08984375" style="155" customWidth="1"/>
    <col min="4106" max="4106" width="6" style="155" customWidth="1"/>
    <col min="4107" max="4107" width="8.26953125" style="155" customWidth="1"/>
    <col min="4108" max="4108" width="1" style="155" customWidth="1"/>
    <col min="4109" max="4352" width="8.90625" style="155"/>
    <col min="4353" max="4353" width="0.90625" style="155" customWidth="1"/>
    <col min="4354" max="4354" width="17.26953125" style="155" customWidth="1"/>
    <col min="4355" max="4355" width="9.36328125" style="155" customWidth="1"/>
    <col min="4356" max="4356" width="7.08984375" style="155" customWidth="1"/>
    <col min="4357" max="4357" width="1" style="155" customWidth="1"/>
    <col min="4358" max="4358" width="4.453125" style="155" customWidth="1"/>
    <col min="4359" max="4359" width="7" style="155" customWidth="1"/>
    <col min="4360" max="4360" width="6.7265625" style="155" customWidth="1"/>
    <col min="4361" max="4361" width="1.08984375" style="155" customWidth="1"/>
    <col min="4362" max="4362" width="6" style="155" customWidth="1"/>
    <col min="4363" max="4363" width="8.26953125" style="155" customWidth="1"/>
    <col min="4364" max="4364" width="1" style="155" customWidth="1"/>
    <col min="4365" max="4608" width="8.90625" style="155"/>
    <col min="4609" max="4609" width="0.90625" style="155" customWidth="1"/>
    <col min="4610" max="4610" width="17.26953125" style="155" customWidth="1"/>
    <col min="4611" max="4611" width="9.36328125" style="155" customWidth="1"/>
    <col min="4612" max="4612" width="7.08984375" style="155" customWidth="1"/>
    <col min="4613" max="4613" width="1" style="155" customWidth="1"/>
    <col min="4614" max="4614" width="4.453125" style="155" customWidth="1"/>
    <col min="4615" max="4615" width="7" style="155" customWidth="1"/>
    <col min="4616" max="4616" width="6.7265625" style="155" customWidth="1"/>
    <col min="4617" max="4617" width="1.08984375" style="155" customWidth="1"/>
    <col min="4618" max="4618" width="6" style="155" customWidth="1"/>
    <col min="4619" max="4619" width="8.26953125" style="155" customWidth="1"/>
    <col min="4620" max="4620" width="1" style="155" customWidth="1"/>
    <col min="4621" max="4864" width="8.90625" style="155"/>
    <col min="4865" max="4865" width="0.90625" style="155" customWidth="1"/>
    <col min="4866" max="4866" width="17.26953125" style="155" customWidth="1"/>
    <col min="4867" max="4867" width="9.36328125" style="155" customWidth="1"/>
    <col min="4868" max="4868" width="7.08984375" style="155" customWidth="1"/>
    <col min="4869" max="4869" width="1" style="155" customWidth="1"/>
    <col min="4870" max="4870" width="4.453125" style="155" customWidth="1"/>
    <col min="4871" max="4871" width="7" style="155" customWidth="1"/>
    <col min="4872" max="4872" width="6.7265625" style="155" customWidth="1"/>
    <col min="4873" max="4873" width="1.08984375" style="155" customWidth="1"/>
    <col min="4874" max="4874" width="6" style="155" customWidth="1"/>
    <col min="4875" max="4875" width="8.26953125" style="155" customWidth="1"/>
    <col min="4876" max="4876" width="1" style="155" customWidth="1"/>
    <col min="4877" max="5120" width="8.90625" style="155"/>
    <col min="5121" max="5121" width="0.90625" style="155" customWidth="1"/>
    <col min="5122" max="5122" width="17.26953125" style="155" customWidth="1"/>
    <col min="5123" max="5123" width="9.36328125" style="155" customWidth="1"/>
    <col min="5124" max="5124" width="7.08984375" style="155" customWidth="1"/>
    <col min="5125" max="5125" width="1" style="155" customWidth="1"/>
    <col min="5126" max="5126" width="4.453125" style="155" customWidth="1"/>
    <col min="5127" max="5127" width="7" style="155" customWidth="1"/>
    <col min="5128" max="5128" width="6.7265625" style="155" customWidth="1"/>
    <col min="5129" max="5129" width="1.08984375" style="155" customWidth="1"/>
    <col min="5130" max="5130" width="6" style="155" customWidth="1"/>
    <col min="5131" max="5131" width="8.26953125" style="155" customWidth="1"/>
    <col min="5132" max="5132" width="1" style="155" customWidth="1"/>
    <col min="5133" max="5376" width="8.90625" style="155"/>
    <col min="5377" max="5377" width="0.90625" style="155" customWidth="1"/>
    <col min="5378" max="5378" width="17.26953125" style="155" customWidth="1"/>
    <col min="5379" max="5379" width="9.36328125" style="155" customWidth="1"/>
    <col min="5380" max="5380" width="7.08984375" style="155" customWidth="1"/>
    <col min="5381" max="5381" width="1" style="155" customWidth="1"/>
    <col min="5382" max="5382" width="4.453125" style="155" customWidth="1"/>
    <col min="5383" max="5383" width="7" style="155" customWidth="1"/>
    <col min="5384" max="5384" width="6.7265625" style="155" customWidth="1"/>
    <col min="5385" max="5385" width="1.08984375" style="155" customWidth="1"/>
    <col min="5386" max="5386" width="6" style="155" customWidth="1"/>
    <col min="5387" max="5387" width="8.26953125" style="155" customWidth="1"/>
    <col min="5388" max="5388" width="1" style="155" customWidth="1"/>
    <col min="5389" max="5632" width="8.90625" style="155"/>
    <col min="5633" max="5633" width="0.90625" style="155" customWidth="1"/>
    <col min="5634" max="5634" width="17.26953125" style="155" customWidth="1"/>
    <col min="5635" max="5635" width="9.36328125" style="155" customWidth="1"/>
    <col min="5636" max="5636" width="7.08984375" style="155" customWidth="1"/>
    <col min="5637" max="5637" width="1" style="155" customWidth="1"/>
    <col min="5638" max="5638" width="4.453125" style="155" customWidth="1"/>
    <col min="5639" max="5639" width="7" style="155" customWidth="1"/>
    <col min="5640" max="5640" width="6.7265625" style="155" customWidth="1"/>
    <col min="5641" max="5641" width="1.08984375" style="155" customWidth="1"/>
    <col min="5642" max="5642" width="6" style="155" customWidth="1"/>
    <col min="5643" max="5643" width="8.26953125" style="155" customWidth="1"/>
    <col min="5644" max="5644" width="1" style="155" customWidth="1"/>
    <col min="5645" max="5888" width="8.90625" style="155"/>
    <col min="5889" max="5889" width="0.90625" style="155" customWidth="1"/>
    <col min="5890" max="5890" width="17.26953125" style="155" customWidth="1"/>
    <col min="5891" max="5891" width="9.36328125" style="155" customWidth="1"/>
    <col min="5892" max="5892" width="7.08984375" style="155" customWidth="1"/>
    <col min="5893" max="5893" width="1" style="155" customWidth="1"/>
    <col min="5894" max="5894" width="4.453125" style="155" customWidth="1"/>
    <col min="5895" max="5895" width="7" style="155" customWidth="1"/>
    <col min="5896" max="5896" width="6.7265625" style="155" customWidth="1"/>
    <col min="5897" max="5897" width="1.08984375" style="155" customWidth="1"/>
    <col min="5898" max="5898" width="6" style="155" customWidth="1"/>
    <col min="5899" max="5899" width="8.26953125" style="155" customWidth="1"/>
    <col min="5900" max="5900" width="1" style="155" customWidth="1"/>
    <col min="5901" max="6144" width="8.90625" style="155"/>
    <col min="6145" max="6145" width="0.90625" style="155" customWidth="1"/>
    <col min="6146" max="6146" width="17.26953125" style="155" customWidth="1"/>
    <col min="6147" max="6147" width="9.36328125" style="155" customWidth="1"/>
    <col min="6148" max="6148" width="7.08984375" style="155" customWidth="1"/>
    <col min="6149" max="6149" width="1" style="155" customWidth="1"/>
    <col min="6150" max="6150" width="4.453125" style="155" customWidth="1"/>
    <col min="6151" max="6151" width="7" style="155" customWidth="1"/>
    <col min="6152" max="6152" width="6.7265625" style="155" customWidth="1"/>
    <col min="6153" max="6153" width="1.08984375" style="155" customWidth="1"/>
    <col min="6154" max="6154" width="6" style="155" customWidth="1"/>
    <col min="6155" max="6155" width="8.26953125" style="155" customWidth="1"/>
    <col min="6156" max="6156" width="1" style="155" customWidth="1"/>
    <col min="6157" max="6400" width="8.90625" style="155"/>
    <col min="6401" max="6401" width="0.90625" style="155" customWidth="1"/>
    <col min="6402" max="6402" width="17.26953125" style="155" customWidth="1"/>
    <col min="6403" max="6403" width="9.36328125" style="155" customWidth="1"/>
    <col min="6404" max="6404" width="7.08984375" style="155" customWidth="1"/>
    <col min="6405" max="6405" width="1" style="155" customWidth="1"/>
    <col min="6406" max="6406" width="4.453125" style="155" customWidth="1"/>
    <col min="6407" max="6407" width="7" style="155" customWidth="1"/>
    <col min="6408" max="6408" width="6.7265625" style="155" customWidth="1"/>
    <col min="6409" max="6409" width="1.08984375" style="155" customWidth="1"/>
    <col min="6410" max="6410" width="6" style="155" customWidth="1"/>
    <col min="6411" max="6411" width="8.26953125" style="155" customWidth="1"/>
    <col min="6412" max="6412" width="1" style="155" customWidth="1"/>
    <col min="6413" max="6656" width="8.90625" style="155"/>
    <col min="6657" max="6657" width="0.90625" style="155" customWidth="1"/>
    <col min="6658" max="6658" width="17.26953125" style="155" customWidth="1"/>
    <col min="6659" max="6659" width="9.36328125" style="155" customWidth="1"/>
    <col min="6660" max="6660" width="7.08984375" style="155" customWidth="1"/>
    <col min="6661" max="6661" width="1" style="155" customWidth="1"/>
    <col min="6662" max="6662" width="4.453125" style="155" customWidth="1"/>
    <col min="6663" max="6663" width="7" style="155" customWidth="1"/>
    <col min="6664" max="6664" width="6.7265625" style="155" customWidth="1"/>
    <col min="6665" max="6665" width="1.08984375" style="155" customWidth="1"/>
    <col min="6666" max="6666" width="6" style="155" customWidth="1"/>
    <col min="6667" max="6667" width="8.26953125" style="155" customWidth="1"/>
    <col min="6668" max="6668" width="1" style="155" customWidth="1"/>
    <col min="6669" max="6912" width="8.90625" style="155"/>
    <col min="6913" max="6913" width="0.90625" style="155" customWidth="1"/>
    <col min="6914" max="6914" width="17.26953125" style="155" customWidth="1"/>
    <col min="6915" max="6915" width="9.36328125" style="155" customWidth="1"/>
    <col min="6916" max="6916" width="7.08984375" style="155" customWidth="1"/>
    <col min="6917" max="6917" width="1" style="155" customWidth="1"/>
    <col min="6918" max="6918" width="4.453125" style="155" customWidth="1"/>
    <col min="6919" max="6919" width="7" style="155" customWidth="1"/>
    <col min="6920" max="6920" width="6.7265625" style="155" customWidth="1"/>
    <col min="6921" max="6921" width="1.08984375" style="155" customWidth="1"/>
    <col min="6922" max="6922" width="6" style="155" customWidth="1"/>
    <col min="6923" max="6923" width="8.26953125" style="155" customWidth="1"/>
    <col min="6924" max="6924" width="1" style="155" customWidth="1"/>
    <col min="6925" max="7168" width="8.90625" style="155"/>
    <col min="7169" max="7169" width="0.90625" style="155" customWidth="1"/>
    <col min="7170" max="7170" width="17.26953125" style="155" customWidth="1"/>
    <col min="7171" max="7171" width="9.36328125" style="155" customWidth="1"/>
    <col min="7172" max="7172" width="7.08984375" style="155" customWidth="1"/>
    <col min="7173" max="7173" width="1" style="155" customWidth="1"/>
    <col min="7174" max="7174" width="4.453125" style="155" customWidth="1"/>
    <col min="7175" max="7175" width="7" style="155" customWidth="1"/>
    <col min="7176" max="7176" width="6.7265625" style="155" customWidth="1"/>
    <col min="7177" max="7177" width="1.08984375" style="155" customWidth="1"/>
    <col min="7178" max="7178" width="6" style="155" customWidth="1"/>
    <col min="7179" max="7179" width="8.26953125" style="155" customWidth="1"/>
    <col min="7180" max="7180" width="1" style="155" customWidth="1"/>
    <col min="7181" max="7424" width="8.90625" style="155"/>
    <col min="7425" max="7425" width="0.90625" style="155" customWidth="1"/>
    <col min="7426" max="7426" width="17.26953125" style="155" customWidth="1"/>
    <col min="7427" max="7427" width="9.36328125" style="155" customWidth="1"/>
    <col min="7428" max="7428" width="7.08984375" style="155" customWidth="1"/>
    <col min="7429" max="7429" width="1" style="155" customWidth="1"/>
    <col min="7430" max="7430" width="4.453125" style="155" customWidth="1"/>
    <col min="7431" max="7431" width="7" style="155" customWidth="1"/>
    <col min="7432" max="7432" width="6.7265625" style="155" customWidth="1"/>
    <col min="7433" max="7433" width="1.08984375" style="155" customWidth="1"/>
    <col min="7434" max="7434" width="6" style="155" customWidth="1"/>
    <col min="7435" max="7435" width="8.26953125" style="155" customWidth="1"/>
    <col min="7436" max="7436" width="1" style="155" customWidth="1"/>
    <col min="7437" max="7680" width="8.90625" style="155"/>
    <col min="7681" max="7681" width="0.90625" style="155" customWidth="1"/>
    <col min="7682" max="7682" width="17.26953125" style="155" customWidth="1"/>
    <col min="7683" max="7683" width="9.36328125" style="155" customWidth="1"/>
    <col min="7684" max="7684" width="7.08984375" style="155" customWidth="1"/>
    <col min="7685" max="7685" width="1" style="155" customWidth="1"/>
    <col min="7686" max="7686" width="4.453125" style="155" customWidth="1"/>
    <col min="7687" max="7687" width="7" style="155" customWidth="1"/>
    <col min="7688" max="7688" width="6.7265625" style="155" customWidth="1"/>
    <col min="7689" max="7689" width="1.08984375" style="155" customWidth="1"/>
    <col min="7690" max="7690" width="6" style="155" customWidth="1"/>
    <col min="7691" max="7691" width="8.26953125" style="155" customWidth="1"/>
    <col min="7692" max="7692" width="1" style="155" customWidth="1"/>
    <col min="7693" max="7936" width="8.90625" style="155"/>
    <col min="7937" max="7937" width="0.90625" style="155" customWidth="1"/>
    <col min="7938" max="7938" width="17.26953125" style="155" customWidth="1"/>
    <col min="7939" max="7939" width="9.36328125" style="155" customWidth="1"/>
    <col min="7940" max="7940" width="7.08984375" style="155" customWidth="1"/>
    <col min="7941" max="7941" width="1" style="155" customWidth="1"/>
    <col min="7942" max="7942" width="4.453125" style="155" customWidth="1"/>
    <col min="7943" max="7943" width="7" style="155" customWidth="1"/>
    <col min="7944" max="7944" width="6.7265625" style="155" customWidth="1"/>
    <col min="7945" max="7945" width="1.08984375" style="155" customWidth="1"/>
    <col min="7946" max="7946" width="6" style="155" customWidth="1"/>
    <col min="7947" max="7947" width="8.26953125" style="155" customWidth="1"/>
    <col min="7948" max="7948" width="1" style="155" customWidth="1"/>
    <col min="7949" max="8192" width="8.90625" style="155"/>
    <col min="8193" max="8193" width="0.90625" style="155" customWidth="1"/>
    <col min="8194" max="8194" width="17.26953125" style="155" customWidth="1"/>
    <col min="8195" max="8195" width="9.36328125" style="155" customWidth="1"/>
    <col min="8196" max="8196" width="7.08984375" style="155" customWidth="1"/>
    <col min="8197" max="8197" width="1" style="155" customWidth="1"/>
    <col min="8198" max="8198" width="4.453125" style="155" customWidth="1"/>
    <col min="8199" max="8199" width="7" style="155" customWidth="1"/>
    <col min="8200" max="8200" width="6.7265625" style="155" customWidth="1"/>
    <col min="8201" max="8201" width="1.08984375" style="155" customWidth="1"/>
    <col min="8202" max="8202" width="6" style="155" customWidth="1"/>
    <col min="8203" max="8203" width="8.26953125" style="155" customWidth="1"/>
    <col min="8204" max="8204" width="1" style="155" customWidth="1"/>
    <col min="8205" max="8448" width="8.90625" style="155"/>
    <col min="8449" max="8449" width="0.90625" style="155" customWidth="1"/>
    <col min="8450" max="8450" width="17.26953125" style="155" customWidth="1"/>
    <col min="8451" max="8451" width="9.36328125" style="155" customWidth="1"/>
    <col min="8452" max="8452" width="7.08984375" style="155" customWidth="1"/>
    <col min="8453" max="8453" width="1" style="155" customWidth="1"/>
    <col min="8454" max="8454" width="4.453125" style="155" customWidth="1"/>
    <col min="8455" max="8455" width="7" style="155" customWidth="1"/>
    <col min="8456" max="8456" width="6.7265625" style="155" customWidth="1"/>
    <col min="8457" max="8457" width="1.08984375" style="155" customWidth="1"/>
    <col min="8458" max="8458" width="6" style="155" customWidth="1"/>
    <col min="8459" max="8459" width="8.26953125" style="155" customWidth="1"/>
    <col min="8460" max="8460" width="1" style="155" customWidth="1"/>
    <col min="8461" max="8704" width="8.90625" style="155"/>
    <col min="8705" max="8705" width="0.90625" style="155" customWidth="1"/>
    <col min="8706" max="8706" width="17.26953125" style="155" customWidth="1"/>
    <col min="8707" max="8707" width="9.36328125" style="155" customWidth="1"/>
    <col min="8708" max="8708" width="7.08984375" style="155" customWidth="1"/>
    <col min="8709" max="8709" width="1" style="155" customWidth="1"/>
    <col min="8710" max="8710" width="4.453125" style="155" customWidth="1"/>
    <col min="8711" max="8711" width="7" style="155" customWidth="1"/>
    <col min="8712" max="8712" width="6.7265625" style="155" customWidth="1"/>
    <col min="8713" max="8713" width="1.08984375" style="155" customWidth="1"/>
    <col min="8714" max="8714" width="6" style="155" customWidth="1"/>
    <col min="8715" max="8715" width="8.26953125" style="155" customWidth="1"/>
    <col min="8716" max="8716" width="1" style="155" customWidth="1"/>
    <col min="8717" max="8960" width="8.90625" style="155"/>
    <col min="8961" max="8961" width="0.90625" style="155" customWidth="1"/>
    <col min="8962" max="8962" width="17.26953125" style="155" customWidth="1"/>
    <col min="8963" max="8963" width="9.36328125" style="155" customWidth="1"/>
    <col min="8964" max="8964" width="7.08984375" style="155" customWidth="1"/>
    <col min="8965" max="8965" width="1" style="155" customWidth="1"/>
    <col min="8966" max="8966" width="4.453125" style="155" customWidth="1"/>
    <col min="8967" max="8967" width="7" style="155" customWidth="1"/>
    <col min="8968" max="8968" width="6.7265625" style="155" customWidth="1"/>
    <col min="8969" max="8969" width="1.08984375" style="155" customWidth="1"/>
    <col min="8970" max="8970" width="6" style="155" customWidth="1"/>
    <col min="8971" max="8971" width="8.26953125" style="155" customWidth="1"/>
    <col min="8972" max="8972" width="1" style="155" customWidth="1"/>
    <col min="8973" max="9216" width="8.90625" style="155"/>
    <col min="9217" max="9217" width="0.90625" style="155" customWidth="1"/>
    <col min="9218" max="9218" width="17.26953125" style="155" customWidth="1"/>
    <col min="9219" max="9219" width="9.36328125" style="155" customWidth="1"/>
    <col min="9220" max="9220" width="7.08984375" style="155" customWidth="1"/>
    <col min="9221" max="9221" width="1" style="155" customWidth="1"/>
    <col min="9222" max="9222" width="4.453125" style="155" customWidth="1"/>
    <col min="9223" max="9223" width="7" style="155" customWidth="1"/>
    <col min="9224" max="9224" width="6.7265625" style="155" customWidth="1"/>
    <col min="9225" max="9225" width="1.08984375" style="155" customWidth="1"/>
    <col min="9226" max="9226" width="6" style="155" customWidth="1"/>
    <col min="9227" max="9227" width="8.26953125" style="155" customWidth="1"/>
    <col min="9228" max="9228" width="1" style="155" customWidth="1"/>
    <col min="9229" max="9472" width="8.90625" style="155"/>
    <col min="9473" max="9473" width="0.90625" style="155" customWidth="1"/>
    <col min="9474" max="9474" width="17.26953125" style="155" customWidth="1"/>
    <col min="9475" max="9475" width="9.36328125" style="155" customWidth="1"/>
    <col min="9476" max="9476" width="7.08984375" style="155" customWidth="1"/>
    <col min="9477" max="9477" width="1" style="155" customWidth="1"/>
    <col min="9478" max="9478" width="4.453125" style="155" customWidth="1"/>
    <col min="9479" max="9479" width="7" style="155" customWidth="1"/>
    <col min="9480" max="9480" width="6.7265625" style="155" customWidth="1"/>
    <col min="9481" max="9481" width="1.08984375" style="155" customWidth="1"/>
    <col min="9482" max="9482" width="6" style="155" customWidth="1"/>
    <col min="9483" max="9483" width="8.26953125" style="155" customWidth="1"/>
    <col min="9484" max="9484" width="1" style="155" customWidth="1"/>
    <col min="9485" max="9728" width="8.90625" style="155"/>
    <col min="9729" max="9729" width="0.90625" style="155" customWidth="1"/>
    <col min="9730" max="9730" width="17.26953125" style="155" customWidth="1"/>
    <col min="9731" max="9731" width="9.36328125" style="155" customWidth="1"/>
    <col min="9732" max="9732" width="7.08984375" style="155" customWidth="1"/>
    <col min="9733" max="9733" width="1" style="155" customWidth="1"/>
    <col min="9734" max="9734" width="4.453125" style="155" customWidth="1"/>
    <col min="9735" max="9735" width="7" style="155" customWidth="1"/>
    <col min="9736" max="9736" width="6.7265625" style="155" customWidth="1"/>
    <col min="9737" max="9737" width="1.08984375" style="155" customWidth="1"/>
    <col min="9738" max="9738" width="6" style="155" customWidth="1"/>
    <col min="9739" max="9739" width="8.26953125" style="155" customWidth="1"/>
    <col min="9740" max="9740" width="1" style="155" customWidth="1"/>
    <col min="9741" max="9984" width="8.90625" style="155"/>
    <col min="9985" max="9985" width="0.90625" style="155" customWidth="1"/>
    <col min="9986" max="9986" width="17.26953125" style="155" customWidth="1"/>
    <col min="9987" max="9987" width="9.36328125" style="155" customWidth="1"/>
    <col min="9988" max="9988" width="7.08984375" style="155" customWidth="1"/>
    <col min="9989" max="9989" width="1" style="155" customWidth="1"/>
    <col min="9990" max="9990" width="4.453125" style="155" customWidth="1"/>
    <col min="9991" max="9991" width="7" style="155" customWidth="1"/>
    <col min="9992" max="9992" width="6.7265625" style="155" customWidth="1"/>
    <col min="9993" max="9993" width="1.08984375" style="155" customWidth="1"/>
    <col min="9994" max="9994" width="6" style="155" customWidth="1"/>
    <col min="9995" max="9995" width="8.26953125" style="155" customWidth="1"/>
    <col min="9996" max="9996" width="1" style="155" customWidth="1"/>
    <col min="9997" max="10240" width="8.90625" style="155"/>
    <col min="10241" max="10241" width="0.90625" style="155" customWidth="1"/>
    <col min="10242" max="10242" width="17.26953125" style="155" customWidth="1"/>
    <col min="10243" max="10243" width="9.36328125" style="155" customWidth="1"/>
    <col min="10244" max="10244" width="7.08984375" style="155" customWidth="1"/>
    <col min="10245" max="10245" width="1" style="155" customWidth="1"/>
    <col min="10246" max="10246" width="4.453125" style="155" customWidth="1"/>
    <col min="10247" max="10247" width="7" style="155" customWidth="1"/>
    <col min="10248" max="10248" width="6.7265625" style="155" customWidth="1"/>
    <col min="10249" max="10249" width="1.08984375" style="155" customWidth="1"/>
    <col min="10250" max="10250" width="6" style="155" customWidth="1"/>
    <col min="10251" max="10251" width="8.26953125" style="155" customWidth="1"/>
    <col min="10252" max="10252" width="1" style="155" customWidth="1"/>
    <col min="10253" max="10496" width="8.90625" style="155"/>
    <col min="10497" max="10497" width="0.90625" style="155" customWidth="1"/>
    <col min="10498" max="10498" width="17.26953125" style="155" customWidth="1"/>
    <col min="10499" max="10499" width="9.36328125" style="155" customWidth="1"/>
    <col min="10500" max="10500" width="7.08984375" style="155" customWidth="1"/>
    <col min="10501" max="10501" width="1" style="155" customWidth="1"/>
    <col min="10502" max="10502" width="4.453125" style="155" customWidth="1"/>
    <col min="10503" max="10503" width="7" style="155" customWidth="1"/>
    <col min="10504" max="10504" width="6.7265625" style="155" customWidth="1"/>
    <col min="10505" max="10505" width="1.08984375" style="155" customWidth="1"/>
    <col min="10506" max="10506" width="6" style="155" customWidth="1"/>
    <col min="10507" max="10507" width="8.26953125" style="155" customWidth="1"/>
    <col min="10508" max="10508" width="1" style="155" customWidth="1"/>
    <col min="10509" max="10752" width="8.90625" style="155"/>
    <col min="10753" max="10753" width="0.90625" style="155" customWidth="1"/>
    <col min="10754" max="10754" width="17.26953125" style="155" customWidth="1"/>
    <col min="10755" max="10755" width="9.36328125" style="155" customWidth="1"/>
    <col min="10756" max="10756" width="7.08984375" style="155" customWidth="1"/>
    <col min="10757" max="10757" width="1" style="155" customWidth="1"/>
    <col min="10758" max="10758" width="4.453125" style="155" customWidth="1"/>
    <col min="10759" max="10759" width="7" style="155" customWidth="1"/>
    <col min="10760" max="10760" width="6.7265625" style="155" customWidth="1"/>
    <col min="10761" max="10761" width="1.08984375" style="155" customWidth="1"/>
    <col min="10762" max="10762" width="6" style="155" customWidth="1"/>
    <col min="10763" max="10763" width="8.26953125" style="155" customWidth="1"/>
    <col min="10764" max="10764" width="1" style="155" customWidth="1"/>
    <col min="10765" max="11008" width="8.90625" style="155"/>
    <col min="11009" max="11009" width="0.90625" style="155" customWidth="1"/>
    <col min="11010" max="11010" width="17.26953125" style="155" customWidth="1"/>
    <col min="11011" max="11011" width="9.36328125" style="155" customWidth="1"/>
    <col min="11012" max="11012" width="7.08984375" style="155" customWidth="1"/>
    <col min="11013" max="11013" width="1" style="155" customWidth="1"/>
    <col min="11014" max="11014" width="4.453125" style="155" customWidth="1"/>
    <col min="11015" max="11015" width="7" style="155" customWidth="1"/>
    <col min="11016" max="11016" width="6.7265625" style="155" customWidth="1"/>
    <col min="11017" max="11017" width="1.08984375" style="155" customWidth="1"/>
    <col min="11018" max="11018" width="6" style="155" customWidth="1"/>
    <col min="11019" max="11019" width="8.26953125" style="155" customWidth="1"/>
    <col min="11020" max="11020" width="1" style="155" customWidth="1"/>
    <col min="11021" max="11264" width="8.90625" style="155"/>
    <col min="11265" max="11265" width="0.90625" style="155" customWidth="1"/>
    <col min="11266" max="11266" width="17.26953125" style="155" customWidth="1"/>
    <col min="11267" max="11267" width="9.36328125" style="155" customWidth="1"/>
    <col min="11268" max="11268" width="7.08984375" style="155" customWidth="1"/>
    <col min="11269" max="11269" width="1" style="155" customWidth="1"/>
    <col min="11270" max="11270" width="4.453125" style="155" customWidth="1"/>
    <col min="11271" max="11271" width="7" style="155" customWidth="1"/>
    <col min="11272" max="11272" width="6.7265625" style="155" customWidth="1"/>
    <col min="11273" max="11273" width="1.08984375" style="155" customWidth="1"/>
    <col min="11274" max="11274" width="6" style="155" customWidth="1"/>
    <col min="11275" max="11275" width="8.26953125" style="155" customWidth="1"/>
    <col min="11276" max="11276" width="1" style="155" customWidth="1"/>
    <col min="11277" max="11520" width="8.90625" style="155"/>
    <col min="11521" max="11521" width="0.90625" style="155" customWidth="1"/>
    <col min="11522" max="11522" width="17.26953125" style="155" customWidth="1"/>
    <col min="11523" max="11523" width="9.36328125" style="155" customWidth="1"/>
    <col min="11524" max="11524" width="7.08984375" style="155" customWidth="1"/>
    <col min="11525" max="11525" width="1" style="155" customWidth="1"/>
    <col min="11526" max="11526" width="4.453125" style="155" customWidth="1"/>
    <col min="11527" max="11527" width="7" style="155" customWidth="1"/>
    <col min="11528" max="11528" width="6.7265625" style="155" customWidth="1"/>
    <col min="11529" max="11529" width="1.08984375" style="155" customWidth="1"/>
    <col min="11530" max="11530" width="6" style="155" customWidth="1"/>
    <col min="11531" max="11531" width="8.26953125" style="155" customWidth="1"/>
    <col min="11532" max="11532" width="1" style="155" customWidth="1"/>
    <col min="11533" max="11776" width="8.90625" style="155"/>
    <col min="11777" max="11777" width="0.90625" style="155" customWidth="1"/>
    <col min="11778" max="11778" width="17.26953125" style="155" customWidth="1"/>
    <col min="11779" max="11779" width="9.36328125" style="155" customWidth="1"/>
    <col min="11780" max="11780" width="7.08984375" style="155" customWidth="1"/>
    <col min="11781" max="11781" width="1" style="155" customWidth="1"/>
    <col min="11782" max="11782" width="4.453125" style="155" customWidth="1"/>
    <col min="11783" max="11783" width="7" style="155" customWidth="1"/>
    <col min="11784" max="11784" width="6.7265625" style="155" customWidth="1"/>
    <col min="11785" max="11785" width="1.08984375" style="155" customWidth="1"/>
    <col min="11786" max="11786" width="6" style="155" customWidth="1"/>
    <col min="11787" max="11787" width="8.26953125" style="155" customWidth="1"/>
    <col min="11788" max="11788" width="1" style="155" customWidth="1"/>
    <col min="11789" max="12032" width="8.90625" style="155"/>
    <col min="12033" max="12033" width="0.90625" style="155" customWidth="1"/>
    <col min="12034" max="12034" width="17.26953125" style="155" customWidth="1"/>
    <col min="12035" max="12035" width="9.36328125" style="155" customWidth="1"/>
    <col min="12036" max="12036" width="7.08984375" style="155" customWidth="1"/>
    <col min="12037" max="12037" width="1" style="155" customWidth="1"/>
    <col min="12038" max="12038" width="4.453125" style="155" customWidth="1"/>
    <col min="12039" max="12039" width="7" style="155" customWidth="1"/>
    <col min="12040" max="12040" width="6.7265625" style="155" customWidth="1"/>
    <col min="12041" max="12041" width="1.08984375" style="155" customWidth="1"/>
    <col min="12042" max="12042" width="6" style="155" customWidth="1"/>
    <col min="12043" max="12043" width="8.26953125" style="155" customWidth="1"/>
    <col min="12044" max="12044" width="1" style="155" customWidth="1"/>
    <col min="12045" max="12288" width="8.90625" style="155"/>
    <col min="12289" max="12289" width="0.90625" style="155" customWidth="1"/>
    <col min="12290" max="12290" width="17.26953125" style="155" customWidth="1"/>
    <col min="12291" max="12291" width="9.36328125" style="155" customWidth="1"/>
    <col min="12292" max="12292" width="7.08984375" style="155" customWidth="1"/>
    <col min="12293" max="12293" width="1" style="155" customWidth="1"/>
    <col min="12294" max="12294" width="4.453125" style="155" customWidth="1"/>
    <col min="12295" max="12295" width="7" style="155" customWidth="1"/>
    <col min="12296" max="12296" width="6.7265625" style="155" customWidth="1"/>
    <col min="12297" max="12297" width="1.08984375" style="155" customWidth="1"/>
    <col min="12298" max="12298" width="6" style="155" customWidth="1"/>
    <col min="12299" max="12299" width="8.26953125" style="155" customWidth="1"/>
    <col min="12300" max="12300" width="1" style="155" customWidth="1"/>
    <col min="12301" max="12544" width="8.90625" style="155"/>
    <col min="12545" max="12545" width="0.90625" style="155" customWidth="1"/>
    <col min="12546" max="12546" width="17.26953125" style="155" customWidth="1"/>
    <col min="12547" max="12547" width="9.36328125" style="155" customWidth="1"/>
    <col min="12548" max="12548" width="7.08984375" style="155" customWidth="1"/>
    <col min="12549" max="12549" width="1" style="155" customWidth="1"/>
    <col min="12550" max="12550" width="4.453125" style="155" customWidth="1"/>
    <col min="12551" max="12551" width="7" style="155" customWidth="1"/>
    <col min="12552" max="12552" width="6.7265625" style="155" customWidth="1"/>
    <col min="12553" max="12553" width="1.08984375" style="155" customWidth="1"/>
    <col min="12554" max="12554" width="6" style="155" customWidth="1"/>
    <col min="12555" max="12555" width="8.26953125" style="155" customWidth="1"/>
    <col min="12556" max="12556" width="1" style="155" customWidth="1"/>
    <col min="12557" max="12800" width="8.90625" style="155"/>
    <col min="12801" max="12801" width="0.90625" style="155" customWidth="1"/>
    <col min="12802" max="12802" width="17.26953125" style="155" customWidth="1"/>
    <col min="12803" max="12803" width="9.36328125" style="155" customWidth="1"/>
    <col min="12804" max="12804" width="7.08984375" style="155" customWidth="1"/>
    <col min="12805" max="12805" width="1" style="155" customWidth="1"/>
    <col min="12806" max="12806" width="4.453125" style="155" customWidth="1"/>
    <col min="12807" max="12807" width="7" style="155" customWidth="1"/>
    <col min="12808" max="12808" width="6.7265625" style="155" customWidth="1"/>
    <col min="12809" max="12809" width="1.08984375" style="155" customWidth="1"/>
    <col min="12810" max="12810" width="6" style="155" customWidth="1"/>
    <col min="12811" max="12811" width="8.26953125" style="155" customWidth="1"/>
    <col min="12812" max="12812" width="1" style="155" customWidth="1"/>
    <col min="12813" max="13056" width="8.90625" style="155"/>
    <col min="13057" max="13057" width="0.90625" style="155" customWidth="1"/>
    <col min="13058" max="13058" width="17.26953125" style="155" customWidth="1"/>
    <col min="13059" max="13059" width="9.36328125" style="155" customWidth="1"/>
    <col min="13060" max="13060" width="7.08984375" style="155" customWidth="1"/>
    <col min="13061" max="13061" width="1" style="155" customWidth="1"/>
    <col min="13062" max="13062" width="4.453125" style="155" customWidth="1"/>
    <col min="13063" max="13063" width="7" style="155" customWidth="1"/>
    <col min="13064" max="13064" width="6.7265625" style="155" customWidth="1"/>
    <col min="13065" max="13065" width="1.08984375" style="155" customWidth="1"/>
    <col min="13066" max="13066" width="6" style="155" customWidth="1"/>
    <col min="13067" max="13067" width="8.26953125" style="155" customWidth="1"/>
    <col min="13068" max="13068" width="1" style="155" customWidth="1"/>
    <col min="13069" max="13312" width="8.90625" style="155"/>
    <col min="13313" max="13313" width="0.90625" style="155" customWidth="1"/>
    <col min="13314" max="13314" width="17.26953125" style="155" customWidth="1"/>
    <col min="13315" max="13315" width="9.36328125" style="155" customWidth="1"/>
    <col min="13316" max="13316" width="7.08984375" style="155" customWidth="1"/>
    <col min="13317" max="13317" width="1" style="155" customWidth="1"/>
    <col min="13318" max="13318" width="4.453125" style="155" customWidth="1"/>
    <col min="13319" max="13319" width="7" style="155" customWidth="1"/>
    <col min="13320" max="13320" width="6.7265625" style="155" customWidth="1"/>
    <col min="13321" max="13321" width="1.08984375" style="155" customWidth="1"/>
    <col min="13322" max="13322" width="6" style="155" customWidth="1"/>
    <col min="13323" max="13323" width="8.26953125" style="155" customWidth="1"/>
    <col min="13324" max="13324" width="1" style="155" customWidth="1"/>
    <col min="13325" max="13568" width="8.90625" style="155"/>
    <col min="13569" max="13569" width="0.90625" style="155" customWidth="1"/>
    <col min="13570" max="13570" width="17.26953125" style="155" customWidth="1"/>
    <col min="13571" max="13571" width="9.36328125" style="155" customWidth="1"/>
    <col min="13572" max="13572" width="7.08984375" style="155" customWidth="1"/>
    <col min="13573" max="13573" width="1" style="155" customWidth="1"/>
    <col min="13574" max="13574" width="4.453125" style="155" customWidth="1"/>
    <col min="13575" max="13575" width="7" style="155" customWidth="1"/>
    <col min="13576" max="13576" width="6.7265625" style="155" customWidth="1"/>
    <col min="13577" max="13577" width="1.08984375" style="155" customWidth="1"/>
    <col min="13578" max="13578" width="6" style="155" customWidth="1"/>
    <col min="13579" max="13579" width="8.26953125" style="155" customWidth="1"/>
    <col min="13580" max="13580" width="1" style="155" customWidth="1"/>
    <col min="13581" max="13824" width="8.90625" style="155"/>
    <col min="13825" max="13825" width="0.90625" style="155" customWidth="1"/>
    <col min="13826" max="13826" width="17.26953125" style="155" customWidth="1"/>
    <col min="13827" max="13827" width="9.36328125" style="155" customWidth="1"/>
    <col min="13828" max="13828" width="7.08984375" style="155" customWidth="1"/>
    <col min="13829" max="13829" width="1" style="155" customWidth="1"/>
    <col min="13830" max="13830" width="4.453125" style="155" customWidth="1"/>
    <col min="13831" max="13831" width="7" style="155" customWidth="1"/>
    <col min="13832" max="13832" width="6.7265625" style="155" customWidth="1"/>
    <col min="13833" max="13833" width="1.08984375" style="155" customWidth="1"/>
    <col min="13834" max="13834" width="6" style="155" customWidth="1"/>
    <col min="13835" max="13835" width="8.26953125" style="155" customWidth="1"/>
    <col min="13836" max="13836" width="1" style="155" customWidth="1"/>
    <col min="13837" max="14080" width="8.90625" style="155"/>
    <col min="14081" max="14081" width="0.90625" style="155" customWidth="1"/>
    <col min="14082" max="14082" width="17.26953125" style="155" customWidth="1"/>
    <col min="14083" max="14083" width="9.36328125" style="155" customWidth="1"/>
    <col min="14084" max="14084" width="7.08984375" style="155" customWidth="1"/>
    <col min="14085" max="14085" width="1" style="155" customWidth="1"/>
    <col min="14086" max="14086" width="4.453125" style="155" customWidth="1"/>
    <col min="14087" max="14087" width="7" style="155" customWidth="1"/>
    <col min="14088" max="14088" width="6.7265625" style="155" customWidth="1"/>
    <col min="14089" max="14089" width="1.08984375" style="155" customWidth="1"/>
    <col min="14090" max="14090" width="6" style="155" customWidth="1"/>
    <col min="14091" max="14091" width="8.26953125" style="155" customWidth="1"/>
    <col min="14092" max="14092" width="1" style="155" customWidth="1"/>
    <col min="14093" max="14336" width="8.90625" style="155"/>
    <col min="14337" max="14337" width="0.90625" style="155" customWidth="1"/>
    <col min="14338" max="14338" width="17.26953125" style="155" customWidth="1"/>
    <col min="14339" max="14339" width="9.36328125" style="155" customWidth="1"/>
    <col min="14340" max="14340" width="7.08984375" style="155" customWidth="1"/>
    <col min="14341" max="14341" width="1" style="155" customWidth="1"/>
    <col min="14342" max="14342" width="4.453125" style="155" customWidth="1"/>
    <col min="14343" max="14343" width="7" style="155" customWidth="1"/>
    <col min="14344" max="14344" width="6.7265625" style="155" customWidth="1"/>
    <col min="14345" max="14345" width="1.08984375" style="155" customWidth="1"/>
    <col min="14346" max="14346" width="6" style="155" customWidth="1"/>
    <col min="14347" max="14347" width="8.26953125" style="155" customWidth="1"/>
    <col min="14348" max="14348" width="1" style="155" customWidth="1"/>
    <col min="14349" max="14592" width="8.90625" style="155"/>
    <col min="14593" max="14593" width="0.90625" style="155" customWidth="1"/>
    <col min="14594" max="14594" width="17.26953125" style="155" customWidth="1"/>
    <col min="14595" max="14595" width="9.36328125" style="155" customWidth="1"/>
    <col min="14596" max="14596" width="7.08984375" style="155" customWidth="1"/>
    <col min="14597" max="14597" width="1" style="155" customWidth="1"/>
    <col min="14598" max="14598" width="4.453125" style="155" customWidth="1"/>
    <col min="14599" max="14599" width="7" style="155" customWidth="1"/>
    <col min="14600" max="14600" width="6.7265625" style="155" customWidth="1"/>
    <col min="14601" max="14601" width="1.08984375" style="155" customWidth="1"/>
    <col min="14602" max="14602" width="6" style="155" customWidth="1"/>
    <col min="14603" max="14603" width="8.26953125" style="155" customWidth="1"/>
    <col min="14604" max="14604" width="1" style="155" customWidth="1"/>
    <col min="14605" max="14848" width="8.90625" style="155"/>
    <col min="14849" max="14849" width="0.90625" style="155" customWidth="1"/>
    <col min="14850" max="14850" width="17.26953125" style="155" customWidth="1"/>
    <col min="14851" max="14851" width="9.36328125" style="155" customWidth="1"/>
    <col min="14852" max="14852" width="7.08984375" style="155" customWidth="1"/>
    <col min="14853" max="14853" width="1" style="155" customWidth="1"/>
    <col min="14854" max="14854" width="4.453125" style="155" customWidth="1"/>
    <col min="14855" max="14855" width="7" style="155" customWidth="1"/>
    <col min="14856" max="14856" width="6.7265625" style="155" customWidth="1"/>
    <col min="14857" max="14857" width="1.08984375" style="155" customWidth="1"/>
    <col min="14858" max="14858" width="6" style="155" customWidth="1"/>
    <col min="14859" max="14859" width="8.26953125" style="155" customWidth="1"/>
    <col min="14860" max="14860" width="1" style="155" customWidth="1"/>
    <col min="14861" max="15104" width="8.90625" style="155"/>
    <col min="15105" max="15105" width="0.90625" style="155" customWidth="1"/>
    <col min="15106" max="15106" width="17.26953125" style="155" customWidth="1"/>
    <col min="15107" max="15107" width="9.36328125" style="155" customWidth="1"/>
    <col min="15108" max="15108" width="7.08984375" style="155" customWidth="1"/>
    <col min="15109" max="15109" width="1" style="155" customWidth="1"/>
    <col min="15110" max="15110" width="4.453125" style="155" customWidth="1"/>
    <col min="15111" max="15111" width="7" style="155" customWidth="1"/>
    <col min="15112" max="15112" width="6.7265625" style="155" customWidth="1"/>
    <col min="15113" max="15113" width="1.08984375" style="155" customWidth="1"/>
    <col min="15114" max="15114" width="6" style="155" customWidth="1"/>
    <col min="15115" max="15115" width="8.26953125" style="155" customWidth="1"/>
    <col min="15116" max="15116" width="1" style="155" customWidth="1"/>
    <col min="15117" max="15360" width="8.90625" style="155"/>
    <col min="15361" max="15361" width="0.90625" style="155" customWidth="1"/>
    <col min="15362" max="15362" width="17.26953125" style="155" customWidth="1"/>
    <col min="15363" max="15363" width="9.36328125" style="155" customWidth="1"/>
    <col min="15364" max="15364" width="7.08984375" style="155" customWidth="1"/>
    <col min="15365" max="15365" width="1" style="155" customWidth="1"/>
    <col min="15366" max="15366" width="4.453125" style="155" customWidth="1"/>
    <col min="15367" max="15367" width="7" style="155" customWidth="1"/>
    <col min="15368" max="15368" width="6.7265625" style="155" customWidth="1"/>
    <col min="15369" max="15369" width="1.08984375" style="155" customWidth="1"/>
    <col min="15370" max="15370" width="6" style="155" customWidth="1"/>
    <col min="15371" max="15371" width="8.26953125" style="155" customWidth="1"/>
    <col min="15372" max="15372" width="1" style="155" customWidth="1"/>
    <col min="15373" max="15616" width="8.90625" style="155"/>
    <col min="15617" max="15617" width="0.90625" style="155" customWidth="1"/>
    <col min="15618" max="15618" width="17.26953125" style="155" customWidth="1"/>
    <col min="15619" max="15619" width="9.36328125" style="155" customWidth="1"/>
    <col min="15620" max="15620" width="7.08984375" style="155" customWidth="1"/>
    <col min="15621" max="15621" width="1" style="155" customWidth="1"/>
    <col min="15622" max="15622" width="4.453125" style="155" customWidth="1"/>
    <col min="15623" max="15623" width="7" style="155" customWidth="1"/>
    <col min="15624" max="15624" width="6.7265625" style="155" customWidth="1"/>
    <col min="15625" max="15625" width="1.08984375" style="155" customWidth="1"/>
    <col min="15626" max="15626" width="6" style="155" customWidth="1"/>
    <col min="15627" max="15627" width="8.26953125" style="155" customWidth="1"/>
    <col min="15628" max="15628" width="1" style="155" customWidth="1"/>
    <col min="15629" max="15872" width="8.90625" style="155"/>
    <col min="15873" max="15873" width="0.90625" style="155" customWidth="1"/>
    <col min="15874" max="15874" width="17.26953125" style="155" customWidth="1"/>
    <col min="15875" max="15875" width="9.36328125" style="155" customWidth="1"/>
    <col min="15876" max="15876" width="7.08984375" style="155" customWidth="1"/>
    <col min="15877" max="15877" width="1" style="155" customWidth="1"/>
    <col min="15878" max="15878" width="4.453125" style="155" customWidth="1"/>
    <col min="15879" max="15879" width="7" style="155" customWidth="1"/>
    <col min="15880" max="15880" width="6.7265625" style="155" customWidth="1"/>
    <col min="15881" max="15881" width="1.08984375" style="155" customWidth="1"/>
    <col min="15882" max="15882" width="6" style="155" customWidth="1"/>
    <col min="15883" max="15883" width="8.26953125" style="155" customWidth="1"/>
    <col min="15884" max="15884" width="1" style="155" customWidth="1"/>
    <col min="15885" max="16128" width="8.90625" style="155"/>
    <col min="16129" max="16129" width="0.90625" style="155" customWidth="1"/>
    <col min="16130" max="16130" width="17.26953125" style="155" customWidth="1"/>
    <col min="16131" max="16131" width="9.36328125" style="155" customWidth="1"/>
    <col min="16132" max="16132" width="7.08984375" style="155" customWidth="1"/>
    <col min="16133" max="16133" width="1" style="155" customWidth="1"/>
    <col min="16134" max="16134" width="4.453125" style="155" customWidth="1"/>
    <col min="16135" max="16135" width="7" style="155" customWidth="1"/>
    <col min="16136" max="16136" width="6.7265625" style="155" customWidth="1"/>
    <col min="16137" max="16137" width="1.08984375" style="155" customWidth="1"/>
    <col min="16138" max="16138" width="6" style="155" customWidth="1"/>
    <col min="16139" max="16139" width="8.26953125" style="155" customWidth="1"/>
    <col min="16140" max="16140" width="1" style="155" customWidth="1"/>
    <col min="16141" max="16384" width="8.90625" style="155"/>
  </cols>
  <sheetData>
    <row r="1" spans="2:11" ht="27.75" customHeight="1" x14ac:dyDescent="0.3">
      <c r="C1" s="7" t="s">
        <v>33</v>
      </c>
      <c r="D1" s="7" t="s">
        <v>34</v>
      </c>
      <c r="F1" s="192" t="s">
        <v>103</v>
      </c>
      <c r="G1" s="193"/>
      <c r="H1" s="194"/>
      <c r="J1" s="191" t="s">
        <v>102</v>
      </c>
      <c r="K1" s="191"/>
    </row>
    <row r="2" spans="2:11" x14ac:dyDescent="0.25">
      <c r="B2" s="5" t="s">
        <v>37</v>
      </c>
      <c r="C2" s="29">
        <v>0.06</v>
      </c>
      <c r="D2" s="30"/>
      <c r="F2" s="25" t="s">
        <v>18</v>
      </c>
      <c r="G2" s="25" t="s">
        <v>35</v>
      </c>
      <c r="H2" s="25" t="s">
        <v>36</v>
      </c>
      <c r="K2" s="40">
        <f>NPV(C2,G4:G13)-NPV(C2,H4:H13)</f>
        <v>-13.105180285144797</v>
      </c>
    </row>
    <row r="3" spans="2:11" x14ac:dyDescent="0.25">
      <c r="B3" s="5" t="s">
        <v>38</v>
      </c>
      <c r="C3" s="31">
        <v>10</v>
      </c>
      <c r="D3" s="31"/>
      <c r="F3" s="26">
        <v>0</v>
      </c>
      <c r="G3" s="38">
        <v>-200</v>
      </c>
      <c r="H3" s="38">
        <v>-200</v>
      </c>
      <c r="J3" s="35">
        <v>0.01</v>
      </c>
      <c r="K3" s="41">
        <f t="dataTable" ref="K3:K17" dt2D="0" dtr="0" r1="C2"/>
        <v>-33.620537169150737</v>
      </c>
    </row>
    <row r="4" spans="2:11" x14ac:dyDescent="0.25">
      <c r="B4" s="5" t="s">
        <v>39</v>
      </c>
      <c r="C4" s="31">
        <v>200</v>
      </c>
      <c r="D4" s="31">
        <v>200</v>
      </c>
      <c r="F4" s="27">
        <v>1</v>
      </c>
      <c r="G4" s="39">
        <v>18</v>
      </c>
      <c r="H4" s="39">
        <f>D6</f>
        <v>10</v>
      </c>
      <c r="J4" s="36">
        <v>0.02</v>
      </c>
      <c r="K4" s="41">
        <v>-28.505895062278796</v>
      </c>
    </row>
    <row r="5" spans="2:11" x14ac:dyDescent="0.25">
      <c r="B5" s="5" t="s">
        <v>40</v>
      </c>
      <c r="C5" s="31">
        <v>18</v>
      </c>
      <c r="D5" s="31"/>
      <c r="F5" s="27">
        <v>2</v>
      </c>
      <c r="G5" s="39">
        <v>18</v>
      </c>
      <c r="H5" s="39">
        <f t="shared" ref="H5:H12" si="0">H4+H4*10%</f>
        <v>11</v>
      </c>
      <c r="J5" s="36">
        <v>0.03</v>
      </c>
      <c r="K5" s="41">
        <v>-23.957409741791707</v>
      </c>
    </row>
    <row r="6" spans="2:11" x14ac:dyDescent="0.25">
      <c r="B6" s="5" t="s">
        <v>41</v>
      </c>
      <c r="C6" s="31"/>
      <c r="D6" s="31">
        <v>10</v>
      </c>
      <c r="F6" s="27">
        <v>3</v>
      </c>
      <c r="G6" s="39">
        <v>18</v>
      </c>
      <c r="H6" s="39">
        <f t="shared" si="0"/>
        <v>12.1</v>
      </c>
      <c r="J6" s="36">
        <v>0.04</v>
      </c>
      <c r="K6" s="41">
        <v>-19.910970968763934</v>
      </c>
    </row>
    <row r="7" spans="2:11" x14ac:dyDescent="0.25">
      <c r="B7" s="5" t="s">
        <v>42</v>
      </c>
      <c r="C7" s="31"/>
      <c r="D7" s="29">
        <v>0.1</v>
      </c>
      <c r="F7" s="27">
        <v>4</v>
      </c>
      <c r="G7" s="39">
        <v>18</v>
      </c>
      <c r="H7" s="39">
        <f t="shared" si="0"/>
        <v>13.309999999999999</v>
      </c>
      <c r="J7" s="36">
        <v>0.05</v>
      </c>
      <c r="K7" s="41">
        <v>-16.310140992479717</v>
      </c>
    </row>
    <row r="8" spans="2:11" x14ac:dyDescent="0.25">
      <c r="B8" s="5" t="s">
        <v>43</v>
      </c>
      <c r="C8" s="31">
        <v>240</v>
      </c>
      <c r="D8" s="31">
        <v>300</v>
      </c>
      <c r="F8" s="27">
        <v>5</v>
      </c>
      <c r="G8" s="39">
        <v>18</v>
      </c>
      <c r="H8" s="39">
        <f t="shared" si="0"/>
        <v>14.640999999999998</v>
      </c>
      <c r="J8" s="36">
        <v>0.06</v>
      </c>
      <c r="K8" s="41">
        <v>-13.105180285144797</v>
      </c>
    </row>
    <row r="9" spans="2:11" x14ac:dyDescent="0.25">
      <c r="B9" s="5" t="s">
        <v>44</v>
      </c>
      <c r="C9" s="32">
        <f>NPV(C2,G4:G13)+G3</f>
        <v>66.496313385092776</v>
      </c>
      <c r="D9" s="32">
        <f>NPV(C2,H4:H13)+H3</f>
        <v>79.601493670237573</v>
      </c>
      <c r="F9" s="27">
        <v>6</v>
      </c>
      <c r="G9" s="39">
        <v>18</v>
      </c>
      <c r="H9" s="39">
        <f t="shared" si="0"/>
        <v>16.105099999999997</v>
      </c>
      <c r="J9" s="36">
        <v>7.0000000000000007E-2</v>
      </c>
      <c r="K9" s="41">
        <v>-10.252204315161748</v>
      </c>
    </row>
    <row r="10" spans="2:11" x14ac:dyDescent="0.25">
      <c r="B10" s="5" t="s">
        <v>45</v>
      </c>
      <c r="C10" s="189" t="str">
        <f>IF(C9&gt;D9,"项目A最","项目B最优")</f>
        <v>项目B最优</v>
      </c>
      <c r="D10" s="190"/>
      <c r="F10" s="27">
        <v>7</v>
      </c>
      <c r="G10" s="39">
        <v>18</v>
      </c>
      <c r="H10" s="39">
        <f t="shared" si="0"/>
        <v>17.715609999999998</v>
      </c>
      <c r="J10" s="36">
        <v>0.08</v>
      </c>
      <c r="K10" s="41">
        <v>-7.712452747669829</v>
      </c>
    </row>
    <row r="11" spans="2:11" x14ac:dyDescent="0.25">
      <c r="B11" s="5" t="s">
        <v>46</v>
      </c>
      <c r="C11" s="33">
        <f>IRR(G3:G13)</f>
        <v>0.10240510997325902</v>
      </c>
      <c r="D11" s="33">
        <f>IRR(H3:H13)</f>
        <v>0.10445346484912221</v>
      </c>
      <c r="F11" s="27">
        <v>8</v>
      </c>
      <c r="G11" s="39">
        <v>18</v>
      </c>
      <c r="H11" s="39">
        <f t="shared" si="0"/>
        <v>19.487170999999996</v>
      </c>
      <c r="J11" s="36">
        <v>0.09</v>
      </c>
      <c r="K11" s="41">
        <v>-5.4516552433300376</v>
      </c>
    </row>
    <row r="12" spans="2:11" x14ac:dyDescent="0.25">
      <c r="B12" s="5" t="s">
        <v>105</v>
      </c>
      <c r="C12" s="5"/>
      <c r="D12" s="33">
        <f>IRR(G3:G13-H3:H13)</f>
        <v>0.12037765190704985</v>
      </c>
      <c r="F12" s="27">
        <v>9</v>
      </c>
      <c r="G12" s="39">
        <v>18</v>
      </c>
      <c r="H12" s="39">
        <f t="shared" si="0"/>
        <v>21.435888099999996</v>
      </c>
      <c r="J12" s="36">
        <v>0.1</v>
      </c>
      <c r="K12" s="41">
        <v>-3.4394803721784797</v>
      </c>
    </row>
    <row r="13" spans="2:11" x14ac:dyDescent="0.25">
      <c r="B13" s="5" t="s">
        <v>47</v>
      </c>
      <c r="C13" s="5"/>
      <c r="D13" s="34">
        <f>G17</f>
        <v>0.12039945507995817</v>
      </c>
      <c r="F13" s="28">
        <v>10</v>
      </c>
      <c r="G13" s="39">
        <f>18+C8</f>
        <v>258</v>
      </c>
      <c r="H13" s="39">
        <f>D8+H12+H12*10%</f>
        <v>323.57947690999998</v>
      </c>
      <c r="J13" s="36">
        <v>0.11</v>
      </c>
      <c r="K13" s="41">
        <v>-1.6490561404034452</v>
      </c>
    </row>
    <row r="14" spans="2:11" x14ac:dyDescent="0.25">
      <c r="J14" s="36">
        <v>0.12</v>
      </c>
      <c r="K14" s="41">
        <v>-5.6552303490292388E-2</v>
      </c>
    </row>
    <row r="15" spans="2:11" x14ac:dyDescent="0.25">
      <c r="G15" s="171" t="s">
        <v>104</v>
      </c>
      <c r="J15" s="36">
        <v>0.13</v>
      </c>
      <c r="K15" s="41">
        <v>1.3591839414014544</v>
      </c>
    </row>
    <row r="16" spans="2:11" x14ac:dyDescent="0.25">
      <c r="G16" s="1">
        <f>INDEX(J3:J17,MATCH(H17,K3:K17))</f>
        <v>0.12</v>
      </c>
      <c r="H16" s="174">
        <f>INDEX(K3:K17,MATCH(H17,K3:K17))</f>
        <v>-5.6552303490292388E-2</v>
      </c>
      <c r="J16" s="36">
        <v>0.14000000000000001</v>
      </c>
      <c r="K16" s="41">
        <v>2.6169460867240844</v>
      </c>
    </row>
    <row r="17" spans="2:11" x14ac:dyDescent="0.25">
      <c r="G17" s="2">
        <f>G16+(H17-H16)/(H18-H16)*(G18-G16)</f>
        <v>0.12039945507995817</v>
      </c>
      <c r="H17" s="178">
        <v>0</v>
      </c>
      <c r="J17" s="37">
        <v>0.15</v>
      </c>
      <c r="K17" s="42">
        <v>3.7334464491888468</v>
      </c>
    </row>
    <row r="18" spans="2:11" x14ac:dyDescent="0.25">
      <c r="G18" s="3">
        <f>INDEX(J3:J17,MATCH(H17,K3:K17)+1)</f>
        <v>0.13</v>
      </c>
      <c r="H18" s="160">
        <f>INDEX(K3:K17,MATCH(H17,K3:K17)+1)</f>
        <v>1.3591839414014544</v>
      </c>
    </row>
    <row r="20" spans="2:11" x14ac:dyDescent="0.25">
      <c r="B20" s="196"/>
      <c r="C20" s="196"/>
      <c r="D20" s="196"/>
      <c r="E20" s="196"/>
      <c r="F20" s="196"/>
      <c r="G20" s="196"/>
      <c r="H20" s="196"/>
      <c r="I20" s="196"/>
      <c r="J20" s="196"/>
      <c r="K20" s="196"/>
    </row>
    <row r="21" spans="2:11" x14ac:dyDescent="0.25">
      <c r="B21" s="196"/>
      <c r="C21" s="196"/>
      <c r="D21" s="196"/>
      <c r="E21" s="196"/>
      <c r="F21" s="196"/>
      <c r="G21" s="196"/>
      <c r="H21" s="196"/>
      <c r="I21" s="196"/>
      <c r="J21" s="196"/>
      <c r="K21" s="196"/>
    </row>
    <row r="22" spans="2:11" ht="28.5" customHeight="1" x14ac:dyDescent="0.25">
      <c r="B22" s="196"/>
      <c r="C22" s="197"/>
      <c r="D22" s="197"/>
      <c r="E22" s="196"/>
      <c r="F22" s="198"/>
      <c r="G22" s="198"/>
      <c r="H22" s="198"/>
      <c r="I22" s="196"/>
      <c r="J22" s="199"/>
      <c r="K22" s="199"/>
    </row>
    <row r="23" spans="2:11" x14ac:dyDescent="0.25">
      <c r="B23" s="196"/>
      <c r="C23" s="200"/>
      <c r="D23" s="201"/>
      <c r="E23" s="196"/>
      <c r="F23" s="197"/>
      <c r="G23" s="197"/>
      <c r="H23" s="197"/>
      <c r="I23" s="196"/>
      <c r="J23" s="196"/>
      <c r="K23" s="202"/>
    </row>
    <row r="24" spans="2:11" x14ac:dyDescent="0.25">
      <c r="B24" s="196"/>
      <c r="C24" s="196"/>
      <c r="D24" s="196"/>
      <c r="E24" s="196"/>
      <c r="F24" s="203"/>
      <c r="G24" s="196"/>
      <c r="H24" s="196"/>
      <c r="I24" s="196"/>
      <c r="J24" s="204"/>
      <c r="K24" s="205"/>
    </row>
    <row r="25" spans="2:11" x14ac:dyDescent="0.25">
      <c r="B25" s="196"/>
      <c r="C25" s="196"/>
      <c r="D25" s="196"/>
      <c r="E25" s="196"/>
      <c r="F25" s="203"/>
      <c r="G25" s="206"/>
      <c r="H25" s="206"/>
      <c r="I25" s="196"/>
      <c r="J25" s="204"/>
      <c r="K25" s="205"/>
    </row>
    <row r="26" spans="2:11" x14ac:dyDescent="0.25">
      <c r="B26" s="196"/>
      <c r="C26" s="196"/>
      <c r="D26" s="196"/>
      <c r="E26" s="196"/>
      <c r="F26" s="203"/>
      <c r="G26" s="206"/>
      <c r="H26" s="206"/>
      <c r="I26" s="196"/>
      <c r="J26" s="204"/>
      <c r="K26" s="205"/>
    </row>
    <row r="27" spans="2:11" x14ac:dyDescent="0.25">
      <c r="B27" s="196"/>
      <c r="C27" s="196"/>
      <c r="D27" s="196"/>
      <c r="E27" s="196"/>
      <c r="F27" s="203"/>
      <c r="G27" s="206"/>
      <c r="H27" s="206"/>
      <c r="I27" s="196"/>
      <c r="J27" s="204"/>
      <c r="K27" s="205"/>
    </row>
    <row r="28" spans="2:11" x14ac:dyDescent="0.25">
      <c r="B28" s="196"/>
      <c r="C28" s="196"/>
      <c r="D28" s="200"/>
      <c r="E28" s="196"/>
      <c r="F28" s="203"/>
      <c r="G28" s="206"/>
      <c r="H28" s="206"/>
      <c r="I28" s="196"/>
      <c r="J28" s="204"/>
      <c r="K28" s="205"/>
    </row>
    <row r="29" spans="2:11" x14ac:dyDescent="0.25">
      <c r="B29" s="196"/>
      <c r="C29" s="196"/>
      <c r="D29" s="196"/>
      <c r="E29" s="196"/>
      <c r="F29" s="203"/>
      <c r="G29" s="206"/>
      <c r="H29" s="206"/>
      <c r="I29" s="196"/>
      <c r="J29" s="204"/>
      <c r="K29" s="205"/>
    </row>
    <row r="30" spans="2:11" x14ac:dyDescent="0.25">
      <c r="B30" s="196"/>
      <c r="C30" s="202"/>
      <c r="D30" s="202"/>
      <c r="E30" s="196"/>
      <c r="F30" s="203"/>
      <c r="G30" s="206"/>
      <c r="H30" s="206"/>
      <c r="I30" s="196"/>
      <c r="J30" s="204"/>
      <c r="K30" s="205"/>
    </row>
    <row r="31" spans="2:11" x14ac:dyDescent="0.25">
      <c r="B31" s="196"/>
      <c r="C31" s="198"/>
      <c r="D31" s="198"/>
      <c r="E31" s="196"/>
      <c r="F31" s="203"/>
      <c r="G31" s="206"/>
      <c r="H31" s="206"/>
      <c r="I31" s="196"/>
      <c r="J31" s="204"/>
      <c r="K31" s="205"/>
    </row>
    <row r="32" spans="2:11" x14ac:dyDescent="0.25">
      <c r="B32" s="196"/>
      <c r="C32" s="207"/>
      <c r="D32" s="207"/>
      <c r="E32" s="196"/>
      <c r="F32" s="203"/>
      <c r="G32" s="206"/>
      <c r="H32" s="206"/>
      <c r="I32" s="196"/>
      <c r="J32" s="204"/>
      <c r="K32" s="205"/>
    </row>
    <row r="33" spans="2:11" x14ac:dyDescent="0.25">
      <c r="B33" s="196"/>
      <c r="C33" s="196"/>
      <c r="D33" s="207"/>
      <c r="E33" s="196"/>
      <c r="F33" s="203"/>
      <c r="G33" s="206"/>
      <c r="H33" s="206"/>
      <c r="I33" s="196"/>
      <c r="J33" s="204"/>
      <c r="K33" s="205"/>
    </row>
    <row r="34" spans="2:11" x14ac:dyDescent="0.25">
      <c r="B34" s="196"/>
      <c r="C34" s="196"/>
      <c r="D34" s="195"/>
      <c r="E34" s="196"/>
      <c r="F34" s="203"/>
      <c r="G34" s="206"/>
      <c r="H34" s="206"/>
      <c r="I34" s="196"/>
      <c r="J34" s="204"/>
      <c r="K34" s="205"/>
    </row>
    <row r="35" spans="2:11" x14ac:dyDescent="0.25">
      <c r="B35" s="196"/>
      <c r="C35" s="196"/>
      <c r="D35" s="196"/>
      <c r="E35" s="196"/>
      <c r="F35" s="196"/>
      <c r="G35" s="196"/>
      <c r="H35" s="196"/>
      <c r="I35" s="196"/>
      <c r="J35" s="204"/>
      <c r="K35" s="205"/>
    </row>
    <row r="36" spans="2:11" x14ac:dyDescent="0.25">
      <c r="B36" s="196"/>
      <c r="C36" s="196"/>
      <c r="D36" s="196"/>
      <c r="E36" s="196"/>
      <c r="F36" s="196"/>
      <c r="G36" s="208"/>
      <c r="H36" s="196"/>
      <c r="I36" s="196"/>
      <c r="J36" s="204"/>
      <c r="K36" s="205"/>
    </row>
    <row r="37" spans="2:11" x14ac:dyDescent="0.25">
      <c r="B37" s="196"/>
      <c r="C37" s="196"/>
      <c r="D37" s="196"/>
      <c r="E37" s="196"/>
      <c r="F37" s="196"/>
      <c r="G37" s="195"/>
      <c r="H37" s="205"/>
      <c r="I37" s="196"/>
      <c r="J37" s="204"/>
      <c r="K37" s="205"/>
    </row>
    <row r="38" spans="2:11" x14ac:dyDescent="0.25">
      <c r="B38" s="196"/>
      <c r="C38" s="196"/>
      <c r="D38" s="196"/>
      <c r="E38" s="196"/>
      <c r="F38" s="196"/>
      <c r="G38" s="195"/>
      <c r="H38" s="196"/>
      <c r="I38" s="196"/>
      <c r="J38" s="204"/>
      <c r="K38" s="205"/>
    </row>
    <row r="39" spans="2:11" x14ac:dyDescent="0.25">
      <c r="B39" s="196"/>
      <c r="C39" s="196"/>
      <c r="D39" s="196"/>
      <c r="E39" s="196"/>
      <c r="F39" s="196"/>
      <c r="G39" s="195"/>
      <c r="H39" s="205"/>
      <c r="I39" s="196"/>
      <c r="J39" s="196"/>
      <c r="K39" s="196"/>
    </row>
  </sheetData>
  <mergeCells count="6">
    <mergeCell ref="C31:D31"/>
    <mergeCell ref="C10:D10"/>
    <mergeCell ref="J1:K1"/>
    <mergeCell ref="F1:H1"/>
    <mergeCell ref="F22:H22"/>
    <mergeCell ref="J22:K22"/>
  </mergeCells>
  <phoneticPr fontId="2" type="noConversion"/>
  <printOptions headings="1"/>
  <pageMargins left="0.74803149606299213" right="0.74803149606299213" top="0.98425196850393704" bottom="0.98425196850393704" header="0.51181102362204722" footer="0.51181102362204722"/>
  <pageSetup paperSize="9" orientation="portrait" blackAndWhite="1" horizontalDpi="300" verticalDpi="3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AC6BD-8E12-4E61-AFBB-1C69E216086E}">
  <dimension ref="B2:T181"/>
  <sheetViews>
    <sheetView showGridLines="0" tabSelected="1" topLeftCell="B1" workbookViewId="0">
      <selection activeCell="R68" sqref="R68"/>
    </sheetView>
  </sheetViews>
  <sheetFormatPr defaultRowHeight="14" x14ac:dyDescent="0.25"/>
  <cols>
    <col min="1" max="1" width="1.6328125" style="4" customWidth="1"/>
    <col min="2" max="2" width="10.08984375" style="4" customWidth="1"/>
    <col min="3" max="3" width="7.453125" style="4" bestFit="1" customWidth="1"/>
    <col min="4" max="4" width="10.26953125" style="4" customWidth="1"/>
    <col min="5" max="5" width="6.90625" style="4" customWidth="1"/>
    <col min="6" max="6" width="7.08984375" style="4" bestFit="1" customWidth="1"/>
    <col min="7" max="7" width="5.26953125" style="4" customWidth="1"/>
    <col min="8" max="8" width="9.08984375" style="4" customWidth="1"/>
    <col min="9" max="9" width="9.36328125" style="4" customWidth="1"/>
    <col min="10" max="10" width="10.26953125" style="4" customWidth="1"/>
    <col min="11" max="11" width="1.7265625" style="4" customWidth="1"/>
    <col min="12" max="12" width="7.08984375" style="4" customWidth="1"/>
    <col min="13" max="13" width="11.6328125" style="4" customWidth="1"/>
    <col min="14" max="14" width="9.453125" style="4" bestFit="1" customWidth="1"/>
    <col min="15" max="15" width="1.7265625" style="4" customWidth="1"/>
    <col min="16" max="257" width="8.90625" style="4"/>
    <col min="258" max="258" width="9.6328125" style="4" customWidth="1"/>
    <col min="259" max="259" width="7.90625" style="4" customWidth="1"/>
    <col min="260" max="260" width="11.26953125" style="4" customWidth="1"/>
    <col min="261" max="261" width="7.90625" style="4" customWidth="1"/>
    <col min="262" max="262" width="7.26953125" style="4" customWidth="1"/>
    <col min="263" max="263" width="7.7265625" style="4" customWidth="1"/>
    <col min="264" max="264" width="7.26953125" style="4" customWidth="1"/>
    <col min="265" max="265" width="7.7265625" style="4" customWidth="1"/>
    <col min="266" max="266" width="6.90625" style="4" customWidth="1"/>
    <col min="267" max="267" width="1.26953125" style="4" customWidth="1"/>
    <col min="268" max="513" width="8.90625" style="4"/>
    <col min="514" max="514" width="9.6328125" style="4" customWidth="1"/>
    <col min="515" max="515" width="7.90625" style="4" customWidth="1"/>
    <col min="516" max="516" width="11.26953125" style="4" customWidth="1"/>
    <col min="517" max="517" width="7.90625" style="4" customWidth="1"/>
    <col min="518" max="518" width="7.26953125" style="4" customWidth="1"/>
    <col min="519" max="519" width="7.7265625" style="4" customWidth="1"/>
    <col min="520" max="520" width="7.26953125" style="4" customWidth="1"/>
    <col min="521" max="521" width="7.7265625" style="4" customWidth="1"/>
    <col min="522" max="522" width="6.90625" style="4" customWidth="1"/>
    <col min="523" max="523" width="1.26953125" style="4" customWidth="1"/>
    <col min="524" max="769" width="8.90625" style="4"/>
    <col min="770" max="770" width="9.6328125" style="4" customWidth="1"/>
    <col min="771" max="771" width="7.90625" style="4" customWidth="1"/>
    <col min="772" max="772" width="11.26953125" style="4" customWidth="1"/>
    <col min="773" max="773" width="7.90625" style="4" customWidth="1"/>
    <col min="774" max="774" width="7.26953125" style="4" customWidth="1"/>
    <col min="775" max="775" width="7.7265625" style="4" customWidth="1"/>
    <col min="776" max="776" width="7.26953125" style="4" customWidth="1"/>
    <col min="777" max="777" width="7.7265625" style="4" customWidth="1"/>
    <col min="778" max="778" width="6.90625" style="4" customWidth="1"/>
    <col min="779" max="779" width="1.26953125" style="4" customWidth="1"/>
    <col min="780" max="1025" width="8.90625" style="4"/>
    <col min="1026" max="1026" width="9.6328125" style="4" customWidth="1"/>
    <col min="1027" max="1027" width="7.90625" style="4" customWidth="1"/>
    <col min="1028" max="1028" width="11.26953125" style="4" customWidth="1"/>
    <col min="1029" max="1029" width="7.90625" style="4" customWidth="1"/>
    <col min="1030" max="1030" width="7.26953125" style="4" customWidth="1"/>
    <col min="1031" max="1031" width="7.7265625" style="4" customWidth="1"/>
    <col min="1032" max="1032" width="7.26953125" style="4" customWidth="1"/>
    <col min="1033" max="1033" width="7.7265625" style="4" customWidth="1"/>
    <col min="1034" max="1034" width="6.90625" style="4" customWidth="1"/>
    <col min="1035" max="1035" width="1.26953125" style="4" customWidth="1"/>
    <col min="1036" max="1281" width="8.90625" style="4"/>
    <col min="1282" max="1282" width="9.6328125" style="4" customWidth="1"/>
    <col min="1283" max="1283" width="7.90625" style="4" customWidth="1"/>
    <col min="1284" max="1284" width="11.26953125" style="4" customWidth="1"/>
    <col min="1285" max="1285" width="7.90625" style="4" customWidth="1"/>
    <col min="1286" max="1286" width="7.26953125" style="4" customWidth="1"/>
    <col min="1287" max="1287" width="7.7265625" style="4" customWidth="1"/>
    <col min="1288" max="1288" width="7.26953125" style="4" customWidth="1"/>
    <col min="1289" max="1289" width="7.7265625" style="4" customWidth="1"/>
    <col min="1290" max="1290" width="6.90625" style="4" customWidth="1"/>
    <col min="1291" max="1291" width="1.26953125" style="4" customWidth="1"/>
    <col min="1292" max="1537" width="8.90625" style="4"/>
    <col min="1538" max="1538" width="9.6328125" style="4" customWidth="1"/>
    <col min="1539" max="1539" width="7.90625" style="4" customWidth="1"/>
    <col min="1540" max="1540" width="11.26953125" style="4" customWidth="1"/>
    <col min="1541" max="1541" width="7.90625" style="4" customWidth="1"/>
    <col min="1542" max="1542" width="7.26953125" style="4" customWidth="1"/>
    <col min="1543" max="1543" width="7.7265625" style="4" customWidth="1"/>
    <col min="1544" max="1544" width="7.26953125" style="4" customWidth="1"/>
    <col min="1545" max="1545" width="7.7265625" style="4" customWidth="1"/>
    <col min="1546" max="1546" width="6.90625" style="4" customWidth="1"/>
    <col min="1547" max="1547" width="1.26953125" style="4" customWidth="1"/>
    <col min="1548" max="1793" width="8.90625" style="4"/>
    <col min="1794" max="1794" width="9.6328125" style="4" customWidth="1"/>
    <col min="1795" max="1795" width="7.90625" style="4" customWidth="1"/>
    <col min="1796" max="1796" width="11.26953125" style="4" customWidth="1"/>
    <col min="1797" max="1797" width="7.90625" style="4" customWidth="1"/>
    <col min="1798" max="1798" width="7.26953125" style="4" customWidth="1"/>
    <col min="1799" max="1799" width="7.7265625" style="4" customWidth="1"/>
    <col min="1800" max="1800" width="7.26953125" style="4" customWidth="1"/>
    <col min="1801" max="1801" width="7.7265625" style="4" customWidth="1"/>
    <col min="1802" max="1802" width="6.90625" style="4" customWidth="1"/>
    <col min="1803" max="1803" width="1.26953125" style="4" customWidth="1"/>
    <col min="1804" max="2049" width="8.90625" style="4"/>
    <col min="2050" max="2050" width="9.6328125" style="4" customWidth="1"/>
    <col min="2051" max="2051" width="7.90625" style="4" customWidth="1"/>
    <col min="2052" max="2052" width="11.26953125" style="4" customWidth="1"/>
    <col min="2053" max="2053" width="7.90625" style="4" customWidth="1"/>
    <col min="2054" max="2054" width="7.26953125" style="4" customWidth="1"/>
    <col min="2055" max="2055" width="7.7265625" style="4" customWidth="1"/>
    <col min="2056" max="2056" width="7.26953125" style="4" customWidth="1"/>
    <col min="2057" max="2057" width="7.7265625" style="4" customWidth="1"/>
    <col min="2058" max="2058" width="6.90625" style="4" customWidth="1"/>
    <col min="2059" max="2059" width="1.26953125" style="4" customWidth="1"/>
    <col min="2060" max="2305" width="8.90625" style="4"/>
    <col min="2306" max="2306" width="9.6328125" style="4" customWidth="1"/>
    <col min="2307" max="2307" width="7.90625" style="4" customWidth="1"/>
    <col min="2308" max="2308" width="11.26953125" style="4" customWidth="1"/>
    <col min="2309" max="2309" width="7.90625" style="4" customWidth="1"/>
    <col min="2310" max="2310" width="7.26953125" style="4" customWidth="1"/>
    <col min="2311" max="2311" width="7.7265625" style="4" customWidth="1"/>
    <col min="2312" max="2312" width="7.26953125" style="4" customWidth="1"/>
    <col min="2313" max="2313" width="7.7265625" style="4" customWidth="1"/>
    <col min="2314" max="2314" width="6.90625" style="4" customWidth="1"/>
    <col min="2315" max="2315" width="1.26953125" style="4" customWidth="1"/>
    <col min="2316" max="2561" width="8.90625" style="4"/>
    <col min="2562" max="2562" width="9.6328125" style="4" customWidth="1"/>
    <col min="2563" max="2563" width="7.90625" style="4" customWidth="1"/>
    <col min="2564" max="2564" width="11.26953125" style="4" customWidth="1"/>
    <col min="2565" max="2565" width="7.90625" style="4" customWidth="1"/>
    <col min="2566" max="2566" width="7.26953125" style="4" customWidth="1"/>
    <col min="2567" max="2567" width="7.7265625" style="4" customWidth="1"/>
    <col min="2568" max="2568" width="7.26953125" style="4" customWidth="1"/>
    <col min="2569" max="2569" width="7.7265625" style="4" customWidth="1"/>
    <col min="2570" max="2570" width="6.90625" style="4" customWidth="1"/>
    <col min="2571" max="2571" width="1.26953125" style="4" customWidth="1"/>
    <col min="2572" max="2817" width="8.90625" style="4"/>
    <col min="2818" max="2818" width="9.6328125" style="4" customWidth="1"/>
    <col min="2819" max="2819" width="7.90625" style="4" customWidth="1"/>
    <col min="2820" max="2820" width="11.26953125" style="4" customWidth="1"/>
    <col min="2821" max="2821" width="7.90625" style="4" customWidth="1"/>
    <col min="2822" max="2822" width="7.26953125" style="4" customWidth="1"/>
    <col min="2823" max="2823" width="7.7265625" style="4" customWidth="1"/>
    <col min="2824" max="2824" width="7.26953125" style="4" customWidth="1"/>
    <col min="2825" max="2825" width="7.7265625" style="4" customWidth="1"/>
    <col min="2826" max="2826" width="6.90625" style="4" customWidth="1"/>
    <col min="2827" max="2827" width="1.26953125" style="4" customWidth="1"/>
    <col min="2828" max="3073" width="8.90625" style="4"/>
    <col min="3074" max="3074" width="9.6328125" style="4" customWidth="1"/>
    <col min="3075" max="3075" width="7.90625" style="4" customWidth="1"/>
    <col min="3076" max="3076" width="11.26953125" style="4" customWidth="1"/>
    <col min="3077" max="3077" width="7.90625" style="4" customWidth="1"/>
    <col min="3078" max="3078" width="7.26953125" style="4" customWidth="1"/>
    <col min="3079" max="3079" width="7.7265625" style="4" customWidth="1"/>
    <col min="3080" max="3080" width="7.26953125" style="4" customWidth="1"/>
    <col min="3081" max="3081" width="7.7265625" style="4" customWidth="1"/>
    <col min="3082" max="3082" width="6.90625" style="4" customWidth="1"/>
    <col min="3083" max="3083" width="1.26953125" style="4" customWidth="1"/>
    <col min="3084" max="3329" width="8.90625" style="4"/>
    <col min="3330" max="3330" width="9.6328125" style="4" customWidth="1"/>
    <col min="3331" max="3331" width="7.90625" style="4" customWidth="1"/>
    <col min="3332" max="3332" width="11.26953125" style="4" customWidth="1"/>
    <col min="3333" max="3333" width="7.90625" style="4" customWidth="1"/>
    <col min="3334" max="3334" width="7.26953125" style="4" customWidth="1"/>
    <col min="3335" max="3335" width="7.7265625" style="4" customWidth="1"/>
    <col min="3336" max="3336" width="7.26953125" style="4" customWidth="1"/>
    <col min="3337" max="3337" width="7.7265625" style="4" customWidth="1"/>
    <col min="3338" max="3338" width="6.90625" style="4" customWidth="1"/>
    <col min="3339" max="3339" width="1.26953125" style="4" customWidth="1"/>
    <col min="3340" max="3585" width="8.90625" style="4"/>
    <col min="3586" max="3586" width="9.6328125" style="4" customWidth="1"/>
    <col min="3587" max="3587" width="7.90625" style="4" customWidth="1"/>
    <col min="3588" max="3588" width="11.26953125" style="4" customWidth="1"/>
    <col min="3589" max="3589" width="7.90625" style="4" customWidth="1"/>
    <col min="3590" max="3590" width="7.26953125" style="4" customWidth="1"/>
    <col min="3591" max="3591" width="7.7265625" style="4" customWidth="1"/>
    <col min="3592" max="3592" width="7.26953125" style="4" customWidth="1"/>
    <col min="3593" max="3593" width="7.7265625" style="4" customWidth="1"/>
    <col min="3594" max="3594" width="6.90625" style="4" customWidth="1"/>
    <col min="3595" max="3595" width="1.26953125" style="4" customWidth="1"/>
    <col min="3596" max="3841" width="8.90625" style="4"/>
    <col min="3842" max="3842" width="9.6328125" style="4" customWidth="1"/>
    <col min="3843" max="3843" width="7.90625" style="4" customWidth="1"/>
    <col min="3844" max="3844" width="11.26953125" style="4" customWidth="1"/>
    <col min="3845" max="3845" width="7.90625" style="4" customWidth="1"/>
    <col min="3846" max="3846" width="7.26953125" style="4" customWidth="1"/>
    <col min="3847" max="3847" width="7.7265625" style="4" customWidth="1"/>
    <col min="3848" max="3848" width="7.26953125" style="4" customWidth="1"/>
    <col min="3849" max="3849" width="7.7265625" style="4" customWidth="1"/>
    <col min="3850" max="3850" width="6.90625" style="4" customWidth="1"/>
    <col min="3851" max="3851" width="1.26953125" style="4" customWidth="1"/>
    <col min="3852" max="4097" width="8.90625" style="4"/>
    <col min="4098" max="4098" width="9.6328125" style="4" customWidth="1"/>
    <col min="4099" max="4099" width="7.90625" style="4" customWidth="1"/>
    <col min="4100" max="4100" width="11.26953125" style="4" customWidth="1"/>
    <col min="4101" max="4101" width="7.90625" style="4" customWidth="1"/>
    <col min="4102" max="4102" width="7.26953125" style="4" customWidth="1"/>
    <col min="4103" max="4103" width="7.7265625" style="4" customWidth="1"/>
    <col min="4104" max="4104" width="7.26953125" style="4" customWidth="1"/>
    <col min="4105" max="4105" width="7.7265625" style="4" customWidth="1"/>
    <col min="4106" max="4106" width="6.90625" style="4" customWidth="1"/>
    <col min="4107" max="4107" width="1.26953125" style="4" customWidth="1"/>
    <col min="4108" max="4353" width="8.90625" style="4"/>
    <col min="4354" max="4354" width="9.6328125" style="4" customWidth="1"/>
    <col min="4355" max="4355" width="7.90625" style="4" customWidth="1"/>
    <col min="4356" max="4356" width="11.26953125" style="4" customWidth="1"/>
    <col min="4357" max="4357" width="7.90625" style="4" customWidth="1"/>
    <col min="4358" max="4358" width="7.26953125" style="4" customWidth="1"/>
    <col min="4359" max="4359" width="7.7265625" style="4" customWidth="1"/>
    <col min="4360" max="4360" width="7.26953125" style="4" customWidth="1"/>
    <col min="4361" max="4361" width="7.7265625" style="4" customWidth="1"/>
    <col min="4362" max="4362" width="6.90625" style="4" customWidth="1"/>
    <col min="4363" max="4363" width="1.26953125" style="4" customWidth="1"/>
    <col min="4364" max="4609" width="8.90625" style="4"/>
    <col min="4610" max="4610" width="9.6328125" style="4" customWidth="1"/>
    <col min="4611" max="4611" width="7.90625" style="4" customWidth="1"/>
    <col min="4612" max="4612" width="11.26953125" style="4" customWidth="1"/>
    <col min="4613" max="4613" width="7.90625" style="4" customWidth="1"/>
    <col min="4614" max="4614" width="7.26953125" style="4" customWidth="1"/>
    <col min="4615" max="4615" width="7.7265625" style="4" customWidth="1"/>
    <col min="4616" max="4616" width="7.26953125" style="4" customWidth="1"/>
    <col min="4617" max="4617" width="7.7265625" style="4" customWidth="1"/>
    <col min="4618" max="4618" width="6.90625" style="4" customWidth="1"/>
    <col min="4619" max="4619" width="1.26953125" style="4" customWidth="1"/>
    <col min="4620" max="4865" width="8.90625" style="4"/>
    <col min="4866" max="4866" width="9.6328125" style="4" customWidth="1"/>
    <col min="4867" max="4867" width="7.90625" style="4" customWidth="1"/>
    <col min="4868" max="4868" width="11.26953125" style="4" customWidth="1"/>
    <col min="4869" max="4869" width="7.90625" style="4" customWidth="1"/>
    <col min="4870" max="4870" width="7.26953125" style="4" customWidth="1"/>
    <col min="4871" max="4871" width="7.7265625" style="4" customWidth="1"/>
    <col min="4872" max="4872" width="7.26953125" style="4" customWidth="1"/>
    <col min="4873" max="4873" width="7.7265625" style="4" customWidth="1"/>
    <col min="4874" max="4874" width="6.90625" style="4" customWidth="1"/>
    <col min="4875" max="4875" width="1.26953125" style="4" customWidth="1"/>
    <col min="4876" max="5121" width="8.90625" style="4"/>
    <col min="5122" max="5122" width="9.6328125" style="4" customWidth="1"/>
    <col min="5123" max="5123" width="7.90625" style="4" customWidth="1"/>
    <col min="5124" max="5124" width="11.26953125" style="4" customWidth="1"/>
    <col min="5125" max="5125" width="7.90625" style="4" customWidth="1"/>
    <col min="5126" max="5126" width="7.26953125" style="4" customWidth="1"/>
    <col min="5127" max="5127" width="7.7265625" style="4" customWidth="1"/>
    <col min="5128" max="5128" width="7.26953125" style="4" customWidth="1"/>
    <col min="5129" max="5129" width="7.7265625" style="4" customWidth="1"/>
    <col min="5130" max="5130" width="6.90625" style="4" customWidth="1"/>
    <col min="5131" max="5131" width="1.26953125" style="4" customWidth="1"/>
    <col min="5132" max="5377" width="8.90625" style="4"/>
    <col min="5378" max="5378" width="9.6328125" style="4" customWidth="1"/>
    <col min="5379" max="5379" width="7.90625" style="4" customWidth="1"/>
    <col min="5380" max="5380" width="11.26953125" style="4" customWidth="1"/>
    <col min="5381" max="5381" width="7.90625" style="4" customWidth="1"/>
    <col min="5382" max="5382" width="7.26953125" style="4" customWidth="1"/>
    <col min="5383" max="5383" width="7.7265625" style="4" customWidth="1"/>
    <col min="5384" max="5384" width="7.26953125" style="4" customWidth="1"/>
    <col min="5385" max="5385" width="7.7265625" style="4" customWidth="1"/>
    <col min="5386" max="5386" width="6.90625" style="4" customWidth="1"/>
    <col min="5387" max="5387" width="1.26953125" style="4" customWidth="1"/>
    <col min="5388" max="5633" width="8.90625" style="4"/>
    <col min="5634" max="5634" width="9.6328125" style="4" customWidth="1"/>
    <col min="5635" max="5635" width="7.90625" style="4" customWidth="1"/>
    <col min="5636" max="5636" width="11.26953125" style="4" customWidth="1"/>
    <col min="5637" max="5637" width="7.90625" style="4" customWidth="1"/>
    <col min="5638" max="5638" width="7.26953125" style="4" customWidth="1"/>
    <col min="5639" max="5639" width="7.7265625" style="4" customWidth="1"/>
    <col min="5640" max="5640" width="7.26953125" style="4" customWidth="1"/>
    <col min="5641" max="5641" width="7.7265625" style="4" customWidth="1"/>
    <col min="5642" max="5642" width="6.90625" style="4" customWidth="1"/>
    <col min="5643" max="5643" width="1.26953125" style="4" customWidth="1"/>
    <col min="5644" max="5889" width="8.90625" style="4"/>
    <col min="5890" max="5890" width="9.6328125" style="4" customWidth="1"/>
    <col min="5891" max="5891" width="7.90625" style="4" customWidth="1"/>
    <col min="5892" max="5892" width="11.26953125" style="4" customWidth="1"/>
    <col min="5893" max="5893" width="7.90625" style="4" customWidth="1"/>
    <col min="5894" max="5894" width="7.26953125" style="4" customWidth="1"/>
    <col min="5895" max="5895" width="7.7265625" style="4" customWidth="1"/>
    <col min="5896" max="5896" width="7.26953125" style="4" customWidth="1"/>
    <col min="5897" max="5897" width="7.7265625" style="4" customWidth="1"/>
    <col min="5898" max="5898" width="6.90625" style="4" customWidth="1"/>
    <col min="5899" max="5899" width="1.26953125" style="4" customWidth="1"/>
    <col min="5900" max="6145" width="8.90625" style="4"/>
    <col min="6146" max="6146" width="9.6328125" style="4" customWidth="1"/>
    <col min="6147" max="6147" width="7.90625" style="4" customWidth="1"/>
    <col min="6148" max="6148" width="11.26953125" style="4" customWidth="1"/>
    <col min="6149" max="6149" width="7.90625" style="4" customWidth="1"/>
    <col min="6150" max="6150" width="7.26953125" style="4" customWidth="1"/>
    <col min="6151" max="6151" width="7.7265625" style="4" customWidth="1"/>
    <col min="6152" max="6152" width="7.26953125" style="4" customWidth="1"/>
    <col min="6153" max="6153" width="7.7265625" style="4" customWidth="1"/>
    <col min="6154" max="6154" width="6.90625" style="4" customWidth="1"/>
    <col min="6155" max="6155" width="1.26953125" style="4" customWidth="1"/>
    <col min="6156" max="6401" width="8.90625" style="4"/>
    <col min="6402" max="6402" width="9.6328125" style="4" customWidth="1"/>
    <col min="6403" max="6403" width="7.90625" style="4" customWidth="1"/>
    <col min="6404" max="6404" width="11.26953125" style="4" customWidth="1"/>
    <col min="6405" max="6405" width="7.90625" style="4" customWidth="1"/>
    <col min="6406" max="6406" width="7.26953125" style="4" customWidth="1"/>
    <col min="6407" max="6407" width="7.7265625" style="4" customWidth="1"/>
    <col min="6408" max="6408" width="7.26953125" style="4" customWidth="1"/>
    <col min="6409" max="6409" width="7.7265625" style="4" customWidth="1"/>
    <col min="6410" max="6410" width="6.90625" style="4" customWidth="1"/>
    <col min="6411" max="6411" width="1.26953125" style="4" customWidth="1"/>
    <col min="6412" max="6657" width="8.90625" style="4"/>
    <col min="6658" max="6658" width="9.6328125" style="4" customWidth="1"/>
    <col min="6659" max="6659" width="7.90625" style="4" customWidth="1"/>
    <col min="6660" max="6660" width="11.26953125" style="4" customWidth="1"/>
    <col min="6661" max="6661" width="7.90625" style="4" customWidth="1"/>
    <col min="6662" max="6662" width="7.26953125" style="4" customWidth="1"/>
    <col min="6663" max="6663" width="7.7265625" style="4" customWidth="1"/>
    <col min="6664" max="6664" width="7.26953125" style="4" customWidth="1"/>
    <col min="6665" max="6665" width="7.7265625" style="4" customWidth="1"/>
    <col min="6666" max="6666" width="6.90625" style="4" customWidth="1"/>
    <col min="6667" max="6667" width="1.26953125" style="4" customWidth="1"/>
    <col min="6668" max="6913" width="8.90625" style="4"/>
    <col min="6914" max="6914" width="9.6328125" style="4" customWidth="1"/>
    <col min="6915" max="6915" width="7.90625" style="4" customWidth="1"/>
    <col min="6916" max="6916" width="11.26953125" style="4" customWidth="1"/>
    <col min="6917" max="6917" width="7.90625" style="4" customWidth="1"/>
    <col min="6918" max="6918" width="7.26953125" style="4" customWidth="1"/>
    <col min="6919" max="6919" width="7.7265625" style="4" customWidth="1"/>
    <col min="6920" max="6920" width="7.26953125" style="4" customWidth="1"/>
    <col min="6921" max="6921" width="7.7265625" style="4" customWidth="1"/>
    <col min="6922" max="6922" width="6.90625" style="4" customWidth="1"/>
    <col min="6923" max="6923" width="1.26953125" style="4" customWidth="1"/>
    <col min="6924" max="7169" width="8.90625" style="4"/>
    <col min="7170" max="7170" width="9.6328125" style="4" customWidth="1"/>
    <col min="7171" max="7171" width="7.90625" style="4" customWidth="1"/>
    <col min="7172" max="7172" width="11.26953125" style="4" customWidth="1"/>
    <col min="7173" max="7173" width="7.90625" style="4" customWidth="1"/>
    <col min="7174" max="7174" width="7.26953125" style="4" customWidth="1"/>
    <col min="7175" max="7175" width="7.7265625" style="4" customWidth="1"/>
    <col min="7176" max="7176" width="7.26953125" style="4" customWidth="1"/>
    <col min="7177" max="7177" width="7.7265625" style="4" customWidth="1"/>
    <col min="7178" max="7178" width="6.90625" style="4" customWidth="1"/>
    <col min="7179" max="7179" width="1.26953125" style="4" customWidth="1"/>
    <col min="7180" max="7425" width="8.90625" style="4"/>
    <col min="7426" max="7426" width="9.6328125" style="4" customWidth="1"/>
    <col min="7427" max="7427" width="7.90625" style="4" customWidth="1"/>
    <col min="7428" max="7428" width="11.26953125" style="4" customWidth="1"/>
    <col min="7429" max="7429" width="7.90625" style="4" customWidth="1"/>
    <col min="7430" max="7430" width="7.26953125" style="4" customWidth="1"/>
    <col min="7431" max="7431" width="7.7265625" style="4" customWidth="1"/>
    <col min="7432" max="7432" width="7.26953125" style="4" customWidth="1"/>
    <col min="7433" max="7433" width="7.7265625" style="4" customWidth="1"/>
    <col min="7434" max="7434" width="6.90625" style="4" customWidth="1"/>
    <col min="7435" max="7435" width="1.26953125" style="4" customWidth="1"/>
    <col min="7436" max="7681" width="8.90625" style="4"/>
    <col min="7682" max="7682" width="9.6328125" style="4" customWidth="1"/>
    <col min="7683" max="7683" width="7.90625" style="4" customWidth="1"/>
    <col min="7684" max="7684" width="11.26953125" style="4" customWidth="1"/>
    <col min="7685" max="7685" width="7.90625" style="4" customWidth="1"/>
    <col min="7686" max="7686" width="7.26953125" style="4" customWidth="1"/>
    <col min="7687" max="7687" width="7.7265625" style="4" customWidth="1"/>
    <col min="7688" max="7688" width="7.26953125" style="4" customWidth="1"/>
    <col min="7689" max="7689" width="7.7265625" style="4" customWidth="1"/>
    <col min="7690" max="7690" width="6.90625" style="4" customWidth="1"/>
    <col min="7691" max="7691" width="1.26953125" style="4" customWidth="1"/>
    <col min="7692" max="7937" width="8.90625" style="4"/>
    <col min="7938" max="7938" width="9.6328125" style="4" customWidth="1"/>
    <col min="7939" max="7939" width="7.90625" style="4" customWidth="1"/>
    <col min="7940" max="7940" width="11.26953125" style="4" customWidth="1"/>
    <col min="7941" max="7941" width="7.90625" style="4" customWidth="1"/>
    <col min="7942" max="7942" width="7.26953125" style="4" customWidth="1"/>
    <col min="7943" max="7943" width="7.7265625" style="4" customWidth="1"/>
    <col min="7944" max="7944" width="7.26953125" style="4" customWidth="1"/>
    <col min="7945" max="7945" width="7.7265625" style="4" customWidth="1"/>
    <col min="7946" max="7946" width="6.90625" style="4" customWidth="1"/>
    <col min="7947" max="7947" width="1.26953125" style="4" customWidth="1"/>
    <col min="7948" max="8193" width="8.90625" style="4"/>
    <col min="8194" max="8194" width="9.6328125" style="4" customWidth="1"/>
    <col min="8195" max="8195" width="7.90625" style="4" customWidth="1"/>
    <col min="8196" max="8196" width="11.26953125" style="4" customWidth="1"/>
    <col min="8197" max="8197" width="7.90625" style="4" customWidth="1"/>
    <col min="8198" max="8198" width="7.26953125" style="4" customWidth="1"/>
    <col min="8199" max="8199" width="7.7265625" style="4" customWidth="1"/>
    <col min="8200" max="8200" width="7.26953125" style="4" customWidth="1"/>
    <col min="8201" max="8201" width="7.7265625" style="4" customWidth="1"/>
    <col min="8202" max="8202" width="6.90625" style="4" customWidth="1"/>
    <col min="8203" max="8203" width="1.26953125" style="4" customWidth="1"/>
    <col min="8204" max="8449" width="8.90625" style="4"/>
    <col min="8450" max="8450" width="9.6328125" style="4" customWidth="1"/>
    <col min="8451" max="8451" width="7.90625" style="4" customWidth="1"/>
    <col min="8452" max="8452" width="11.26953125" style="4" customWidth="1"/>
    <col min="8453" max="8453" width="7.90625" style="4" customWidth="1"/>
    <col min="8454" max="8454" width="7.26953125" style="4" customWidth="1"/>
    <col min="8455" max="8455" width="7.7265625" style="4" customWidth="1"/>
    <col min="8456" max="8456" width="7.26953125" style="4" customWidth="1"/>
    <col min="8457" max="8457" width="7.7265625" style="4" customWidth="1"/>
    <col min="8458" max="8458" width="6.90625" style="4" customWidth="1"/>
    <col min="8459" max="8459" width="1.26953125" style="4" customWidth="1"/>
    <col min="8460" max="8705" width="8.90625" style="4"/>
    <col min="8706" max="8706" width="9.6328125" style="4" customWidth="1"/>
    <col min="8707" max="8707" width="7.90625" style="4" customWidth="1"/>
    <col min="8708" max="8708" width="11.26953125" style="4" customWidth="1"/>
    <col min="8709" max="8709" width="7.90625" style="4" customWidth="1"/>
    <col min="8710" max="8710" width="7.26953125" style="4" customWidth="1"/>
    <col min="8711" max="8711" width="7.7265625" style="4" customWidth="1"/>
    <col min="8712" max="8712" width="7.26953125" style="4" customWidth="1"/>
    <col min="8713" max="8713" width="7.7265625" style="4" customWidth="1"/>
    <col min="8714" max="8714" width="6.90625" style="4" customWidth="1"/>
    <col min="8715" max="8715" width="1.26953125" style="4" customWidth="1"/>
    <col min="8716" max="8961" width="8.90625" style="4"/>
    <col min="8962" max="8962" width="9.6328125" style="4" customWidth="1"/>
    <col min="8963" max="8963" width="7.90625" style="4" customWidth="1"/>
    <col min="8964" max="8964" width="11.26953125" style="4" customWidth="1"/>
    <col min="8965" max="8965" width="7.90625" style="4" customWidth="1"/>
    <col min="8966" max="8966" width="7.26953125" style="4" customWidth="1"/>
    <col min="8967" max="8967" width="7.7265625" style="4" customWidth="1"/>
    <col min="8968" max="8968" width="7.26953125" style="4" customWidth="1"/>
    <col min="8969" max="8969" width="7.7265625" style="4" customWidth="1"/>
    <col min="8970" max="8970" width="6.90625" style="4" customWidth="1"/>
    <col min="8971" max="8971" width="1.26953125" style="4" customWidth="1"/>
    <col min="8972" max="9217" width="8.90625" style="4"/>
    <col min="9218" max="9218" width="9.6328125" style="4" customWidth="1"/>
    <col min="9219" max="9219" width="7.90625" style="4" customWidth="1"/>
    <col min="9220" max="9220" width="11.26953125" style="4" customWidth="1"/>
    <col min="9221" max="9221" width="7.90625" style="4" customWidth="1"/>
    <col min="9222" max="9222" width="7.26953125" style="4" customWidth="1"/>
    <col min="9223" max="9223" width="7.7265625" style="4" customWidth="1"/>
    <col min="9224" max="9224" width="7.26953125" style="4" customWidth="1"/>
    <col min="9225" max="9225" width="7.7265625" style="4" customWidth="1"/>
    <col min="9226" max="9226" width="6.90625" style="4" customWidth="1"/>
    <col min="9227" max="9227" width="1.26953125" style="4" customWidth="1"/>
    <col min="9228" max="9473" width="8.90625" style="4"/>
    <col min="9474" max="9474" width="9.6328125" style="4" customWidth="1"/>
    <col min="9475" max="9475" width="7.90625" style="4" customWidth="1"/>
    <col min="9476" max="9476" width="11.26953125" style="4" customWidth="1"/>
    <col min="9477" max="9477" width="7.90625" style="4" customWidth="1"/>
    <col min="9478" max="9478" width="7.26953125" style="4" customWidth="1"/>
    <col min="9479" max="9479" width="7.7265625" style="4" customWidth="1"/>
    <col min="9480" max="9480" width="7.26953125" style="4" customWidth="1"/>
    <col min="9481" max="9481" width="7.7265625" style="4" customWidth="1"/>
    <col min="9482" max="9482" width="6.90625" style="4" customWidth="1"/>
    <col min="9483" max="9483" width="1.26953125" style="4" customWidth="1"/>
    <col min="9484" max="9729" width="8.90625" style="4"/>
    <col min="9730" max="9730" width="9.6328125" style="4" customWidth="1"/>
    <col min="9731" max="9731" width="7.90625" style="4" customWidth="1"/>
    <col min="9732" max="9732" width="11.26953125" style="4" customWidth="1"/>
    <col min="9733" max="9733" width="7.90625" style="4" customWidth="1"/>
    <col min="9734" max="9734" width="7.26953125" style="4" customWidth="1"/>
    <col min="9735" max="9735" width="7.7265625" style="4" customWidth="1"/>
    <col min="9736" max="9736" width="7.26953125" style="4" customWidth="1"/>
    <col min="9737" max="9737" width="7.7265625" style="4" customWidth="1"/>
    <col min="9738" max="9738" width="6.90625" style="4" customWidth="1"/>
    <col min="9739" max="9739" width="1.26953125" style="4" customWidth="1"/>
    <col min="9740" max="9985" width="8.90625" style="4"/>
    <col min="9986" max="9986" width="9.6328125" style="4" customWidth="1"/>
    <col min="9987" max="9987" width="7.90625" style="4" customWidth="1"/>
    <col min="9988" max="9988" width="11.26953125" style="4" customWidth="1"/>
    <col min="9989" max="9989" width="7.90625" style="4" customWidth="1"/>
    <col min="9990" max="9990" width="7.26953125" style="4" customWidth="1"/>
    <col min="9991" max="9991" width="7.7265625" style="4" customWidth="1"/>
    <col min="9992" max="9992" width="7.26953125" style="4" customWidth="1"/>
    <col min="9993" max="9993" width="7.7265625" style="4" customWidth="1"/>
    <col min="9994" max="9994" width="6.90625" style="4" customWidth="1"/>
    <col min="9995" max="9995" width="1.26953125" style="4" customWidth="1"/>
    <col min="9996" max="10241" width="8.90625" style="4"/>
    <col min="10242" max="10242" width="9.6328125" style="4" customWidth="1"/>
    <col min="10243" max="10243" width="7.90625" style="4" customWidth="1"/>
    <col min="10244" max="10244" width="11.26953125" style="4" customWidth="1"/>
    <col min="10245" max="10245" width="7.90625" style="4" customWidth="1"/>
    <col min="10246" max="10246" width="7.26953125" style="4" customWidth="1"/>
    <col min="10247" max="10247" width="7.7265625" style="4" customWidth="1"/>
    <col min="10248" max="10248" width="7.26953125" style="4" customWidth="1"/>
    <col min="10249" max="10249" width="7.7265625" style="4" customWidth="1"/>
    <col min="10250" max="10250" width="6.90625" style="4" customWidth="1"/>
    <col min="10251" max="10251" width="1.26953125" style="4" customWidth="1"/>
    <col min="10252" max="10497" width="8.90625" style="4"/>
    <col min="10498" max="10498" width="9.6328125" style="4" customWidth="1"/>
    <col min="10499" max="10499" width="7.90625" style="4" customWidth="1"/>
    <col min="10500" max="10500" width="11.26953125" style="4" customWidth="1"/>
    <col min="10501" max="10501" width="7.90625" style="4" customWidth="1"/>
    <col min="10502" max="10502" width="7.26953125" style="4" customWidth="1"/>
    <col min="10503" max="10503" width="7.7265625" style="4" customWidth="1"/>
    <col min="10504" max="10504" width="7.26953125" style="4" customWidth="1"/>
    <col min="10505" max="10505" width="7.7265625" style="4" customWidth="1"/>
    <col min="10506" max="10506" width="6.90625" style="4" customWidth="1"/>
    <col min="10507" max="10507" width="1.26953125" style="4" customWidth="1"/>
    <col min="10508" max="10753" width="8.90625" style="4"/>
    <col min="10754" max="10754" width="9.6328125" style="4" customWidth="1"/>
    <col min="10755" max="10755" width="7.90625" style="4" customWidth="1"/>
    <col min="10756" max="10756" width="11.26953125" style="4" customWidth="1"/>
    <col min="10757" max="10757" width="7.90625" style="4" customWidth="1"/>
    <col min="10758" max="10758" width="7.26953125" style="4" customWidth="1"/>
    <col min="10759" max="10759" width="7.7265625" style="4" customWidth="1"/>
    <col min="10760" max="10760" width="7.26953125" style="4" customWidth="1"/>
    <col min="10761" max="10761" width="7.7265625" style="4" customWidth="1"/>
    <col min="10762" max="10762" width="6.90625" style="4" customWidth="1"/>
    <col min="10763" max="10763" width="1.26953125" style="4" customWidth="1"/>
    <col min="10764" max="11009" width="8.90625" style="4"/>
    <col min="11010" max="11010" width="9.6328125" style="4" customWidth="1"/>
    <col min="11011" max="11011" width="7.90625" style="4" customWidth="1"/>
    <col min="11012" max="11012" width="11.26953125" style="4" customWidth="1"/>
    <col min="11013" max="11013" width="7.90625" style="4" customWidth="1"/>
    <col min="11014" max="11014" width="7.26953125" style="4" customWidth="1"/>
    <col min="11015" max="11015" width="7.7265625" style="4" customWidth="1"/>
    <col min="11016" max="11016" width="7.26953125" style="4" customWidth="1"/>
    <col min="11017" max="11017" width="7.7265625" style="4" customWidth="1"/>
    <col min="11018" max="11018" width="6.90625" style="4" customWidth="1"/>
    <col min="11019" max="11019" width="1.26953125" style="4" customWidth="1"/>
    <col min="11020" max="11265" width="8.90625" style="4"/>
    <col min="11266" max="11266" width="9.6328125" style="4" customWidth="1"/>
    <col min="11267" max="11267" width="7.90625" style="4" customWidth="1"/>
    <col min="11268" max="11268" width="11.26953125" style="4" customWidth="1"/>
    <col min="11269" max="11269" width="7.90625" style="4" customWidth="1"/>
    <col min="11270" max="11270" width="7.26953125" style="4" customWidth="1"/>
    <col min="11271" max="11271" width="7.7265625" style="4" customWidth="1"/>
    <col min="11272" max="11272" width="7.26953125" style="4" customWidth="1"/>
    <col min="11273" max="11273" width="7.7265625" style="4" customWidth="1"/>
    <col min="11274" max="11274" width="6.90625" style="4" customWidth="1"/>
    <col min="11275" max="11275" width="1.26953125" style="4" customWidth="1"/>
    <col min="11276" max="11521" width="8.90625" style="4"/>
    <col min="11522" max="11522" width="9.6328125" style="4" customWidth="1"/>
    <col min="11523" max="11523" width="7.90625" style="4" customWidth="1"/>
    <col min="11524" max="11524" width="11.26953125" style="4" customWidth="1"/>
    <col min="11525" max="11525" width="7.90625" style="4" customWidth="1"/>
    <col min="11526" max="11526" width="7.26953125" style="4" customWidth="1"/>
    <col min="11527" max="11527" width="7.7265625" style="4" customWidth="1"/>
    <col min="11528" max="11528" width="7.26953125" style="4" customWidth="1"/>
    <col min="11529" max="11529" width="7.7265625" style="4" customWidth="1"/>
    <col min="11530" max="11530" width="6.90625" style="4" customWidth="1"/>
    <col min="11531" max="11531" width="1.26953125" style="4" customWidth="1"/>
    <col min="11532" max="11777" width="8.90625" style="4"/>
    <col min="11778" max="11778" width="9.6328125" style="4" customWidth="1"/>
    <col min="11779" max="11779" width="7.90625" style="4" customWidth="1"/>
    <col min="11780" max="11780" width="11.26953125" style="4" customWidth="1"/>
    <col min="11781" max="11781" width="7.90625" style="4" customWidth="1"/>
    <col min="11782" max="11782" width="7.26953125" style="4" customWidth="1"/>
    <col min="11783" max="11783" width="7.7265625" style="4" customWidth="1"/>
    <col min="11784" max="11784" width="7.26953125" style="4" customWidth="1"/>
    <col min="11785" max="11785" width="7.7265625" style="4" customWidth="1"/>
    <col min="11786" max="11786" width="6.90625" style="4" customWidth="1"/>
    <col min="11787" max="11787" width="1.26953125" style="4" customWidth="1"/>
    <col min="11788" max="12033" width="8.90625" style="4"/>
    <col min="12034" max="12034" width="9.6328125" style="4" customWidth="1"/>
    <col min="12035" max="12035" width="7.90625" style="4" customWidth="1"/>
    <col min="12036" max="12036" width="11.26953125" style="4" customWidth="1"/>
    <col min="12037" max="12037" width="7.90625" style="4" customWidth="1"/>
    <col min="12038" max="12038" width="7.26953125" style="4" customWidth="1"/>
    <col min="12039" max="12039" width="7.7265625" style="4" customWidth="1"/>
    <col min="12040" max="12040" width="7.26953125" style="4" customWidth="1"/>
    <col min="12041" max="12041" width="7.7265625" style="4" customWidth="1"/>
    <col min="12042" max="12042" width="6.90625" style="4" customWidth="1"/>
    <col min="12043" max="12043" width="1.26953125" style="4" customWidth="1"/>
    <col min="12044" max="12289" width="8.90625" style="4"/>
    <col min="12290" max="12290" width="9.6328125" style="4" customWidth="1"/>
    <col min="12291" max="12291" width="7.90625" style="4" customWidth="1"/>
    <col min="12292" max="12292" width="11.26953125" style="4" customWidth="1"/>
    <col min="12293" max="12293" width="7.90625" style="4" customWidth="1"/>
    <col min="12294" max="12294" width="7.26953125" style="4" customWidth="1"/>
    <col min="12295" max="12295" width="7.7265625" style="4" customWidth="1"/>
    <col min="12296" max="12296" width="7.26953125" style="4" customWidth="1"/>
    <col min="12297" max="12297" width="7.7265625" style="4" customWidth="1"/>
    <col min="12298" max="12298" width="6.90625" style="4" customWidth="1"/>
    <col min="12299" max="12299" width="1.26953125" style="4" customWidth="1"/>
    <col min="12300" max="12545" width="8.90625" style="4"/>
    <col min="12546" max="12546" width="9.6328125" style="4" customWidth="1"/>
    <col min="12547" max="12547" width="7.90625" style="4" customWidth="1"/>
    <col min="12548" max="12548" width="11.26953125" style="4" customWidth="1"/>
    <col min="12549" max="12549" width="7.90625" style="4" customWidth="1"/>
    <col min="12550" max="12550" width="7.26953125" style="4" customWidth="1"/>
    <col min="12551" max="12551" width="7.7265625" style="4" customWidth="1"/>
    <col min="12552" max="12552" width="7.26953125" style="4" customWidth="1"/>
    <col min="12553" max="12553" width="7.7265625" style="4" customWidth="1"/>
    <col min="12554" max="12554" width="6.90625" style="4" customWidth="1"/>
    <col min="12555" max="12555" width="1.26953125" style="4" customWidth="1"/>
    <col min="12556" max="12801" width="8.90625" style="4"/>
    <col min="12802" max="12802" width="9.6328125" style="4" customWidth="1"/>
    <col min="12803" max="12803" width="7.90625" style="4" customWidth="1"/>
    <col min="12804" max="12804" width="11.26953125" style="4" customWidth="1"/>
    <col min="12805" max="12805" width="7.90625" style="4" customWidth="1"/>
    <col min="12806" max="12806" width="7.26953125" style="4" customWidth="1"/>
    <col min="12807" max="12807" width="7.7265625" style="4" customWidth="1"/>
    <col min="12808" max="12808" width="7.26953125" style="4" customWidth="1"/>
    <col min="12809" max="12809" width="7.7265625" style="4" customWidth="1"/>
    <col min="12810" max="12810" width="6.90625" style="4" customWidth="1"/>
    <col min="12811" max="12811" width="1.26953125" style="4" customWidth="1"/>
    <col min="12812" max="13057" width="8.90625" style="4"/>
    <col min="13058" max="13058" width="9.6328125" style="4" customWidth="1"/>
    <col min="13059" max="13059" width="7.90625" style="4" customWidth="1"/>
    <col min="13060" max="13060" width="11.26953125" style="4" customWidth="1"/>
    <col min="13061" max="13061" width="7.90625" style="4" customWidth="1"/>
    <col min="13062" max="13062" width="7.26953125" style="4" customWidth="1"/>
    <col min="13063" max="13063" width="7.7265625" style="4" customWidth="1"/>
    <col min="13064" max="13064" width="7.26953125" style="4" customWidth="1"/>
    <col min="13065" max="13065" width="7.7265625" style="4" customWidth="1"/>
    <col min="13066" max="13066" width="6.90625" style="4" customWidth="1"/>
    <col min="13067" max="13067" width="1.26953125" style="4" customWidth="1"/>
    <col min="13068" max="13313" width="8.90625" style="4"/>
    <col min="13314" max="13314" width="9.6328125" style="4" customWidth="1"/>
    <col min="13315" max="13315" width="7.90625" style="4" customWidth="1"/>
    <col min="13316" max="13316" width="11.26953125" style="4" customWidth="1"/>
    <col min="13317" max="13317" width="7.90625" style="4" customWidth="1"/>
    <col min="13318" max="13318" width="7.26953125" style="4" customWidth="1"/>
    <col min="13319" max="13319" width="7.7265625" style="4" customWidth="1"/>
    <col min="13320" max="13320" width="7.26953125" style="4" customWidth="1"/>
    <col min="13321" max="13321" width="7.7265625" style="4" customWidth="1"/>
    <col min="13322" max="13322" width="6.90625" style="4" customWidth="1"/>
    <col min="13323" max="13323" width="1.26953125" style="4" customWidth="1"/>
    <col min="13324" max="13569" width="8.90625" style="4"/>
    <col min="13570" max="13570" width="9.6328125" style="4" customWidth="1"/>
    <col min="13571" max="13571" width="7.90625" style="4" customWidth="1"/>
    <col min="13572" max="13572" width="11.26953125" style="4" customWidth="1"/>
    <col min="13573" max="13573" width="7.90625" style="4" customWidth="1"/>
    <col min="13574" max="13574" width="7.26953125" style="4" customWidth="1"/>
    <col min="13575" max="13575" width="7.7265625" style="4" customWidth="1"/>
    <col min="13576" max="13576" width="7.26953125" style="4" customWidth="1"/>
    <col min="13577" max="13577" width="7.7265625" style="4" customWidth="1"/>
    <col min="13578" max="13578" width="6.90625" style="4" customWidth="1"/>
    <col min="13579" max="13579" width="1.26953125" style="4" customWidth="1"/>
    <col min="13580" max="13825" width="8.90625" style="4"/>
    <col min="13826" max="13826" width="9.6328125" style="4" customWidth="1"/>
    <col min="13827" max="13827" width="7.90625" style="4" customWidth="1"/>
    <col min="13828" max="13828" width="11.26953125" style="4" customWidth="1"/>
    <col min="13829" max="13829" width="7.90625" style="4" customWidth="1"/>
    <col min="13830" max="13830" width="7.26953125" style="4" customWidth="1"/>
    <col min="13831" max="13831" width="7.7265625" style="4" customWidth="1"/>
    <col min="13832" max="13832" width="7.26953125" style="4" customWidth="1"/>
    <col min="13833" max="13833" width="7.7265625" style="4" customWidth="1"/>
    <col min="13834" max="13834" width="6.90625" style="4" customWidth="1"/>
    <col min="13835" max="13835" width="1.26953125" style="4" customWidth="1"/>
    <col min="13836" max="14081" width="8.90625" style="4"/>
    <col min="14082" max="14082" width="9.6328125" style="4" customWidth="1"/>
    <col min="14083" max="14083" width="7.90625" style="4" customWidth="1"/>
    <col min="14084" max="14084" width="11.26953125" style="4" customWidth="1"/>
    <col min="14085" max="14085" width="7.90625" style="4" customWidth="1"/>
    <col min="14086" max="14086" width="7.26953125" style="4" customWidth="1"/>
    <col min="14087" max="14087" width="7.7265625" style="4" customWidth="1"/>
    <col min="14088" max="14088" width="7.26953125" style="4" customWidth="1"/>
    <col min="14089" max="14089" width="7.7265625" style="4" customWidth="1"/>
    <col min="14090" max="14090" width="6.90625" style="4" customWidth="1"/>
    <col min="14091" max="14091" width="1.26953125" style="4" customWidth="1"/>
    <col min="14092" max="14337" width="8.90625" style="4"/>
    <col min="14338" max="14338" width="9.6328125" style="4" customWidth="1"/>
    <col min="14339" max="14339" width="7.90625" style="4" customWidth="1"/>
    <col min="14340" max="14340" width="11.26953125" style="4" customWidth="1"/>
    <col min="14341" max="14341" width="7.90625" style="4" customWidth="1"/>
    <col min="14342" max="14342" width="7.26953125" style="4" customWidth="1"/>
    <col min="14343" max="14343" width="7.7265625" style="4" customWidth="1"/>
    <col min="14344" max="14344" width="7.26953125" style="4" customWidth="1"/>
    <col min="14345" max="14345" width="7.7265625" style="4" customWidth="1"/>
    <col min="14346" max="14346" width="6.90625" style="4" customWidth="1"/>
    <col min="14347" max="14347" width="1.26953125" style="4" customWidth="1"/>
    <col min="14348" max="14593" width="8.90625" style="4"/>
    <col min="14594" max="14594" width="9.6328125" style="4" customWidth="1"/>
    <col min="14595" max="14595" width="7.90625" style="4" customWidth="1"/>
    <col min="14596" max="14596" width="11.26953125" style="4" customWidth="1"/>
    <col min="14597" max="14597" width="7.90625" style="4" customWidth="1"/>
    <col min="14598" max="14598" width="7.26953125" style="4" customWidth="1"/>
    <col min="14599" max="14599" width="7.7265625" style="4" customWidth="1"/>
    <col min="14600" max="14600" width="7.26953125" style="4" customWidth="1"/>
    <col min="14601" max="14601" width="7.7265625" style="4" customWidth="1"/>
    <col min="14602" max="14602" width="6.90625" style="4" customWidth="1"/>
    <col min="14603" max="14603" width="1.26953125" style="4" customWidth="1"/>
    <col min="14604" max="14849" width="8.90625" style="4"/>
    <col min="14850" max="14850" width="9.6328125" style="4" customWidth="1"/>
    <col min="14851" max="14851" width="7.90625" style="4" customWidth="1"/>
    <col min="14852" max="14852" width="11.26953125" style="4" customWidth="1"/>
    <col min="14853" max="14853" width="7.90625" style="4" customWidth="1"/>
    <col min="14854" max="14854" width="7.26953125" style="4" customWidth="1"/>
    <col min="14855" max="14855" width="7.7265625" style="4" customWidth="1"/>
    <col min="14856" max="14856" width="7.26953125" style="4" customWidth="1"/>
    <col min="14857" max="14857" width="7.7265625" style="4" customWidth="1"/>
    <col min="14858" max="14858" width="6.90625" style="4" customWidth="1"/>
    <col min="14859" max="14859" width="1.26953125" style="4" customWidth="1"/>
    <col min="14860" max="15105" width="8.90625" style="4"/>
    <col min="15106" max="15106" width="9.6328125" style="4" customWidth="1"/>
    <col min="15107" max="15107" width="7.90625" style="4" customWidth="1"/>
    <col min="15108" max="15108" width="11.26953125" style="4" customWidth="1"/>
    <col min="15109" max="15109" width="7.90625" style="4" customWidth="1"/>
    <col min="15110" max="15110" width="7.26953125" style="4" customWidth="1"/>
    <col min="15111" max="15111" width="7.7265625" style="4" customWidth="1"/>
    <col min="15112" max="15112" width="7.26953125" style="4" customWidth="1"/>
    <col min="15113" max="15113" width="7.7265625" style="4" customWidth="1"/>
    <col min="15114" max="15114" width="6.90625" style="4" customWidth="1"/>
    <col min="15115" max="15115" width="1.26953125" style="4" customWidth="1"/>
    <col min="15116" max="15361" width="8.90625" style="4"/>
    <col min="15362" max="15362" width="9.6328125" style="4" customWidth="1"/>
    <col min="15363" max="15363" width="7.90625" style="4" customWidth="1"/>
    <col min="15364" max="15364" width="11.26953125" style="4" customWidth="1"/>
    <col min="15365" max="15365" width="7.90625" style="4" customWidth="1"/>
    <col min="15366" max="15366" width="7.26953125" style="4" customWidth="1"/>
    <col min="15367" max="15367" width="7.7265625" style="4" customWidth="1"/>
    <col min="15368" max="15368" width="7.26953125" style="4" customWidth="1"/>
    <col min="15369" max="15369" width="7.7265625" style="4" customWidth="1"/>
    <col min="15370" max="15370" width="6.90625" style="4" customWidth="1"/>
    <col min="15371" max="15371" width="1.26953125" style="4" customWidth="1"/>
    <col min="15372" max="15617" width="8.90625" style="4"/>
    <col min="15618" max="15618" width="9.6328125" style="4" customWidth="1"/>
    <col min="15619" max="15619" width="7.90625" style="4" customWidth="1"/>
    <col min="15620" max="15620" width="11.26953125" style="4" customWidth="1"/>
    <col min="15621" max="15621" width="7.90625" style="4" customWidth="1"/>
    <col min="15622" max="15622" width="7.26953125" style="4" customWidth="1"/>
    <col min="15623" max="15623" width="7.7265625" style="4" customWidth="1"/>
    <col min="15624" max="15624" width="7.26953125" style="4" customWidth="1"/>
    <col min="15625" max="15625" width="7.7265625" style="4" customWidth="1"/>
    <col min="15626" max="15626" width="6.90625" style="4" customWidth="1"/>
    <col min="15627" max="15627" width="1.26953125" style="4" customWidth="1"/>
    <col min="15628" max="15873" width="8.90625" style="4"/>
    <col min="15874" max="15874" width="9.6328125" style="4" customWidth="1"/>
    <col min="15875" max="15875" width="7.90625" style="4" customWidth="1"/>
    <col min="15876" max="15876" width="11.26953125" style="4" customWidth="1"/>
    <col min="15877" max="15877" width="7.90625" style="4" customWidth="1"/>
    <col min="15878" max="15878" width="7.26953125" style="4" customWidth="1"/>
    <col min="15879" max="15879" width="7.7265625" style="4" customWidth="1"/>
    <col min="15880" max="15880" width="7.26953125" style="4" customWidth="1"/>
    <col min="15881" max="15881" width="7.7265625" style="4" customWidth="1"/>
    <col min="15882" max="15882" width="6.90625" style="4" customWidth="1"/>
    <col min="15883" max="15883" width="1.26953125" style="4" customWidth="1"/>
    <col min="15884" max="16129" width="8.90625" style="4"/>
    <col min="16130" max="16130" width="9.6328125" style="4" customWidth="1"/>
    <col min="16131" max="16131" width="7.90625" style="4" customWidth="1"/>
    <col min="16132" max="16132" width="11.26953125" style="4" customWidth="1"/>
    <col min="16133" max="16133" width="7.90625" style="4" customWidth="1"/>
    <col min="16134" max="16134" width="7.26953125" style="4" customWidth="1"/>
    <col min="16135" max="16135" width="7.7265625" style="4" customWidth="1"/>
    <col min="16136" max="16136" width="7.26953125" style="4" customWidth="1"/>
    <col min="16137" max="16137" width="7.7265625" style="4" customWidth="1"/>
    <col min="16138" max="16138" width="6.90625" style="4" customWidth="1"/>
    <col min="16139" max="16139" width="1.26953125" style="4" customWidth="1"/>
    <col min="16140" max="16384" width="8.90625" style="4"/>
  </cols>
  <sheetData>
    <row r="2" spans="2:14" ht="28" x14ac:dyDescent="0.25">
      <c r="B2" s="43" t="s">
        <v>56</v>
      </c>
      <c r="C2" s="44">
        <v>10</v>
      </c>
      <c r="D2" s="43" t="s">
        <v>57</v>
      </c>
      <c r="E2" s="44">
        <v>3</v>
      </c>
      <c r="G2" s="43" t="s">
        <v>58</v>
      </c>
      <c r="H2" s="44">
        <v>7</v>
      </c>
      <c r="I2" s="44">
        <v>8</v>
      </c>
      <c r="J2" s="44">
        <v>9</v>
      </c>
      <c r="M2" s="43" t="s">
        <v>107</v>
      </c>
      <c r="N2" s="43" t="s">
        <v>108</v>
      </c>
    </row>
    <row r="3" spans="2:14" x14ac:dyDescent="0.25">
      <c r="B3" s="43" t="s">
        <v>59</v>
      </c>
      <c r="C3" s="45">
        <v>80</v>
      </c>
      <c r="D3" s="43" t="s">
        <v>60</v>
      </c>
      <c r="E3" s="44">
        <v>25</v>
      </c>
      <c r="G3" s="43" t="s">
        <v>61</v>
      </c>
      <c r="H3" s="44">
        <v>0.3</v>
      </c>
      <c r="I3" s="44">
        <v>0.5</v>
      </c>
      <c r="J3" s="44">
        <v>0.2</v>
      </c>
      <c r="L3" s="43" t="s">
        <v>79</v>
      </c>
      <c r="M3" s="57">
        <f>AVERAGE(M7:M56)</f>
        <v>2910.7793989562069</v>
      </c>
      <c r="N3" s="57">
        <f>AVERAGE(N7:N56)</f>
        <v>3988.5368525356434</v>
      </c>
    </row>
    <row r="4" spans="2:14" ht="28" x14ac:dyDescent="0.25">
      <c r="B4" s="43" t="s">
        <v>62</v>
      </c>
      <c r="C4" s="45">
        <v>100</v>
      </c>
      <c r="D4" s="43" t="s">
        <v>63</v>
      </c>
      <c r="E4" s="46">
        <v>0.17</v>
      </c>
      <c r="L4" s="179"/>
      <c r="M4" s="182"/>
      <c r="N4" s="182"/>
    </row>
    <row r="5" spans="2:14" ht="28" x14ac:dyDescent="0.25">
      <c r="B5" s="43" t="s">
        <v>64</v>
      </c>
      <c r="C5" s="44">
        <v>120</v>
      </c>
      <c r="D5" s="43" t="s">
        <v>65</v>
      </c>
      <c r="E5" s="44">
        <f ca="1">RANDBETWEEN(2,4)</f>
        <v>2</v>
      </c>
      <c r="G5" s="43" t="s">
        <v>66</v>
      </c>
      <c r="H5" s="43" t="s">
        <v>67</v>
      </c>
      <c r="I5" s="43" t="s">
        <v>68</v>
      </c>
      <c r="L5" s="183" t="s">
        <v>106</v>
      </c>
      <c r="N5" s="182"/>
    </row>
    <row r="6" spans="2:14" x14ac:dyDescent="0.25">
      <c r="G6" s="47">
        <v>0</v>
      </c>
      <c r="H6" s="48"/>
      <c r="I6" s="181">
        <v>0</v>
      </c>
      <c r="M6" s="56">
        <f ca="1">I11</f>
        <v>2236.1115365488522</v>
      </c>
      <c r="N6" s="56">
        <f ca="1">J12</f>
        <v>3709.3160968001803</v>
      </c>
    </row>
    <row r="7" spans="2:14" x14ac:dyDescent="0.25">
      <c r="G7" s="49">
        <v>7</v>
      </c>
      <c r="H7" s="50"/>
      <c r="I7" s="54">
        <v>0.3</v>
      </c>
      <c r="L7" s="58">
        <v>1</v>
      </c>
      <c r="M7" s="61">
        <f t="dataTable" ref="M7:N56" dt2D="0" dtr="0" r1="R17" ca="1"/>
        <v>3186.1105535693059</v>
      </c>
      <c r="N7" s="61">
        <v>4011.7862994186112</v>
      </c>
    </row>
    <row r="8" spans="2:14" x14ac:dyDescent="0.25">
      <c r="G8" s="49">
        <v>8</v>
      </c>
      <c r="H8" s="50"/>
      <c r="I8" s="54">
        <v>0.8</v>
      </c>
      <c r="L8" s="59">
        <v>2</v>
      </c>
      <c r="M8" s="61">
        <v>2247.8843815909368</v>
      </c>
      <c r="N8" s="61">
        <v>3854.1555943490889</v>
      </c>
    </row>
    <row r="9" spans="2:14" x14ac:dyDescent="0.25">
      <c r="G9" s="51">
        <v>9</v>
      </c>
      <c r="H9" s="52"/>
      <c r="I9" s="55">
        <v>1</v>
      </c>
      <c r="L9" s="59">
        <v>3</v>
      </c>
      <c r="M9" s="61">
        <v>2425.0552012221597</v>
      </c>
      <c r="N9" s="61">
        <v>4238.7564497227386</v>
      </c>
    </row>
    <row r="10" spans="2:14" x14ac:dyDescent="0.25">
      <c r="L10" s="59">
        <v>4</v>
      </c>
      <c r="M10" s="61">
        <v>3544.4380106913186</v>
      </c>
      <c r="N10" s="61">
        <v>4092.116754170122</v>
      </c>
    </row>
    <row r="11" spans="2:14" x14ac:dyDescent="0.25">
      <c r="H11" s="180" t="s">
        <v>69</v>
      </c>
      <c r="I11" s="64">
        <f ca="1">SUM(G12:I12)</f>
        <v>2236.1115365488522</v>
      </c>
      <c r="L11" s="59">
        <v>5</v>
      </c>
      <c r="M11" s="61">
        <v>3526.9057522252278</v>
      </c>
      <c r="N11" s="61">
        <v>3993.2623898128641</v>
      </c>
    </row>
    <row r="12" spans="2:14" x14ac:dyDescent="0.25">
      <c r="F12" s="179" t="s">
        <v>70</v>
      </c>
      <c r="G12" s="64">
        <f ca="1">SUM(G14:G64)</f>
        <v>150</v>
      </c>
      <c r="H12" s="64">
        <f ca="1">SUM(H14:H64)</f>
        <v>960</v>
      </c>
      <c r="I12" s="64">
        <f ca="1">SUM(I14:I64)</f>
        <v>1126.1115365488524</v>
      </c>
      <c r="J12" s="64">
        <f ca="1">SUM(J14:J64)</f>
        <v>3709.3160968001803</v>
      </c>
      <c r="L12" s="59">
        <v>6</v>
      </c>
      <c r="M12" s="61">
        <v>2427.904630459323</v>
      </c>
      <c r="N12" s="61">
        <v>4126.5041113833759</v>
      </c>
    </row>
    <row r="13" spans="2:14" ht="28" x14ac:dyDescent="0.25">
      <c r="B13" s="43" t="s">
        <v>71</v>
      </c>
      <c r="C13" s="43" t="s">
        <v>72</v>
      </c>
      <c r="D13" s="43" t="s">
        <v>73</v>
      </c>
      <c r="E13" s="43" t="s">
        <v>74</v>
      </c>
      <c r="F13" s="43" t="s">
        <v>75</v>
      </c>
      <c r="G13" s="43" t="s">
        <v>60</v>
      </c>
      <c r="H13" s="43" t="s">
        <v>76</v>
      </c>
      <c r="I13" s="43" t="s">
        <v>77</v>
      </c>
      <c r="J13" s="43" t="s">
        <v>78</v>
      </c>
      <c r="L13" s="59">
        <v>7</v>
      </c>
      <c r="M13" s="61">
        <v>3523.4401128049813</v>
      </c>
      <c r="N13" s="61">
        <v>3964.8140447508849</v>
      </c>
    </row>
    <row r="14" spans="2:14" x14ac:dyDescent="0.25">
      <c r="B14" s="65">
        <v>0</v>
      </c>
      <c r="C14" s="53">
        <v>120</v>
      </c>
      <c r="D14" s="53"/>
      <c r="E14" s="63">
        <f>C14-D14</f>
        <v>120</v>
      </c>
      <c r="F14" s="53">
        <f>IF(E14&lt;100,1,0)</f>
        <v>0</v>
      </c>
      <c r="G14" s="53">
        <f t="shared" ref="G14:G45" si="0">$E$3*F14</f>
        <v>0</v>
      </c>
      <c r="H14" s="53">
        <f t="shared" ref="H14:H45" ca="1" si="1">$C$3*$E$5*F14</f>
        <v>0</v>
      </c>
      <c r="I14" s="53">
        <f t="shared" ref="I14:I45" si="2">E14*$E$4</f>
        <v>20.400000000000002</v>
      </c>
      <c r="J14" s="53">
        <f ca="1">D14*INDEX($G$6:$G$9,MATCH(RAND(),$I$6:$I$9,1)+1)</f>
        <v>0</v>
      </c>
      <c r="L14" s="59">
        <v>8</v>
      </c>
      <c r="M14" s="61">
        <v>2236.6629424069188</v>
      </c>
      <c r="N14" s="61">
        <v>3920.2697799425869</v>
      </c>
    </row>
    <row r="15" spans="2:14" x14ac:dyDescent="0.25">
      <c r="B15" s="66">
        <v>1</v>
      </c>
      <c r="C15" s="61">
        <f>IF(E14&lt;100,E14+$C$3,E14)</f>
        <v>120</v>
      </c>
      <c r="D15" s="61">
        <f t="shared" ref="D15:D46" ca="1" si="3">NORMINV(RAND(),$C$2,$E$2)</f>
        <v>10.318788013737441</v>
      </c>
      <c r="E15" s="63">
        <f t="shared" ref="E15:E64" ca="1" si="4">C15-D15</f>
        <v>109.68121198626255</v>
      </c>
      <c r="F15" s="53">
        <f t="shared" ref="F15:F64" ca="1" si="5">IF(E15&lt;100,1,0)</f>
        <v>0</v>
      </c>
      <c r="G15" s="53">
        <f t="shared" ca="1" si="0"/>
        <v>0</v>
      </c>
      <c r="H15" s="53">
        <f t="shared" ca="1" si="1"/>
        <v>0</v>
      </c>
      <c r="I15" s="53">
        <f t="shared" ca="1" si="2"/>
        <v>18.645806037664634</v>
      </c>
      <c r="J15" s="53">
        <f t="shared" ref="J15:J64" ca="1" si="6">D15*INDEX($G$6:$G$9,MATCH(RAND(),$I$6:$I$9,1)+1)</f>
        <v>82.550304109899528</v>
      </c>
      <c r="L15" s="59">
        <v>9</v>
      </c>
      <c r="M15" s="61">
        <v>2407.5710413364091</v>
      </c>
      <c r="N15" s="61">
        <v>4125.7907110276619</v>
      </c>
    </row>
    <row r="16" spans="2:14" x14ac:dyDescent="0.25">
      <c r="B16" s="66">
        <v>2</v>
      </c>
      <c r="C16" s="61">
        <f t="shared" ref="C16:C64" ca="1" si="7">IF(E15&lt;100,E15+$C$3,E15)</f>
        <v>109.68121198626255</v>
      </c>
      <c r="D16" s="61">
        <f t="shared" ca="1" si="3"/>
        <v>8.6884553075292761</v>
      </c>
      <c r="E16" s="63">
        <f t="shared" ca="1" si="4"/>
        <v>100.99275667873327</v>
      </c>
      <c r="F16" s="53">
        <f t="shared" ca="1" si="5"/>
        <v>0</v>
      </c>
      <c r="G16" s="53">
        <f t="shared" ca="1" si="0"/>
        <v>0</v>
      </c>
      <c r="H16" s="53">
        <f t="shared" ca="1" si="1"/>
        <v>0</v>
      </c>
      <c r="I16" s="53">
        <f t="shared" ca="1" si="2"/>
        <v>17.168768635384659</v>
      </c>
      <c r="J16" s="53">
        <f t="shared" ca="1" si="6"/>
        <v>60.819187152704934</v>
      </c>
      <c r="L16" s="59">
        <v>10</v>
      </c>
      <c r="M16" s="61">
        <v>3213.1387078479956</v>
      </c>
      <c r="N16" s="61">
        <v>3844.5368378536955</v>
      </c>
    </row>
    <row r="17" spans="2:14" x14ac:dyDescent="0.25">
      <c r="B17" s="66">
        <v>3</v>
      </c>
      <c r="C17" s="61">
        <f t="shared" ca="1" si="7"/>
        <v>100.99275667873327</v>
      </c>
      <c r="D17" s="61">
        <f t="shared" ca="1" si="3"/>
        <v>9.4327872510395139</v>
      </c>
      <c r="E17" s="63">
        <f t="shared" ca="1" si="4"/>
        <v>91.559969427693758</v>
      </c>
      <c r="F17" s="53">
        <f t="shared" ca="1" si="5"/>
        <v>1</v>
      </c>
      <c r="G17" s="53">
        <f t="shared" ca="1" si="0"/>
        <v>25</v>
      </c>
      <c r="H17" s="53">
        <f t="shared" ca="1" si="1"/>
        <v>160</v>
      </c>
      <c r="I17" s="53">
        <f t="shared" ca="1" si="2"/>
        <v>15.565194802707939</v>
      </c>
      <c r="J17" s="53">
        <f t="shared" ca="1" si="6"/>
        <v>66.029510757276597</v>
      </c>
      <c r="L17" s="59">
        <v>11</v>
      </c>
      <c r="M17" s="61">
        <v>2954.1693215596151</v>
      </c>
      <c r="N17" s="61">
        <v>3989.7593070826351</v>
      </c>
    </row>
    <row r="18" spans="2:14" x14ac:dyDescent="0.25">
      <c r="B18" s="66">
        <v>4</v>
      </c>
      <c r="C18" s="61">
        <f t="shared" ca="1" si="7"/>
        <v>171.55996942769377</v>
      </c>
      <c r="D18" s="61">
        <f t="shared" ca="1" si="3"/>
        <v>5.6269534491825466</v>
      </c>
      <c r="E18" s="63">
        <f t="shared" ca="1" si="4"/>
        <v>165.93301597851124</v>
      </c>
      <c r="F18" s="53">
        <f t="shared" ca="1" si="5"/>
        <v>0</v>
      </c>
      <c r="G18" s="53">
        <f t="shared" ca="1" si="0"/>
        <v>0</v>
      </c>
      <c r="H18" s="53">
        <f t="shared" ca="1" si="1"/>
        <v>0</v>
      </c>
      <c r="I18" s="53">
        <f t="shared" ca="1" si="2"/>
        <v>28.208612716346913</v>
      </c>
      <c r="J18" s="53">
        <f t="shared" ca="1" si="6"/>
        <v>45.015627593460373</v>
      </c>
      <c r="L18" s="59">
        <v>12</v>
      </c>
      <c r="M18" s="61">
        <v>2966.4088005966983</v>
      </c>
      <c r="N18" s="61">
        <v>4046.4283167477897</v>
      </c>
    </row>
    <row r="19" spans="2:14" x14ac:dyDescent="0.25">
      <c r="B19" s="66">
        <v>5</v>
      </c>
      <c r="C19" s="61">
        <f t="shared" ca="1" si="7"/>
        <v>165.93301597851124</v>
      </c>
      <c r="D19" s="61">
        <f t="shared" ca="1" si="3"/>
        <v>11.881876217766903</v>
      </c>
      <c r="E19" s="63">
        <f t="shared" ca="1" si="4"/>
        <v>154.05113976074432</v>
      </c>
      <c r="F19" s="53">
        <f t="shared" ca="1" si="5"/>
        <v>0</v>
      </c>
      <c r="G19" s="53">
        <f t="shared" ca="1" si="0"/>
        <v>0</v>
      </c>
      <c r="H19" s="53">
        <f t="shared" ca="1" si="1"/>
        <v>0</v>
      </c>
      <c r="I19" s="53">
        <f t="shared" ca="1" si="2"/>
        <v>26.188693759326537</v>
      </c>
      <c r="J19" s="53">
        <f t="shared" ca="1" si="6"/>
        <v>83.173133524368325</v>
      </c>
      <c r="L19" s="59">
        <v>13</v>
      </c>
      <c r="M19" s="61">
        <v>3543.7841684337532</v>
      </c>
      <c r="N19" s="61">
        <v>3888.9709689341462</v>
      </c>
    </row>
    <row r="20" spans="2:14" x14ac:dyDescent="0.25">
      <c r="B20" s="66">
        <v>6</v>
      </c>
      <c r="C20" s="61">
        <f t="shared" ca="1" si="7"/>
        <v>154.05113976074432</v>
      </c>
      <c r="D20" s="61">
        <f t="shared" ca="1" si="3"/>
        <v>6.580527894420257</v>
      </c>
      <c r="E20" s="63">
        <f t="shared" ca="1" si="4"/>
        <v>147.47061186632408</v>
      </c>
      <c r="F20" s="53">
        <f t="shared" ca="1" si="5"/>
        <v>0</v>
      </c>
      <c r="G20" s="53">
        <f t="shared" ca="1" si="0"/>
        <v>0</v>
      </c>
      <c r="H20" s="53">
        <f t="shared" ca="1" si="1"/>
        <v>0</v>
      </c>
      <c r="I20" s="53">
        <f t="shared" ca="1" si="2"/>
        <v>25.070004017275096</v>
      </c>
      <c r="J20" s="53">
        <f t="shared" ca="1" si="6"/>
        <v>46.063695260941799</v>
      </c>
      <c r="L20" s="59">
        <v>14</v>
      </c>
      <c r="M20" s="61">
        <v>3540.0172274729157</v>
      </c>
      <c r="N20" s="61">
        <v>4073.7342060423293</v>
      </c>
    </row>
    <row r="21" spans="2:14" x14ac:dyDescent="0.25">
      <c r="B21" s="66">
        <v>7</v>
      </c>
      <c r="C21" s="61">
        <f t="shared" ca="1" si="7"/>
        <v>147.47061186632408</v>
      </c>
      <c r="D21" s="61">
        <f t="shared" ca="1" si="3"/>
        <v>7.0044090064549733</v>
      </c>
      <c r="E21" s="63">
        <f t="shared" ca="1" si="4"/>
        <v>140.4662028598691</v>
      </c>
      <c r="F21" s="53">
        <f t="shared" ca="1" si="5"/>
        <v>0</v>
      </c>
      <c r="G21" s="53">
        <f t="shared" ca="1" si="0"/>
        <v>0</v>
      </c>
      <c r="H21" s="53">
        <f t="shared" ca="1" si="1"/>
        <v>0</v>
      </c>
      <c r="I21" s="53">
        <f t="shared" ca="1" si="2"/>
        <v>23.87925448617775</v>
      </c>
      <c r="J21" s="53">
        <f t="shared" ca="1" si="6"/>
        <v>56.035272051639787</v>
      </c>
      <c r="L21" s="59">
        <v>15</v>
      </c>
      <c r="M21" s="61">
        <v>3539.2226691634787</v>
      </c>
      <c r="N21" s="61">
        <v>4455.4324496711179</v>
      </c>
    </row>
    <row r="22" spans="2:14" x14ac:dyDescent="0.25">
      <c r="B22" s="66">
        <v>8</v>
      </c>
      <c r="C22" s="61">
        <f t="shared" ca="1" si="7"/>
        <v>140.4662028598691</v>
      </c>
      <c r="D22" s="61">
        <f t="shared" ca="1" si="3"/>
        <v>7.2087655864440645</v>
      </c>
      <c r="E22" s="63">
        <f t="shared" ca="1" si="4"/>
        <v>133.25743727342504</v>
      </c>
      <c r="F22" s="53">
        <f t="shared" ca="1" si="5"/>
        <v>0</v>
      </c>
      <c r="G22" s="53">
        <f t="shared" ca="1" si="0"/>
        <v>0</v>
      </c>
      <c r="H22" s="53">
        <f t="shared" ca="1" si="1"/>
        <v>0</v>
      </c>
      <c r="I22" s="53">
        <f t="shared" ca="1" si="2"/>
        <v>22.653764336482258</v>
      </c>
      <c r="J22" s="53">
        <f t="shared" ca="1" si="6"/>
        <v>64.878890277996575</v>
      </c>
      <c r="L22" s="59">
        <v>16</v>
      </c>
      <c r="M22" s="61">
        <v>2959.2349169393419</v>
      </c>
      <c r="N22" s="61">
        <v>3974.2434924478193</v>
      </c>
    </row>
    <row r="23" spans="2:14" x14ac:dyDescent="0.25">
      <c r="B23" s="66">
        <v>9</v>
      </c>
      <c r="C23" s="61">
        <f t="shared" ca="1" si="7"/>
        <v>133.25743727342504</v>
      </c>
      <c r="D23" s="61">
        <f t="shared" ca="1" si="3"/>
        <v>11.893351763642775</v>
      </c>
      <c r="E23" s="63">
        <f t="shared" ca="1" si="4"/>
        <v>121.36408550978227</v>
      </c>
      <c r="F23" s="53">
        <f t="shared" ca="1" si="5"/>
        <v>0</v>
      </c>
      <c r="G23" s="53">
        <f t="shared" ca="1" si="0"/>
        <v>0</v>
      </c>
      <c r="H23" s="53">
        <f t="shared" ca="1" si="1"/>
        <v>0</v>
      </c>
      <c r="I23" s="53">
        <f t="shared" ca="1" si="2"/>
        <v>20.631894536662987</v>
      </c>
      <c r="J23" s="53">
        <f t="shared" ca="1" si="6"/>
        <v>95.146814109142198</v>
      </c>
      <c r="L23" s="59">
        <v>17</v>
      </c>
      <c r="M23" s="61">
        <v>3207.9995739174501</v>
      </c>
      <c r="N23" s="61">
        <v>3586.1900236989795</v>
      </c>
    </row>
    <row r="24" spans="2:14" x14ac:dyDescent="0.25">
      <c r="B24" s="66">
        <v>10</v>
      </c>
      <c r="C24" s="61">
        <f t="shared" ca="1" si="7"/>
        <v>121.36408550978227</v>
      </c>
      <c r="D24" s="61">
        <f t="shared" ca="1" si="3"/>
        <v>13.001585160290997</v>
      </c>
      <c r="E24" s="63">
        <f t="shared" ca="1" si="4"/>
        <v>108.36250034949127</v>
      </c>
      <c r="F24" s="53">
        <f t="shared" ca="1" si="5"/>
        <v>0</v>
      </c>
      <c r="G24" s="53">
        <f t="shared" ca="1" si="0"/>
        <v>0</v>
      </c>
      <c r="H24" s="53">
        <f t="shared" ca="1" si="1"/>
        <v>0</v>
      </c>
      <c r="I24" s="53">
        <f t="shared" ca="1" si="2"/>
        <v>18.421625059413518</v>
      </c>
      <c r="J24" s="53">
        <f t="shared" ca="1" si="6"/>
        <v>91.011096122036975</v>
      </c>
      <c r="L24" s="59">
        <v>18</v>
      </c>
      <c r="M24" s="61">
        <v>2406.9672421334599</v>
      </c>
      <c r="N24" s="61">
        <v>3969.2204459969794</v>
      </c>
    </row>
    <row r="25" spans="2:14" x14ac:dyDescent="0.25">
      <c r="B25" s="66">
        <v>11</v>
      </c>
      <c r="C25" s="61">
        <f t="shared" ca="1" si="7"/>
        <v>108.36250034949127</v>
      </c>
      <c r="D25" s="61">
        <f t="shared" ca="1" si="3"/>
        <v>9.7600750378506707</v>
      </c>
      <c r="E25" s="63">
        <f t="shared" ca="1" si="4"/>
        <v>98.602425311640602</v>
      </c>
      <c r="F25" s="53">
        <f t="shared" ca="1" si="5"/>
        <v>1</v>
      </c>
      <c r="G25" s="53">
        <f t="shared" ca="1" si="0"/>
        <v>25</v>
      </c>
      <c r="H25" s="53">
        <f t="shared" ca="1" si="1"/>
        <v>160</v>
      </c>
      <c r="I25" s="53">
        <f t="shared" ca="1" si="2"/>
        <v>16.762412302978902</v>
      </c>
      <c r="J25" s="53">
        <f t="shared" ca="1" si="6"/>
        <v>78.080600302805365</v>
      </c>
      <c r="L25" s="59">
        <v>19</v>
      </c>
      <c r="M25" s="61">
        <v>2996.4975876453386</v>
      </c>
      <c r="N25" s="61">
        <v>3927.5754200451997</v>
      </c>
    </row>
    <row r="26" spans="2:14" x14ac:dyDescent="0.25">
      <c r="B26" s="66">
        <v>12</v>
      </c>
      <c r="C26" s="61">
        <f t="shared" ca="1" si="7"/>
        <v>178.60242531164062</v>
      </c>
      <c r="D26" s="61">
        <f t="shared" ca="1" si="3"/>
        <v>17.51138781451295</v>
      </c>
      <c r="E26" s="63">
        <f t="shared" ca="1" si="4"/>
        <v>161.09103749712767</v>
      </c>
      <c r="F26" s="53">
        <f t="shared" ca="1" si="5"/>
        <v>0</v>
      </c>
      <c r="G26" s="53">
        <f t="shared" ca="1" si="0"/>
        <v>0</v>
      </c>
      <c r="H26" s="53">
        <f t="shared" ca="1" si="1"/>
        <v>0</v>
      </c>
      <c r="I26" s="53">
        <f t="shared" ca="1" si="2"/>
        <v>27.385476374511708</v>
      </c>
      <c r="J26" s="53">
        <f t="shared" ca="1" si="6"/>
        <v>122.57971470159066</v>
      </c>
      <c r="L26" s="59">
        <v>20</v>
      </c>
      <c r="M26" s="61">
        <v>2412.4164593604146</v>
      </c>
      <c r="N26" s="61">
        <v>4080.578268441634</v>
      </c>
    </row>
    <row r="27" spans="2:14" x14ac:dyDescent="0.25">
      <c r="B27" s="66">
        <v>13</v>
      </c>
      <c r="C27" s="61">
        <f t="shared" ca="1" si="7"/>
        <v>161.09103749712767</v>
      </c>
      <c r="D27" s="61">
        <f t="shared" ca="1" si="3"/>
        <v>9.8113094346626717</v>
      </c>
      <c r="E27" s="63">
        <f t="shared" ca="1" si="4"/>
        <v>151.27972806246501</v>
      </c>
      <c r="F27" s="53">
        <f t="shared" ca="1" si="5"/>
        <v>0</v>
      </c>
      <c r="G27" s="53">
        <f t="shared" ca="1" si="0"/>
        <v>0</v>
      </c>
      <c r="H27" s="53">
        <f t="shared" ca="1" si="1"/>
        <v>0</v>
      </c>
      <c r="I27" s="53">
        <f t="shared" ca="1" si="2"/>
        <v>25.717553770619055</v>
      </c>
      <c r="J27" s="53">
        <f t="shared" ca="1" si="6"/>
        <v>68.679166042638698</v>
      </c>
      <c r="L27" s="59">
        <v>21</v>
      </c>
      <c r="M27" s="61">
        <v>3544.5570554968035</v>
      </c>
      <c r="N27" s="61">
        <v>4003.1708934392877</v>
      </c>
    </row>
    <row r="28" spans="2:14" x14ac:dyDescent="0.25">
      <c r="B28" s="66">
        <v>14</v>
      </c>
      <c r="C28" s="61">
        <f t="shared" ca="1" si="7"/>
        <v>151.27972806246501</v>
      </c>
      <c r="D28" s="61">
        <f t="shared" ca="1" si="3"/>
        <v>11.488564959997662</v>
      </c>
      <c r="E28" s="63">
        <f t="shared" ca="1" si="4"/>
        <v>139.79116310246735</v>
      </c>
      <c r="F28" s="53">
        <f t="shared" ca="1" si="5"/>
        <v>0</v>
      </c>
      <c r="G28" s="53">
        <f t="shared" ca="1" si="0"/>
        <v>0</v>
      </c>
      <c r="H28" s="53">
        <f t="shared" ca="1" si="1"/>
        <v>0</v>
      </c>
      <c r="I28" s="53">
        <f t="shared" ca="1" si="2"/>
        <v>23.764497727419453</v>
      </c>
      <c r="J28" s="53">
        <f t="shared" ca="1" si="6"/>
        <v>91.908519679981296</v>
      </c>
      <c r="L28" s="59">
        <v>22</v>
      </c>
      <c r="M28" s="61">
        <v>3559.1799391171789</v>
      </c>
      <c r="N28" s="61">
        <v>4248.044899203981</v>
      </c>
    </row>
    <row r="29" spans="2:14" x14ac:dyDescent="0.25">
      <c r="B29" s="66">
        <v>15</v>
      </c>
      <c r="C29" s="61">
        <f t="shared" ca="1" si="7"/>
        <v>139.79116310246735</v>
      </c>
      <c r="D29" s="61">
        <f t="shared" ca="1" si="3"/>
        <v>11.841610920114848</v>
      </c>
      <c r="E29" s="63">
        <f t="shared" ca="1" si="4"/>
        <v>127.94955218235251</v>
      </c>
      <c r="F29" s="53">
        <f t="shared" ca="1" si="5"/>
        <v>0</v>
      </c>
      <c r="G29" s="53">
        <f t="shared" ca="1" si="0"/>
        <v>0</v>
      </c>
      <c r="H29" s="53">
        <f t="shared" ca="1" si="1"/>
        <v>0</v>
      </c>
      <c r="I29" s="53">
        <f t="shared" ca="1" si="2"/>
        <v>21.751423870999929</v>
      </c>
      <c r="J29" s="53">
        <f t="shared" ca="1" si="6"/>
        <v>94.732887360918781</v>
      </c>
      <c r="L29" s="59">
        <v>23</v>
      </c>
      <c r="M29" s="61">
        <v>3525.6319997722512</v>
      </c>
      <c r="N29" s="61">
        <v>4219.7392932034609</v>
      </c>
    </row>
    <row r="30" spans="2:14" x14ac:dyDescent="0.25">
      <c r="B30" s="66">
        <v>16</v>
      </c>
      <c r="C30" s="61">
        <f t="shared" ca="1" si="7"/>
        <v>127.94955218235251</v>
      </c>
      <c r="D30" s="61">
        <f t="shared" ca="1" si="3"/>
        <v>13.782073392457416</v>
      </c>
      <c r="E30" s="63">
        <f t="shared" ca="1" si="4"/>
        <v>114.16747878989509</v>
      </c>
      <c r="F30" s="53">
        <f t="shared" ca="1" si="5"/>
        <v>0</v>
      </c>
      <c r="G30" s="53">
        <f t="shared" ca="1" si="0"/>
        <v>0</v>
      </c>
      <c r="H30" s="53">
        <f t="shared" ca="1" si="1"/>
        <v>0</v>
      </c>
      <c r="I30" s="53">
        <f t="shared" ca="1" si="2"/>
        <v>19.408471394282167</v>
      </c>
      <c r="J30" s="53">
        <f t="shared" ca="1" si="6"/>
        <v>110.25658713965933</v>
      </c>
      <c r="L30" s="59">
        <v>24</v>
      </c>
      <c r="M30" s="61">
        <v>2978.4428943334124</v>
      </c>
      <c r="N30" s="61">
        <v>4568.345842741548</v>
      </c>
    </row>
    <row r="31" spans="2:14" x14ac:dyDescent="0.25">
      <c r="B31" s="66">
        <v>17</v>
      </c>
      <c r="C31" s="61">
        <f t="shared" ca="1" si="7"/>
        <v>114.16747878989509</v>
      </c>
      <c r="D31" s="61">
        <f t="shared" ca="1" si="3"/>
        <v>2.1948175321287149</v>
      </c>
      <c r="E31" s="63">
        <f t="shared" ca="1" si="4"/>
        <v>111.97266125776638</v>
      </c>
      <c r="F31" s="53">
        <f t="shared" ca="1" si="5"/>
        <v>0</v>
      </c>
      <c r="G31" s="53">
        <f t="shared" ca="1" si="0"/>
        <v>0</v>
      </c>
      <c r="H31" s="53">
        <f t="shared" ca="1" si="1"/>
        <v>0</v>
      </c>
      <c r="I31" s="53">
        <f t="shared" ca="1" si="2"/>
        <v>19.035352413820284</v>
      </c>
      <c r="J31" s="53">
        <f t="shared" ca="1" si="6"/>
        <v>19.753357789158436</v>
      </c>
      <c r="L31" s="59">
        <v>25</v>
      </c>
      <c r="M31" s="61">
        <v>3194.5639270059132</v>
      </c>
      <c r="N31" s="61">
        <v>3890.3188265401891</v>
      </c>
    </row>
    <row r="32" spans="2:14" x14ac:dyDescent="0.25">
      <c r="B32" s="66">
        <v>18</v>
      </c>
      <c r="C32" s="61">
        <f t="shared" ca="1" si="7"/>
        <v>111.97266125776638</v>
      </c>
      <c r="D32" s="61">
        <f t="shared" ca="1" si="3"/>
        <v>10.094300800460404</v>
      </c>
      <c r="E32" s="63">
        <f t="shared" ca="1" si="4"/>
        <v>101.87836045730597</v>
      </c>
      <c r="F32" s="53">
        <f t="shared" ca="1" si="5"/>
        <v>0</v>
      </c>
      <c r="G32" s="53">
        <f t="shared" ca="1" si="0"/>
        <v>0</v>
      </c>
      <c r="H32" s="53">
        <f t="shared" ca="1" si="1"/>
        <v>0</v>
      </c>
      <c r="I32" s="53">
        <f t="shared" ca="1" si="2"/>
        <v>17.319321277742016</v>
      </c>
      <c r="J32" s="53">
        <f t="shared" ca="1" si="6"/>
        <v>80.754406403683234</v>
      </c>
      <c r="L32" s="59">
        <v>26</v>
      </c>
      <c r="M32" s="61">
        <v>2976.814517811561</v>
      </c>
      <c r="N32" s="61">
        <v>4338.7130833737765</v>
      </c>
    </row>
    <row r="33" spans="2:14" x14ac:dyDescent="0.25">
      <c r="B33" s="66">
        <v>19</v>
      </c>
      <c r="C33" s="61">
        <f t="shared" ca="1" si="7"/>
        <v>101.87836045730597</v>
      </c>
      <c r="D33" s="61">
        <f t="shared" ca="1" si="3"/>
        <v>4.2301791728105433</v>
      </c>
      <c r="E33" s="63">
        <f t="shared" ca="1" si="4"/>
        <v>97.648181284495436</v>
      </c>
      <c r="F33" s="53">
        <f t="shared" ca="1" si="5"/>
        <v>1</v>
      </c>
      <c r="G33" s="53">
        <f t="shared" ca="1" si="0"/>
        <v>25</v>
      </c>
      <c r="H33" s="53">
        <f t="shared" ca="1" si="1"/>
        <v>160</v>
      </c>
      <c r="I33" s="53">
        <f t="shared" ca="1" si="2"/>
        <v>16.600190818364226</v>
      </c>
      <c r="J33" s="53">
        <f t="shared" ca="1" si="6"/>
        <v>29.611254209673803</v>
      </c>
      <c r="L33" s="59">
        <v>27</v>
      </c>
      <c r="M33" s="61">
        <v>2407.1590914095618</v>
      </c>
      <c r="N33" s="61">
        <v>4036.4685187556361</v>
      </c>
    </row>
    <row r="34" spans="2:14" x14ac:dyDescent="0.25">
      <c r="B34" s="66">
        <v>20</v>
      </c>
      <c r="C34" s="61">
        <f t="shared" ca="1" si="7"/>
        <v>177.64818128449542</v>
      </c>
      <c r="D34" s="61">
        <f t="shared" ca="1" si="3"/>
        <v>7.6678259083714471</v>
      </c>
      <c r="E34" s="63">
        <f t="shared" ca="1" si="4"/>
        <v>169.98035537612398</v>
      </c>
      <c r="F34" s="53">
        <f t="shared" ca="1" si="5"/>
        <v>0</v>
      </c>
      <c r="G34" s="53">
        <f t="shared" ca="1" si="0"/>
        <v>0</v>
      </c>
      <c r="H34" s="53">
        <f t="shared" ca="1" si="1"/>
        <v>0</v>
      </c>
      <c r="I34" s="53">
        <f t="shared" ca="1" si="2"/>
        <v>28.896660413941078</v>
      </c>
      <c r="J34" s="53">
        <f t="shared" ca="1" si="6"/>
        <v>69.010433175343024</v>
      </c>
      <c r="L34" s="59">
        <v>28</v>
      </c>
      <c r="M34" s="61">
        <v>3518.0333194370496</v>
      </c>
      <c r="N34" s="61">
        <v>4007.5665445748882</v>
      </c>
    </row>
    <row r="35" spans="2:14" x14ac:dyDescent="0.25">
      <c r="B35" s="66">
        <v>21</v>
      </c>
      <c r="C35" s="61">
        <f t="shared" ca="1" si="7"/>
        <v>169.98035537612398</v>
      </c>
      <c r="D35" s="61">
        <f t="shared" ca="1" si="3"/>
        <v>10.509109519572821</v>
      </c>
      <c r="E35" s="63">
        <f t="shared" ca="1" si="4"/>
        <v>159.47124585655115</v>
      </c>
      <c r="F35" s="53">
        <f t="shared" ca="1" si="5"/>
        <v>0</v>
      </c>
      <c r="G35" s="53">
        <f t="shared" ca="1" si="0"/>
        <v>0</v>
      </c>
      <c r="H35" s="53">
        <f t="shared" ca="1" si="1"/>
        <v>0</v>
      </c>
      <c r="I35" s="53">
        <f t="shared" ca="1" si="2"/>
        <v>27.110111795613697</v>
      </c>
      <c r="J35" s="53">
        <f t="shared" ca="1" si="6"/>
        <v>84.072876156582566</v>
      </c>
      <c r="L35" s="59">
        <v>29</v>
      </c>
      <c r="M35" s="61">
        <v>2215.9656798226251</v>
      </c>
      <c r="N35" s="61">
        <v>3926.0570686430383</v>
      </c>
    </row>
    <row r="36" spans="2:14" x14ac:dyDescent="0.25">
      <c r="B36" s="66">
        <v>22</v>
      </c>
      <c r="C36" s="61">
        <f t="shared" ca="1" si="7"/>
        <v>159.47124585655115</v>
      </c>
      <c r="D36" s="61">
        <f t="shared" ca="1" si="3"/>
        <v>4.7464014119331193</v>
      </c>
      <c r="E36" s="63">
        <f t="shared" ca="1" si="4"/>
        <v>154.72484444461804</v>
      </c>
      <c r="F36" s="53">
        <f t="shared" ca="1" si="5"/>
        <v>0</v>
      </c>
      <c r="G36" s="53">
        <f t="shared" ca="1" si="0"/>
        <v>0</v>
      </c>
      <c r="H36" s="53">
        <f t="shared" ca="1" si="1"/>
        <v>0</v>
      </c>
      <c r="I36" s="53">
        <f t="shared" ca="1" si="2"/>
        <v>26.30322355558507</v>
      </c>
      <c r="J36" s="53">
        <f t="shared" ca="1" si="6"/>
        <v>37.971211295464954</v>
      </c>
      <c r="L36" s="59">
        <v>30</v>
      </c>
      <c r="M36" s="61">
        <v>2955.0266848558313</v>
      </c>
      <c r="N36" s="61">
        <v>3890.4541011087344</v>
      </c>
    </row>
    <row r="37" spans="2:14" x14ac:dyDescent="0.25">
      <c r="B37" s="66">
        <v>23</v>
      </c>
      <c r="C37" s="61">
        <f t="shared" ca="1" si="7"/>
        <v>154.72484444461804</v>
      </c>
      <c r="D37" s="61">
        <f t="shared" ca="1" si="3"/>
        <v>9.8777717814039931</v>
      </c>
      <c r="E37" s="63">
        <f t="shared" ca="1" si="4"/>
        <v>144.84707266321405</v>
      </c>
      <c r="F37" s="53">
        <f t="shared" ca="1" si="5"/>
        <v>0</v>
      </c>
      <c r="G37" s="53">
        <f t="shared" ca="1" si="0"/>
        <v>0</v>
      </c>
      <c r="H37" s="53">
        <f t="shared" ca="1" si="1"/>
        <v>0</v>
      </c>
      <c r="I37" s="53">
        <f t="shared" ca="1" si="2"/>
        <v>24.624002352746391</v>
      </c>
      <c r="J37" s="53">
        <f t="shared" ca="1" si="6"/>
        <v>79.022174251231945</v>
      </c>
      <c r="L37" s="59">
        <v>31</v>
      </c>
      <c r="M37" s="61">
        <v>3187.1256729091292</v>
      </c>
      <c r="N37" s="61">
        <v>3986.0293768557335</v>
      </c>
    </row>
    <row r="38" spans="2:14" x14ac:dyDescent="0.25">
      <c r="B38" s="66">
        <v>24</v>
      </c>
      <c r="C38" s="61">
        <f t="shared" ca="1" si="7"/>
        <v>144.84707266321405</v>
      </c>
      <c r="D38" s="61">
        <f t="shared" ca="1" si="3"/>
        <v>12.031646291169356</v>
      </c>
      <c r="E38" s="63">
        <f t="shared" ca="1" si="4"/>
        <v>132.8154263720447</v>
      </c>
      <c r="F38" s="53">
        <f t="shared" ca="1" si="5"/>
        <v>0</v>
      </c>
      <c r="G38" s="53">
        <f t="shared" ca="1" si="0"/>
        <v>0</v>
      </c>
      <c r="H38" s="53">
        <f t="shared" ca="1" si="1"/>
        <v>0</v>
      </c>
      <c r="I38" s="53">
        <f t="shared" ca="1" si="2"/>
        <v>22.578622483247599</v>
      </c>
      <c r="J38" s="53">
        <f t="shared" ca="1" si="6"/>
        <v>96.253170329354845</v>
      </c>
      <c r="L38" s="59">
        <v>32</v>
      </c>
      <c r="M38" s="61">
        <v>2217.0442461993471</v>
      </c>
      <c r="N38" s="61">
        <v>3909.6045662815195</v>
      </c>
    </row>
    <row r="39" spans="2:14" x14ac:dyDescent="0.25">
      <c r="B39" s="66">
        <v>25</v>
      </c>
      <c r="C39" s="61">
        <f t="shared" ca="1" si="7"/>
        <v>132.8154263720447</v>
      </c>
      <c r="D39" s="61">
        <f t="shared" ca="1" si="3"/>
        <v>11.883651839145331</v>
      </c>
      <c r="E39" s="63">
        <f t="shared" ca="1" si="4"/>
        <v>120.93177453289937</v>
      </c>
      <c r="F39" s="53">
        <f t="shared" ca="1" si="5"/>
        <v>0</v>
      </c>
      <c r="G39" s="53">
        <f t="shared" ca="1" si="0"/>
        <v>0</v>
      </c>
      <c r="H39" s="53">
        <f t="shared" ca="1" si="1"/>
        <v>0</v>
      </c>
      <c r="I39" s="53">
        <f t="shared" ca="1" si="2"/>
        <v>20.558401670592893</v>
      </c>
      <c r="J39" s="53">
        <f t="shared" ca="1" si="6"/>
        <v>95.069214713162651</v>
      </c>
      <c r="L39" s="59">
        <v>33</v>
      </c>
      <c r="M39" s="61">
        <v>3225.459361539386</v>
      </c>
      <c r="N39" s="61">
        <v>3686.5722381617206</v>
      </c>
    </row>
    <row r="40" spans="2:14" x14ac:dyDescent="0.25">
      <c r="B40" s="66">
        <v>26</v>
      </c>
      <c r="C40" s="61">
        <f t="shared" ca="1" si="7"/>
        <v>120.93177453289937</v>
      </c>
      <c r="D40" s="61">
        <f t="shared" ca="1" si="3"/>
        <v>13.880523474992106</v>
      </c>
      <c r="E40" s="63">
        <f t="shared" ca="1" si="4"/>
        <v>107.05125105790727</v>
      </c>
      <c r="F40" s="53">
        <f t="shared" ca="1" si="5"/>
        <v>0</v>
      </c>
      <c r="G40" s="53">
        <f t="shared" ca="1" si="0"/>
        <v>0</v>
      </c>
      <c r="H40" s="53">
        <f t="shared" ca="1" si="1"/>
        <v>0</v>
      </c>
      <c r="I40" s="53">
        <f t="shared" ca="1" si="2"/>
        <v>18.198712679844235</v>
      </c>
      <c r="J40" s="53">
        <f t="shared" ca="1" si="6"/>
        <v>97.163664324944747</v>
      </c>
      <c r="L40" s="59">
        <v>34</v>
      </c>
      <c r="M40" s="61">
        <v>2421.2761984668141</v>
      </c>
      <c r="N40" s="61">
        <v>4055.0692955429181</v>
      </c>
    </row>
    <row r="41" spans="2:14" x14ac:dyDescent="0.25">
      <c r="B41" s="66">
        <v>27</v>
      </c>
      <c r="C41" s="61">
        <f t="shared" ca="1" si="7"/>
        <v>107.05125105790727</v>
      </c>
      <c r="D41" s="61">
        <f t="shared" ca="1" si="3"/>
        <v>9.478667136012529</v>
      </c>
      <c r="E41" s="63">
        <f t="shared" ca="1" si="4"/>
        <v>97.572583921894733</v>
      </c>
      <c r="F41" s="53">
        <f t="shared" ca="1" si="5"/>
        <v>1</v>
      </c>
      <c r="G41" s="53">
        <f t="shared" ca="1" si="0"/>
        <v>25</v>
      </c>
      <c r="H41" s="53">
        <f t="shared" ca="1" si="1"/>
        <v>160</v>
      </c>
      <c r="I41" s="53">
        <f t="shared" ca="1" si="2"/>
        <v>16.587339266722104</v>
      </c>
      <c r="J41" s="53">
        <f t="shared" ca="1" si="6"/>
        <v>66.350669952087699</v>
      </c>
      <c r="L41" s="59">
        <v>35</v>
      </c>
      <c r="M41" s="61">
        <v>2197.4342304378561</v>
      </c>
      <c r="N41" s="61">
        <v>3809.8263895377459</v>
      </c>
    </row>
    <row r="42" spans="2:14" x14ac:dyDescent="0.25">
      <c r="B42" s="66">
        <v>28</v>
      </c>
      <c r="C42" s="61">
        <f t="shared" ca="1" si="7"/>
        <v>177.57258392189473</v>
      </c>
      <c r="D42" s="61">
        <f t="shared" ca="1" si="3"/>
        <v>8.1482812816662733</v>
      </c>
      <c r="E42" s="63">
        <f t="shared" ca="1" si="4"/>
        <v>169.42430264022846</v>
      </c>
      <c r="F42" s="53">
        <f t="shared" ca="1" si="5"/>
        <v>0</v>
      </c>
      <c r="G42" s="53">
        <f t="shared" ca="1" si="0"/>
        <v>0</v>
      </c>
      <c r="H42" s="53">
        <f t="shared" ca="1" si="1"/>
        <v>0</v>
      </c>
      <c r="I42" s="53">
        <f t="shared" ca="1" si="2"/>
        <v>28.802131448838839</v>
      </c>
      <c r="J42" s="53">
        <f t="shared" ca="1" si="6"/>
        <v>57.037968971663915</v>
      </c>
      <c r="L42" s="59">
        <v>36</v>
      </c>
      <c r="M42" s="61">
        <v>3530.5507572475203</v>
      </c>
      <c r="N42" s="61">
        <v>4176.1856480366996</v>
      </c>
    </row>
    <row r="43" spans="2:14" x14ac:dyDescent="0.25">
      <c r="B43" s="66">
        <v>29</v>
      </c>
      <c r="C43" s="61">
        <f t="shared" ca="1" si="7"/>
        <v>169.42430264022846</v>
      </c>
      <c r="D43" s="61">
        <f t="shared" ca="1" si="3"/>
        <v>11.568238007963471</v>
      </c>
      <c r="E43" s="63">
        <f t="shared" ca="1" si="4"/>
        <v>157.856064632265</v>
      </c>
      <c r="F43" s="53">
        <f t="shared" ca="1" si="5"/>
        <v>0</v>
      </c>
      <c r="G43" s="53">
        <f t="shared" ca="1" si="0"/>
        <v>0</v>
      </c>
      <c r="H43" s="53">
        <f t="shared" ca="1" si="1"/>
        <v>0</v>
      </c>
      <c r="I43" s="53">
        <f t="shared" ca="1" si="2"/>
        <v>26.835530987485054</v>
      </c>
      <c r="J43" s="53">
        <f t="shared" ca="1" si="6"/>
        <v>92.545904063707766</v>
      </c>
      <c r="L43" s="59">
        <v>37</v>
      </c>
      <c r="M43" s="61">
        <v>2241.9241083715024</v>
      </c>
      <c r="N43" s="61">
        <v>3880.4647683047538</v>
      </c>
    </row>
    <row r="44" spans="2:14" x14ac:dyDescent="0.25">
      <c r="B44" s="66">
        <v>30</v>
      </c>
      <c r="C44" s="61">
        <f t="shared" ca="1" si="7"/>
        <v>157.856064632265</v>
      </c>
      <c r="D44" s="61">
        <f t="shared" ca="1" si="3"/>
        <v>12.650030936792639</v>
      </c>
      <c r="E44" s="63">
        <f t="shared" ca="1" si="4"/>
        <v>145.20603369547237</v>
      </c>
      <c r="F44" s="53">
        <f t="shared" ca="1" si="5"/>
        <v>0</v>
      </c>
      <c r="G44" s="53">
        <f t="shared" ca="1" si="0"/>
        <v>0</v>
      </c>
      <c r="H44" s="53">
        <f t="shared" ca="1" si="1"/>
        <v>0</v>
      </c>
      <c r="I44" s="53">
        <f t="shared" ca="1" si="2"/>
        <v>24.685025728230304</v>
      </c>
      <c r="J44" s="53">
        <f t="shared" ca="1" si="6"/>
        <v>88.550216557548481</v>
      </c>
      <c r="L44" s="59">
        <v>38</v>
      </c>
      <c r="M44" s="61">
        <v>3201.76688219681</v>
      </c>
      <c r="N44" s="61">
        <v>3831.4985716524734</v>
      </c>
    </row>
    <row r="45" spans="2:14" x14ac:dyDescent="0.25">
      <c r="B45" s="66">
        <v>31</v>
      </c>
      <c r="C45" s="61">
        <f t="shared" ca="1" si="7"/>
        <v>145.20603369547237</v>
      </c>
      <c r="D45" s="61">
        <f t="shared" ca="1" si="3"/>
        <v>9.5175479483445979</v>
      </c>
      <c r="E45" s="63">
        <f t="shared" ca="1" si="4"/>
        <v>135.68848574712777</v>
      </c>
      <c r="F45" s="53">
        <f t="shared" ca="1" si="5"/>
        <v>0</v>
      </c>
      <c r="G45" s="53">
        <f t="shared" ca="1" si="0"/>
        <v>0</v>
      </c>
      <c r="H45" s="53">
        <f t="shared" ca="1" si="1"/>
        <v>0</v>
      </c>
      <c r="I45" s="53">
        <f t="shared" ca="1" si="2"/>
        <v>23.067042577011723</v>
      </c>
      <c r="J45" s="53">
        <f t="shared" ca="1" si="6"/>
        <v>76.140383586756784</v>
      </c>
      <c r="L45" s="59">
        <v>39</v>
      </c>
      <c r="M45" s="61">
        <v>2723.7603374248915</v>
      </c>
      <c r="N45" s="61">
        <v>3889.8880026869688</v>
      </c>
    </row>
    <row r="46" spans="2:14" x14ac:dyDescent="0.25">
      <c r="B46" s="66">
        <v>32</v>
      </c>
      <c r="C46" s="61">
        <f t="shared" ca="1" si="7"/>
        <v>135.68848574712777</v>
      </c>
      <c r="D46" s="61">
        <f t="shared" ca="1" si="3"/>
        <v>11.786879347388288</v>
      </c>
      <c r="E46" s="63">
        <f t="shared" ca="1" si="4"/>
        <v>123.90160639973948</v>
      </c>
      <c r="F46" s="53">
        <f t="shared" ca="1" si="5"/>
        <v>0</v>
      </c>
      <c r="G46" s="53">
        <f t="shared" ref="G46:G64" ca="1" si="8">$E$3*F46</f>
        <v>0</v>
      </c>
      <c r="H46" s="53">
        <f t="shared" ref="H46:H64" ca="1" si="9">$C$3*$E$5*F46</f>
        <v>0</v>
      </c>
      <c r="I46" s="53">
        <f t="shared" ref="I46:I64" ca="1" si="10">E46*$E$4</f>
        <v>21.063273087955714</v>
      </c>
      <c r="J46" s="53">
        <f t="shared" ca="1" si="6"/>
        <v>82.508155431718009</v>
      </c>
      <c r="L46" s="59">
        <v>40</v>
      </c>
      <c r="M46" s="61">
        <v>2706.2599542933858</v>
      </c>
      <c r="N46" s="61">
        <v>3807.9590164917149</v>
      </c>
    </row>
    <row r="47" spans="2:14" x14ac:dyDescent="0.25">
      <c r="B47" s="66">
        <v>33</v>
      </c>
      <c r="C47" s="61">
        <f t="shared" ca="1" si="7"/>
        <v>123.90160639973948</v>
      </c>
      <c r="D47" s="61">
        <f t="shared" ref="D47:D64" ca="1" si="11">NORMINV(RAND(),$C$2,$E$2)</f>
        <v>9.8749545343685288</v>
      </c>
      <c r="E47" s="63">
        <f t="shared" ca="1" si="4"/>
        <v>114.02665186537095</v>
      </c>
      <c r="F47" s="53">
        <f t="shared" ca="1" si="5"/>
        <v>0</v>
      </c>
      <c r="G47" s="53">
        <f t="shared" ca="1" si="8"/>
        <v>0</v>
      </c>
      <c r="H47" s="53">
        <f t="shared" ca="1" si="9"/>
        <v>0</v>
      </c>
      <c r="I47" s="53">
        <f t="shared" ca="1" si="10"/>
        <v>19.384530817113063</v>
      </c>
      <c r="J47" s="53">
        <f t="shared" ca="1" si="6"/>
        <v>69.124681740579703</v>
      </c>
      <c r="L47" s="59">
        <v>41</v>
      </c>
      <c r="M47" s="61">
        <v>2244.433151763677</v>
      </c>
      <c r="N47" s="61">
        <v>3659.8267326781215</v>
      </c>
    </row>
    <row r="48" spans="2:14" x14ac:dyDescent="0.25">
      <c r="B48" s="66">
        <v>34</v>
      </c>
      <c r="C48" s="61">
        <f t="shared" ca="1" si="7"/>
        <v>114.02665186537095</v>
      </c>
      <c r="D48" s="61">
        <f t="shared" ca="1" si="11"/>
        <v>4.6884265082713839</v>
      </c>
      <c r="E48" s="63">
        <f t="shared" ca="1" si="4"/>
        <v>109.33822535709956</v>
      </c>
      <c r="F48" s="53">
        <f t="shared" ca="1" si="5"/>
        <v>0</v>
      </c>
      <c r="G48" s="53">
        <f t="shared" ca="1" si="8"/>
        <v>0</v>
      </c>
      <c r="H48" s="53">
        <f t="shared" ca="1" si="9"/>
        <v>0</v>
      </c>
      <c r="I48" s="53">
        <f t="shared" ca="1" si="10"/>
        <v>18.587498310706927</v>
      </c>
      <c r="J48" s="53">
        <f t="shared" ca="1" si="6"/>
        <v>32.818985557899687</v>
      </c>
      <c r="L48" s="59">
        <v>42</v>
      </c>
      <c r="M48" s="61">
        <v>2276.4322248237536</v>
      </c>
      <c r="N48" s="61">
        <v>3638.4083925991922</v>
      </c>
    </row>
    <row r="49" spans="2:14" x14ac:dyDescent="0.25">
      <c r="B49" s="66">
        <v>35</v>
      </c>
      <c r="C49" s="61">
        <f t="shared" ca="1" si="7"/>
        <v>109.33822535709956</v>
      </c>
      <c r="D49" s="61">
        <f t="shared" ca="1" si="11"/>
        <v>11.620859203062231</v>
      </c>
      <c r="E49" s="63">
        <f t="shared" ca="1" si="4"/>
        <v>97.717366154037336</v>
      </c>
      <c r="F49" s="53">
        <f t="shared" ca="1" si="5"/>
        <v>1</v>
      </c>
      <c r="G49" s="53">
        <f t="shared" ca="1" si="8"/>
        <v>25</v>
      </c>
      <c r="H49" s="53">
        <f t="shared" ca="1" si="9"/>
        <v>160</v>
      </c>
      <c r="I49" s="53">
        <f t="shared" ca="1" si="10"/>
        <v>16.611952246186348</v>
      </c>
      <c r="J49" s="53">
        <f t="shared" ca="1" si="6"/>
        <v>81.346014421435626</v>
      </c>
      <c r="L49" s="59">
        <v>43</v>
      </c>
      <c r="M49" s="61">
        <v>2991.698207545267</v>
      </c>
      <c r="N49" s="61">
        <v>3918.9050183475447</v>
      </c>
    </row>
    <row r="50" spans="2:14" x14ac:dyDescent="0.25">
      <c r="B50" s="66">
        <v>36</v>
      </c>
      <c r="C50" s="61">
        <f t="shared" ca="1" si="7"/>
        <v>177.71736615403734</v>
      </c>
      <c r="D50" s="61">
        <f t="shared" ca="1" si="11"/>
        <v>7.0236136639978319</v>
      </c>
      <c r="E50" s="63">
        <f t="shared" ca="1" si="4"/>
        <v>170.69375249003951</v>
      </c>
      <c r="F50" s="53">
        <f t="shared" ca="1" si="5"/>
        <v>0</v>
      </c>
      <c r="G50" s="53">
        <f t="shared" ca="1" si="8"/>
        <v>0</v>
      </c>
      <c r="H50" s="53">
        <f t="shared" ca="1" si="9"/>
        <v>0</v>
      </c>
      <c r="I50" s="53">
        <f t="shared" ca="1" si="10"/>
        <v>29.017937923306718</v>
      </c>
      <c r="J50" s="53">
        <f t="shared" ca="1" si="6"/>
        <v>56.188909311982655</v>
      </c>
      <c r="L50" s="59">
        <v>44</v>
      </c>
      <c r="M50" s="61">
        <v>2964.4835734032577</v>
      </c>
      <c r="N50" s="61">
        <v>4210.0969489077715</v>
      </c>
    </row>
    <row r="51" spans="2:14" x14ac:dyDescent="0.25">
      <c r="B51" s="66">
        <v>37</v>
      </c>
      <c r="C51" s="61">
        <f t="shared" ca="1" si="7"/>
        <v>170.69375249003951</v>
      </c>
      <c r="D51" s="61">
        <f t="shared" ca="1" si="11"/>
        <v>7.2745160456743925</v>
      </c>
      <c r="E51" s="63">
        <f t="shared" ca="1" si="4"/>
        <v>163.41923644436511</v>
      </c>
      <c r="F51" s="53">
        <f t="shared" ca="1" si="5"/>
        <v>0</v>
      </c>
      <c r="G51" s="53">
        <f t="shared" ca="1" si="8"/>
        <v>0</v>
      </c>
      <c r="H51" s="53">
        <f t="shared" ca="1" si="9"/>
        <v>0</v>
      </c>
      <c r="I51" s="53">
        <f t="shared" ca="1" si="10"/>
        <v>27.781270195542071</v>
      </c>
      <c r="J51" s="53">
        <f t="shared" ca="1" si="6"/>
        <v>58.19612836539514</v>
      </c>
      <c r="L51" s="59">
        <v>45</v>
      </c>
      <c r="M51" s="61">
        <v>2416.2902698972634</v>
      </c>
      <c r="N51" s="61">
        <v>4051.7517042819732</v>
      </c>
    </row>
    <row r="52" spans="2:14" x14ac:dyDescent="0.25">
      <c r="B52" s="66">
        <v>38</v>
      </c>
      <c r="C52" s="61">
        <f t="shared" ca="1" si="7"/>
        <v>163.41923644436511</v>
      </c>
      <c r="D52" s="61">
        <f t="shared" ca="1" si="11"/>
        <v>9.9945063030201382</v>
      </c>
      <c r="E52" s="63">
        <f t="shared" ca="1" si="4"/>
        <v>153.42473014134498</v>
      </c>
      <c r="F52" s="53">
        <f t="shared" ca="1" si="5"/>
        <v>0</v>
      </c>
      <c r="G52" s="53">
        <f t="shared" ca="1" si="8"/>
        <v>0</v>
      </c>
      <c r="H52" s="53">
        <f t="shared" ca="1" si="9"/>
        <v>0</v>
      </c>
      <c r="I52" s="53">
        <f t="shared" ca="1" si="10"/>
        <v>26.08220412402865</v>
      </c>
      <c r="J52" s="53">
        <f t="shared" ca="1" si="6"/>
        <v>79.956050424161106</v>
      </c>
      <c r="L52" s="59">
        <v>46</v>
      </c>
      <c r="M52" s="61">
        <v>2721.0142787537325</v>
      </c>
      <c r="N52" s="61">
        <v>3801.9215549258724</v>
      </c>
    </row>
    <row r="53" spans="2:14" x14ac:dyDescent="0.25">
      <c r="B53" s="66">
        <v>39</v>
      </c>
      <c r="C53" s="61">
        <f t="shared" ca="1" si="7"/>
        <v>153.42473014134498</v>
      </c>
      <c r="D53" s="61">
        <f t="shared" ca="1" si="11"/>
        <v>12.711402751526947</v>
      </c>
      <c r="E53" s="63">
        <f t="shared" ca="1" si="4"/>
        <v>140.71332738981803</v>
      </c>
      <c r="F53" s="53">
        <f t="shared" ca="1" si="5"/>
        <v>0</v>
      </c>
      <c r="G53" s="53">
        <f t="shared" ca="1" si="8"/>
        <v>0</v>
      </c>
      <c r="H53" s="53">
        <f t="shared" ca="1" si="9"/>
        <v>0</v>
      </c>
      <c r="I53" s="53">
        <f t="shared" ca="1" si="10"/>
        <v>23.921265656269068</v>
      </c>
      <c r="J53" s="53">
        <f t="shared" ca="1" si="6"/>
        <v>88.979819260688629</v>
      </c>
      <c r="L53" s="59">
        <v>47</v>
      </c>
      <c r="M53" s="61">
        <v>2710.483254052107</v>
      </c>
      <c r="N53" s="61">
        <v>3982.1116533705376</v>
      </c>
    </row>
    <row r="54" spans="2:14" x14ac:dyDescent="0.25">
      <c r="B54" s="66">
        <v>40</v>
      </c>
      <c r="C54" s="61">
        <f t="shared" ca="1" si="7"/>
        <v>140.71332738981803</v>
      </c>
      <c r="D54" s="61">
        <f t="shared" ca="1" si="11"/>
        <v>8.6463963919110505</v>
      </c>
      <c r="E54" s="63">
        <f t="shared" ca="1" si="4"/>
        <v>132.06693099790698</v>
      </c>
      <c r="F54" s="53">
        <f t="shared" ca="1" si="5"/>
        <v>0</v>
      </c>
      <c r="G54" s="53">
        <f t="shared" ca="1" si="8"/>
        <v>0</v>
      </c>
      <c r="H54" s="53">
        <f t="shared" ca="1" si="9"/>
        <v>0</v>
      </c>
      <c r="I54" s="53">
        <f t="shared" ca="1" si="10"/>
        <v>22.451378269644188</v>
      </c>
      <c r="J54" s="53">
        <f t="shared" ca="1" si="6"/>
        <v>69.171171135288404</v>
      </c>
      <c r="L54" s="59">
        <v>48</v>
      </c>
      <c r="M54" s="61">
        <v>3193.8559802590271</v>
      </c>
      <c r="N54" s="61">
        <v>3787.0996473777027</v>
      </c>
    </row>
    <row r="55" spans="2:14" x14ac:dyDescent="0.25">
      <c r="B55" s="66">
        <v>41</v>
      </c>
      <c r="C55" s="61">
        <f t="shared" ca="1" si="7"/>
        <v>132.06693099790698</v>
      </c>
      <c r="D55" s="61">
        <f t="shared" ca="1" si="11"/>
        <v>10.756548478928222</v>
      </c>
      <c r="E55" s="63">
        <f t="shared" ca="1" si="4"/>
        <v>121.31038251897876</v>
      </c>
      <c r="F55" s="53">
        <f t="shared" ca="1" si="5"/>
        <v>0</v>
      </c>
      <c r="G55" s="53">
        <f t="shared" ca="1" si="8"/>
        <v>0</v>
      </c>
      <c r="H55" s="53">
        <f t="shared" ca="1" si="9"/>
        <v>0</v>
      </c>
      <c r="I55" s="53">
        <f t="shared" ca="1" si="10"/>
        <v>20.622765028226389</v>
      </c>
      <c r="J55" s="53">
        <f t="shared" ca="1" si="6"/>
        <v>86.052387831425776</v>
      </c>
      <c r="L55" s="59">
        <v>49</v>
      </c>
      <c r="M55" s="61">
        <v>2693.8059403517245</v>
      </c>
      <c r="N55" s="61">
        <v>3893.5187244129379</v>
      </c>
    </row>
    <row r="56" spans="2:14" x14ac:dyDescent="0.25">
      <c r="B56" s="66">
        <v>42</v>
      </c>
      <c r="C56" s="61">
        <f t="shared" ca="1" si="7"/>
        <v>121.31038251897876</v>
      </c>
      <c r="D56" s="61">
        <f t="shared" ca="1" si="11"/>
        <v>9.3867638215224218</v>
      </c>
      <c r="E56" s="63">
        <f t="shared" ca="1" si="4"/>
        <v>111.92361869745633</v>
      </c>
      <c r="F56" s="53">
        <f t="shared" ca="1" si="5"/>
        <v>0</v>
      </c>
      <c r="G56" s="53">
        <f t="shared" ca="1" si="8"/>
        <v>0</v>
      </c>
      <c r="H56" s="53">
        <f t="shared" ca="1" si="9"/>
        <v>0</v>
      </c>
      <c r="I56" s="53">
        <f t="shared" ca="1" si="10"/>
        <v>19.027015178567577</v>
      </c>
      <c r="J56" s="53">
        <f t="shared" ca="1" si="6"/>
        <v>65.707346750656953</v>
      </c>
      <c r="L56" s="60">
        <v>50</v>
      </c>
      <c r="M56" s="62">
        <v>3532.6669074347042</v>
      </c>
      <c r="N56" s="62">
        <v>4157.0994332034124</v>
      </c>
    </row>
    <row r="57" spans="2:14" x14ac:dyDescent="0.25">
      <c r="B57" s="66">
        <v>43</v>
      </c>
      <c r="C57" s="61">
        <f t="shared" ca="1" si="7"/>
        <v>111.92361869745633</v>
      </c>
      <c r="D57" s="61">
        <f t="shared" ca="1" si="11"/>
        <v>9.7888495715187496</v>
      </c>
      <c r="E57" s="63">
        <f t="shared" ca="1" si="4"/>
        <v>102.13476912593758</v>
      </c>
      <c r="F57" s="53">
        <f t="shared" ca="1" si="5"/>
        <v>0</v>
      </c>
      <c r="G57" s="53">
        <f t="shared" ca="1" si="8"/>
        <v>0</v>
      </c>
      <c r="H57" s="53">
        <f t="shared" ca="1" si="9"/>
        <v>0</v>
      </c>
      <c r="I57" s="53">
        <f t="shared" ca="1" si="10"/>
        <v>17.362910751409391</v>
      </c>
      <c r="J57" s="53">
        <f t="shared" ca="1" si="6"/>
        <v>78.310796572149997</v>
      </c>
    </row>
    <row r="58" spans="2:14" x14ac:dyDescent="0.25">
      <c r="B58" s="66">
        <v>44</v>
      </c>
      <c r="C58" s="61">
        <f t="shared" ca="1" si="7"/>
        <v>102.13476912593758</v>
      </c>
      <c r="D58" s="61">
        <f t="shared" ca="1" si="11"/>
        <v>6.2984699298943232</v>
      </c>
      <c r="E58" s="63">
        <f t="shared" ca="1" si="4"/>
        <v>95.836299196043257</v>
      </c>
      <c r="F58" s="53">
        <f t="shared" ca="1" si="5"/>
        <v>1</v>
      </c>
      <c r="G58" s="53">
        <f t="shared" ca="1" si="8"/>
        <v>25</v>
      </c>
      <c r="H58" s="53">
        <f t="shared" ca="1" si="9"/>
        <v>160</v>
      </c>
      <c r="I58" s="53">
        <f t="shared" ca="1" si="10"/>
        <v>16.292170863327353</v>
      </c>
      <c r="J58" s="53">
        <f t="shared" ca="1" si="6"/>
        <v>50.387759439154586</v>
      </c>
    </row>
    <row r="59" spans="2:14" x14ac:dyDescent="0.25">
      <c r="B59" s="66">
        <v>45</v>
      </c>
      <c r="C59" s="61">
        <f t="shared" ca="1" si="7"/>
        <v>175.83629919604326</v>
      </c>
      <c r="D59" s="61">
        <f t="shared" ca="1" si="11"/>
        <v>14.624681412643127</v>
      </c>
      <c r="E59" s="63">
        <f t="shared" ca="1" si="4"/>
        <v>161.21161778340013</v>
      </c>
      <c r="F59" s="53">
        <f t="shared" ca="1" si="5"/>
        <v>0</v>
      </c>
      <c r="G59" s="53">
        <f t="shared" ca="1" si="8"/>
        <v>0</v>
      </c>
      <c r="H59" s="53">
        <f t="shared" ca="1" si="9"/>
        <v>0</v>
      </c>
      <c r="I59" s="53">
        <f t="shared" ca="1" si="10"/>
        <v>27.405975023178023</v>
      </c>
      <c r="J59" s="53">
        <f t="shared" ca="1" si="6"/>
        <v>102.37276988850189</v>
      </c>
    </row>
    <row r="60" spans="2:14" x14ac:dyDescent="0.25">
      <c r="B60" s="66">
        <v>46</v>
      </c>
      <c r="C60" s="61">
        <f t="shared" ca="1" si="7"/>
        <v>161.21161778340013</v>
      </c>
      <c r="D60" s="61">
        <f t="shared" ca="1" si="11"/>
        <v>15.945585477123405</v>
      </c>
      <c r="E60" s="63">
        <f t="shared" ca="1" si="4"/>
        <v>145.26603230627671</v>
      </c>
      <c r="F60" s="53">
        <f t="shared" ca="1" si="5"/>
        <v>0</v>
      </c>
      <c r="G60" s="53">
        <f t="shared" ca="1" si="8"/>
        <v>0</v>
      </c>
      <c r="H60" s="53">
        <f t="shared" ca="1" si="9"/>
        <v>0</v>
      </c>
      <c r="I60" s="53">
        <f t="shared" ca="1" si="10"/>
        <v>24.695225492067042</v>
      </c>
      <c r="J60" s="53">
        <f t="shared" ca="1" si="6"/>
        <v>111.61909833986384</v>
      </c>
    </row>
    <row r="61" spans="2:14" x14ac:dyDescent="0.25">
      <c r="B61" s="66">
        <v>47</v>
      </c>
      <c r="C61" s="61">
        <f t="shared" ca="1" si="7"/>
        <v>145.26603230627671</v>
      </c>
      <c r="D61" s="61">
        <f t="shared" ca="1" si="11"/>
        <v>10.532742316466949</v>
      </c>
      <c r="E61" s="63">
        <f t="shared" ca="1" si="4"/>
        <v>134.73328998980978</v>
      </c>
      <c r="F61" s="53">
        <f t="shared" ca="1" si="5"/>
        <v>0</v>
      </c>
      <c r="G61" s="53">
        <f t="shared" ca="1" si="8"/>
        <v>0</v>
      </c>
      <c r="H61" s="53">
        <f t="shared" ca="1" si="9"/>
        <v>0</v>
      </c>
      <c r="I61" s="53">
        <f t="shared" ca="1" si="10"/>
        <v>22.904659298267664</v>
      </c>
      <c r="J61" s="53">
        <f t="shared" ca="1" si="6"/>
        <v>84.261938531735595</v>
      </c>
    </row>
    <row r="62" spans="2:14" x14ac:dyDescent="0.25">
      <c r="B62" s="66">
        <v>48</v>
      </c>
      <c r="C62" s="61">
        <f t="shared" ca="1" si="7"/>
        <v>134.73328998980978</v>
      </c>
      <c r="D62" s="61">
        <f t="shared" ca="1" si="11"/>
        <v>6.2789266760844766</v>
      </c>
      <c r="E62" s="63">
        <f t="shared" ca="1" si="4"/>
        <v>128.45436331372531</v>
      </c>
      <c r="F62" s="53">
        <f t="shared" ca="1" si="5"/>
        <v>0</v>
      </c>
      <c r="G62" s="53">
        <f t="shared" ca="1" si="8"/>
        <v>0</v>
      </c>
      <c r="H62" s="53">
        <f t="shared" ca="1" si="9"/>
        <v>0</v>
      </c>
      <c r="I62" s="53">
        <f t="shared" ca="1" si="10"/>
        <v>21.837241763333303</v>
      </c>
      <c r="J62" s="53">
        <f t="shared" ca="1" si="6"/>
        <v>43.952486732591339</v>
      </c>
    </row>
    <row r="63" spans="2:14" x14ac:dyDescent="0.25">
      <c r="B63" s="66">
        <v>49</v>
      </c>
      <c r="C63" s="61">
        <f t="shared" ca="1" si="7"/>
        <v>128.45436331372531</v>
      </c>
      <c r="D63" s="61">
        <f t="shared" ca="1" si="11"/>
        <v>12.642371224368015</v>
      </c>
      <c r="E63" s="63">
        <f t="shared" ca="1" si="4"/>
        <v>115.81199208935729</v>
      </c>
      <c r="F63" s="53">
        <f t="shared" ca="1" si="5"/>
        <v>0</v>
      </c>
      <c r="G63" s="53">
        <f t="shared" ca="1" si="8"/>
        <v>0</v>
      </c>
      <c r="H63" s="53">
        <f t="shared" ca="1" si="9"/>
        <v>0</v>
      </c>
      <c r="I63" s="53">
        <f t="shared" ca="1" si="10"/>
        <v>19.688038655190741</v>
      </c>
      <c r="J63" s="53">
        <f t="shared" ca="1" si="6"/>
        <v>88.496598570576097</v>
      </c>
    </row>
    <row r="64" spans="2:14" x14ac:dyDescent="0.25">
      <c r="B64" s="67">
        <v>50</v>
      </c>
      <c r="C64" s="61">
        <f t="shared" ca="1" si="7"/>
        <v>115.81199208935729</v>
      </c>
      <c r="D64" s="61">
        <f t="shared" ca="1" si="11"/>
        <v>6.6996358158687235</v>
      </c>
      <c r="E64" s="63">
        <f t="shared" ca="1" si="4"/>
        <v>109.11235627348857</v>
      </c>
      <c r="F64" s="53">
        <f t="shared" ca="1" si="5"/>
        <v>0</v>
      </c>
      <c r="G64" s="53">
        <f t="shared" ca="1" si="8"/>
        <v>0</v>
      </c>
      <c r="H64" s="53">
        <f t="shared" ca="1" si="9"/>
        <v>0</v>
      </c>
      <c r="I64" s="53">
        <f t="shared" ca="1" si="10"/>
        <v>18.54910056649306</v>
      </c>
      <c r="J64" s="53">
        <f t="shared" ca="1" si="6"/>
        <v>53.597086526949788</v>
      </c>
    </row>
    <row r="66" spans="2:20" x14ac:dyDescent="0.25">
      <c r="B66" s="209"/>
      <c r="C66" s="209"/>
      <c r="D66" s="209"/>
      <c r="E66" s="209"/>
      <c r="F66" s="209"/>
      <c r="G66" s="209"/>
      <c r="H66" s="209"/>
      <c r="I66" s="209"/>
      <c r="J66" s="209"/>
      <c r="K66" s="209"/>
      <c r="L66" s="209"/>
      <c r="M66" s="209"/>
      <c r="N66" s="209"/>
      <c r="O66" s="209"/>
      <c r="P66" s="209"/>
      <c r="Q66" s="209"/>
      <c r="R66" s="209"/>
      <c r="S66" s="209"/>
      <c r="T66" s="209"/>
    </row>
    <row r="67" spans="2:20" x14ac:dyDescent="0.25">
      <c r="B67" s="209"/>
      <c r="C67" s="209"/>
      <c r="D67" s="209"/>
      <c r="E67" s="209"/>
      <c r="F67" s="209"/>
      <c r="G67" s="209"/>
      <c r="H67" s="209"/>
      <c r="I67" s="209"/>
      <c r="J67" s="209"/>
      <c r="K67" s="209"/>
      <c r="L67" s="209"/>
      <c r="M67" s="209"/>
      <c r="N67" s="209"/>
      <c r="O67" s="209"/>
      <c r="P67" s="209"/>
      <c r="Q67" s="209"/>
      <c r="R67" s="209"/>
      <c r="S67" s="209"/>
      <c r="T67" s="209"/>
    </row>
    <row r="68" spans="2:20" x14ac:dyDescent="0.25">
      <c r="B68" s="209"/>
      <c r="C68" s="209"/>
      <c r="D68" s="209"/>
      <c r="E68" s="209"/>
      <c r="F68" s="209"/>
      <c r="G68" s="209"/>
      <c r="H68" s="209"/>
      <c r="I68" s="209"/>
      <c r="J68" s="209"/>
      <c r="K68" s="209"/>
      <c r="L68" s="209"/>
      <c r="M68" s="209"/>
      <c r="N68" s="209"/>
      <c r="O68" s="209"/>
      <c r="P68" s="209"/>
      <c r="Q68" s="209"/>
      <c r="R68" s="209"/>
      <c r="S68" s="209"/>
      <c r="T68" s="209"/>
    </row>
    <row r="69" spans="2:20" x14ac:dyDescent="0.25">
      <c r="B69" s="209"/>
      <c r="C69" s="209"/>
      <c r="D69" s="209"/>
      <c r="E69" s="209"/>
      <c r="F69" s="209"/>
      <c r="G69" s="209"/>
      <c r="H69" s="209"/>
      <c r="I69" s="209"/>
      <c r="J69" s="209"/>
      <c r="K69" s="209"/>
      <c r="L69" s="209"/>
      <c r="M69" s="209"/>
      <c r="N69" s="209"/>
      <c r="O69" s="209"/>
      <c r="P69" s="209"/>
      <c r="Q69" s="209"/>
      <c r="R69" s="209"/>
      <c r="S69" s="209"/>
      <c r="T69" s="209"/>
    </row>
    <row r="70" spans="2:20" x14ac:dyDescent="0.25">
      <c r="B70" s="210"/>
      <c r="C70" s="209"/>
      <c r="D70" s="210"/>
      <c r="E70" s="209"/>
      <c r="F70" s="209"/>
      <c r="G70" s="210"/>
      <c r="H70" s="209"/>
      <c r="I70" s="209"/>
      <c r="J70" s="209"/>
      <c r="K70" s="209"/>
      <c r="L70" s="209"/>
      <c r="M70" s="210"/>
      <c r="N70" s="210"/>
      <c r="O70" s="209"/>
      <c r="P70" s="209"/>
      <c r="Q70" s="209"/>
      <c r="R70" s="209"/>
      <c r="S70" s="209"/>
      <c r="T70" s="209"/>
    </row>
    <row r="71" spans="2:20" x14ac:dyDescent="0.25">
      <c r="B71" s="210"/>
      <c r="C71" s="211"/>
      <c r="D71" s="210"/>
      <c r="E71" s="209"/>
      <c r="F71" s="209"/>
      <c r="G71" s="210"/>
      <c r="H71" s="209"/>
      <c r="I71" s="209"/>
      <c r="J71" s="209"/>
      <c r="K71" s="209"/>
      <c r="L71" s="210"/>
      <c r="M71" s="212"/>
      <c r="N71" s="212"/>
      <c r="O71" s="209"/>
      <c r="P71" s="209"/>
      <c r="Q71" s="209"/>
      <c r="R71" s="209"/>
      <c r="S71" s="209"/>
      <c r="T71" s="209"/>
    </row>
    <row r="72" spans="2:20" x14ac:dyDescent="0.25">
      <c r="B72" s="210"/>
      <c r="C72" s="211"/>
      <c r="D72" s="210"/>
      <c r="E72" s="212"/>
      <c r="F72" s="209"/>
      <c r="G72" s="209"/>
      <c r="H72" s="209"/>
      <c r="I72" s="209"/>
      <c r="J72" s="209"/>
      <c r="K72" s="209"/>
      <c r="L72" s="213"/>
      <c r="M72" s="212"/>
      <c r="N72" s="212"/>
      <c r="O72" s="209"/>
      <c r="P72" s="209"/>
      <c r="Q72" s="209"/>
      <c r="R72" s="209"/>
      <c r="S72" s="209"/>
      <c r="T72" s="209"/>
    </row>
    <row r="73" spans="2:20" x14ac:dyDescent="0.25">
      <c r="B73" s="210"/>
      <c r="C73" s="209"/>
      <c r="D73" s="210"/>
      <c r="E73" s="209"/>
      <c r="F73" s="209"/>
      <c r="G73" s="210"/>
      <c r="H73" s="210"/>
      <c r="I73" s="210"/>
      <c r="J73" s="209"/>
      <c r="K73" s="209"/>
      <c r="L73" s="214"/>
      <c r="M73" s="209"/>
      <c r="N73" s="212"/>
      <c r="O73" s="209"/>
      <c r="P73" s="209"/>
      <c r="Q73" s="209"/>
      <c r="R73" s="209"/>
      <c r="S73" s="209"/>
      <c r="T73" s="209"/>
    </row>
    <row r="74" spans="2:20" x14ac:dyDescent="0.25">
      <c r="B74" s="209"/>
      <c r="C74" s="209"/>
      <c r="D74" s="209"/>
      <c r="E74" s="209"/>
      <c r="F74" s="209"/>
      <c r="G74" s="209"/>
      <c r="H74" s="209"/>
      <c r="I74" s="215"/>
      <c r="J74" s="209"/>
      <c r="K74" s="209"/>
      <c r="L74" s="209"/>
      <c r="M74" s="212"/>
      <c r="N74" s="212"/>
      <c r="O74" s="209"/>
      <c r="P74" s="209"/>
      <c r="Q74" s="209"/>
      <c r="R74" s="209"/>
      <c r="S74" s="209"/>
      <c r="T74" s="209"/>
    </row>
    <row r="75" spans="2:20" x14ac:dyDescent="0.25">
      <c r="B75" s="209"/>
      <c r="C75" s="209"/>
      <c r="D75" s="209"/>
      <c r="E75" s="209"/>
      <c r="F75" s="209"/>
      <c r="G75" s="209"/>
      <c r="H75" s="209"/>
      <c r="I75" s="209"/>
      <c r="J75" s="209"/>
      <c r="K75" s="209"/>
      <c r="L75" s="213"/>
      <c r="M75" s="212"/>
      <c r="N75" s="212"/>
      <c r="O75" s="209"/>
      <c r="P75" s="209"/>
      <c r="Q75" s="209"/>
      <c r="R75" s="209"/>
      <c r="S75" s="209"/>
      <c r="T75" s="209"/>
    </row>
    <row r="76" spans="2:20" x14ac:dyDescent="0.25">
      <c r="B76" s="209"/>
      <c r="C76" s="209"/>
      <c r="D76" s="209"/>
      <c r="E76" s="209"/>
      <c r="F76" s="209"/>
      <c r="G76" s="209"/>
      <c r="H76" s="209"/>
      <c r="I76" s="209"/>
      <c r="J76" s="209"/>
      <c r="K76" s="209"/>
      <c r="L76" s="213"/>
      <c r="M76" s="212"/>
      <c r="N76" s="212"/>
      <c r="O76" s="209"/>
      <c r="P76" s="209"/>
      <c r="Q76" s="209"/>
      <c r="R76" s="209"/>
      <c r="S76" s="209"/>
      <c r="T76" s="209"/>
    </row>
    <row r="77" spans="2:20" x14ac:dyDescent="0.25">
      <c r="B77" s="209"/>
      <c r="C77" s="209"/>
      <c r="D77" s="209"/>
      <c r="E77" s="209"/>
      <c r="F77" s="209"/>
      <c r="G77" s="209"/>
      <c r="H77" s="209"/>
      <c r="I77" s="209"/>
      <c r="J77" s="209"/>
      <c r="K77" s="209"/>
      <c r="L77" s="213"/>
      <c r="M77" s="212"/>
      <c r="N77" s="212"/>
      <c r="O77" s="209"/>
      <c r="P77" s="209"/>
      <c r="Q77" s="209"/>
      <c r="R77" s="209"/>
      <c r="S77" s="209"/>
      <c r="T77" s="209"/>
    </row>
    <row r="78" spans="2:20" x14ac:dyDescent="0.25">
      <c r="B78" s="209"/>
      <c r="C78" s="209"/>
      <c r="D78" s="209"/>
      <c r="E78" s="209"/>
      <c r="F78" s="209"/>
      <c r="G78" s="209"/>
      <c r="H78" s="209"/>
      <c r="I78" s="209"/>
      <c r="J78" s="209"/>
      <c r="K78" s="209"/>
      <c r="L78" s="213"/>
      <c r="M78" s="212"/>
      <c r="N78" s="212"/>
      <c r="O78" s="209"/>
      <c r="P78" s="209"/>
      <c r="Q78" s="209"/>
      <c r="R78" s="209"/>
      <c r="S78" s="209"/>
      <c r="T78" s="209"/>
    </row>
    <row r="79" spans="2:20" x14ac:dyDescent="0.25">
      <c r="B79" s="209"/>
      <c r="C79" s="209"/>
      <c r="D79" s="209"/>
      <c r="E79" s="209"/>
      <c r="F79" s="209"/>
      <c r="G79" s="209"/>
      <c r="H79" s="216"/>
      <c r="I79" s="209"/>
      <c r="J79" s="209"/>
      <c r="K79" s="209"/>
      <c r="L79" s="213"/>
      <c r="M79" s="212"/>
      <c r="N79" s="212"/>
      <c r="O79" s="209"/>
      <c r="P79" s="209"/>
      <c r="Q79" s="209"/>
      <c r="R79" s="209"/>
      <c r="S79" s="209"/>
      <c r="T79" s="209"/>
    </row>
    <row r="80" spans="2:20" x14ac:dyDescent="0.25">
      <c r="B80" s="209"/>
      <c r="C80" s="209"/>
      <c r="D80" s="209"/>
      <c r="E80" s="209"/>
      <c r="F80" s="213"/>
      <c r="G80" s="209"/>
      <c r="H80" s="209"/>
      <c r="I80" s="209"/>
      <c r="J80" s="209"/>
      <c r="K80" s="209"/>
      <c r="L80" s="213"/>
      <c r="M80" s="212"/>
      <c r="N80" s="212"/>
      <c r="O80" s="209"/>
      <c r="P80" s="209"/>
      <c r="Q80" s="209"/>
      <c r="R80" s="209"/>
      <c r="S80" s="209"/>
      <c r="T80" s="209"/>
    </row>
    <row r="81" spans="2:20" x14ac:dyDescent="0.25">
      <c r="B81" s="210"/>
      <c r="C81" s="210"/>
      <c r="D81" s="210"/>
      <c r="E81" s="210"/>
      <c r="F81" s="210"/>
      <c r="G81" s="210"/>
      <c r="H81" s="210"/>
      <c r="I81" s="210"/>
      <c r="J81" s="210"/>
      <c r="K81" s="209"/>
      <c r="L81" s="213"/>
      <c r="M81" s="212"/>
      <c r="N81" s="212"/>
      <c r="O81" s="209"/>
      <c r="P81" s="209"/>
      <c r="Q81" s="209"/>
      <c r="R81" s="209"/>
      <c r="S81" s="209"/>
      <c r="T81" s="209"/>
    </row>
    <row r="82" spans="2:20" x14ac:dyDescent="0.25">
      <c r="B82" s="217"/>
      <c r="C82" s="209"/>
      <c r="D82" s="209"/>
      <c r="E82" s="218"/>
      <c r="F82" s="209"/>
      <c r="G82" s="209"/>
      <c r="H82" s="209"/>
      <c r="I82" s="209"/>
      <c r="J82" s="209"/>
      <c r="K82" s="209"/>
      <c r="L82" s="213"/>
      <c r="M82" s="212"/>
      <c r="N82" s="212"/>
      <c r="O82" s="209"/>
      <c r="P82" s="209"/>
      <c r="Q82" s="209"/>
      <c r="R82" s="209"/>
      <c r="S82" s="209"/>
      <c r="T82" s="209"/>
    </row>
    <row r="83" spans="2:20" x14ac:dyDescent="0.25">
      <c r="B83" s="217"/>
      <c r="C83" s="212"/>
      <c r="D83" s="209"/>
      <c r="E83" s="218"/>
      <c r="F83" s="209"/>
      <c r="G83" s="209"/>
      <c r="H83" s="209"/>
      <c r="I83" s="209"/>
      <c r="J83" s="209"/>
      <c r="K83" s="209"/>
      <c r="L83" s="213"/>
      <c r="M83" s="212"/>
      <c r="N83" s="212"/>
      <c r="O83" s="209"/>
      <c r="P83" s="209"/>
      <c r="Q83" s="209"/>
      <c r="R83" s="209"/>
      <c r="S83" s="209"/>
      <c r="T83" s="209"/>
    </row>
    <row r="84" spans="2:20" x14ac:dyDescent="0.25">
      <c r="B84" s="217"/>
      <c r="C84" s="212"/>
      <c r="D84" s="209"/>
      <c r="E84" s="218"/>
      <c r="F84" s="209"/>
      <c r="G84" s="209"/>
      <c r="H84" s="209"/>
      <c r="I84" s="209"/>
      <c r="J84" s="209"/>
      <c r="K84" s="209"/>
      <c r="L84" s="213"/>
      <c r="M84" s="212"/>
      <c r="N84" s="212"/>
      <c r="O84" s="209"/>
      <c r="P84" s="209"/>
      <c r="Q84" s="209"/>
      <c r="R84" s="209"/>
      <c r="S84" s="209"/>
      <c r="T84" s="209"/>
    </row>
    <row r="85" spans="2:20" x14ac:dyDescent="0.25">
      <c r="B85" s="217"/>
      <c r="C85" s="212"/>
      <c r="D85" s="209"/>
      <c r="E85" s="218"/>
      <c r="F85" s="209"/>
      <c r="G85" s="209"/>
      <c r="H85" s="209"/>
      <c r="I85" s="209"/>
      <c r="J85" s="209"/>
      <c r="K85" s="209"/>
      <c r="L85" s="213"/>
      <c r="M85" s="212"/>
      <c r="N85" s="212"/>
      <c r="O85" s="209"/>
      <c r="P85" s="209"/>
      <c r="Q85" s="209"/>
      <c r="R85" s="209"/>
      <c r="S85" s="209"/>
      <c r="T85" s="209"/>
    </row>
    <row r="86" spans="2:20" x14ac:dyDescent="0.25">
      <c r="B86" s="217"/>
      <c r="C86" s="212"/>
      <c r="D86" s="209"/>
      <c r="E86" s="218"/>
      <c r="F86" s="209"/>
      <c r="G86" s="209"/>
      <c r="H86" s="209"/>
      <c r="I86" s="209"/>
      <c r="J86" s="209"/>
      <c r="K86" s="209"/>
      <c r="L86" s="213"/>
      <c r="M86" s="212"/>
      <c r="N86" s="212"/>
      <c r="O86" s="209"/>
      <c r="P86" s="209"/>
      <c r="Q86" s="209"/>
      <c r="R86" s="209"/>
      <c r="S86" s="209"/>
      <c r="T86" s="209"/>
    </row>
    <row r="87" spans="2:20" x14ac:dyDescent="0.25">
      <c r="B87" s="217"/>
      <c r="C87" s="212"/>
      <c r="D87" s="209"/>
      <c r="E87" s="218"/>
      <c r="F87" s="209"/>
      <c r="G87" s="209"/>
      <c r="H87" s="209"/>
      <c r="I87" s="209"/>
      <c r="J87" s="209"/>
      <c r="K87" s="209"/>
      <c r="L87" s="213"/>
      <c r="M87" s="212"/>
      <c r="N87" s="212"/>
      <c r="O87" s="209"/>
      <c r="P87" s="209"/>
      <c r="Q87" s="209"/>
      <c r="R87" s="209"/>
      <c r="S87" s="209"/>
      <c r="T87" s="209"/>
    </row>
    <row r="88" spans="2:20" x14ac:dyDescent="0.25">
      <c r="B88" s="217"/>
      <c r="C88" s="212"/>
      <c r="D88" s="209"/>
      <c r="E88" s="218"/>
      <c r="F88" s="209"/>
      <c r="G88" s="209"/>
      <c r="H88" s="209"/>
      <c r="I88" s="209"/>
      <c r="J88" s="209"/>
      <c r="K88" s="209"/>
      <c r="L88" s="213"/>
      <c r="M88" s="212"/>
      <c r="N88" s="212"/>
      <c r="O88" s="209"/>
      <c r="P88" s="209"/>
      <c r="Q88" s="209"/>
      <c r="R88" s="209"/>
      <c r="S88" s="209"/>
      <c r="T88" s="209"/>
    </row>
    <row r="89" spans="2:20" x14ac:dyDescent="0.25">
      <c r="B89" s="217"/>
      <c r="C89" s="212"/>
      <c r="D89" s="209"/>
      <c r="E89" s="218"/>
      <c r="F89" s="209"/>
      <c r="G89" s="209"/>
      <c r="H89" s="209"/>
      <c r="I89" s="209"/>
      <c r="J89" s="209"/>
      <c r="K89" s="209"/>
      <c r="L89" s="213"/>
      <c r="M89" s="212"/>
      <c r="N89" s="212"/>
      <c r="O89" s="209"/>
      <c r="P89" s="209"/>
      <c r="Q89" s="209"/>
      <c r="R89" s="209"/>
      <c r="S89" s="209"/>
      <c r="T89" s="209"/>
    </row>
    <row r="90" spans="2:20" x14ac:dyDescent="0.25">
      <c r="B90" s="217"/>
      <c r="C90" s="212"/>
      <c r="D90" s="209"/>
      <c r="E90" s="218"/>
      <c r="F90" s="209"/>
      <c r="G90" s="209"/>
      <c r="H90" s="209"/>
      <c r="I90" s="209"/>
      <c r="J90" s="209"/>
      <c r="K90" s="209"/>
      <c r="L90" s="213"/>
      <c r="M90" s="212"/>
      <c r="N90" s="212"/>
      <c r="O90" s="209"/>
      <c r="P90" s="209"/>
      <c r="Q90" s="209"/>
      <c r="R90" s="209"/>
      <c r="S90" s="209"/>
      <c r="T90" s="209"/>
    </row>
    <row r="91" spans="2:20" x14ac:dyDescent="0.25">
      <c r="B91" s="217"/>
      <c r="C91" s="212"/>
      <c r="D91" s="209"/>
      <c r="E91" s="218"/>
      <c r="F91" s="209"/>
      <c r="G91" s="209"/>
      <c r="H91" s="209"/>
      <c r="I91" s="209"/>
      <c r="J91" s="209"/>
      <c r="K91" s="209"/>
      <c r="L91" s="213"/>
      <c r="M91" s="212"/>
      <c r="N91" s="212"/>
      <c r="O91" s="209"/>
      <c r="P91" s="209"/>
      <c r="Q91" s="209"/>
      <c r="R91" s="209"/>
      <c r="S91" s="209"/>
      <c r="T91" s="209"/>
    </row>
    <row r="92" spans="2:20" x14ac:dyDescent="0.25">
      <c r="B92" s="217"/>
      <c r="C92" s="212"/>
      <c r="D92" s="209"/>
      <c r="E92" s="218"/>
      <c r="F92" s="209"/>
      <c r="G92" s="209"/>
      <c r="H92" s="209"/>
      <c r="I92" s="209"/>
      <c r="J92" s="209"/>
      <c r="K92" s="209"/>
      <c r="L92" s="213"/>
      <c r="M92" s="212"/>
      <c r="N92" s="212"/>
      <c r="O92" s="209"/>
      <c r="P92" s="209"/>
      <c r="Q92" s="209"/>
      <c r="R92" s="209"/>
      <c r="S92" s="209"/>
      <c r="T92" s="209"/>
    </row>
    <row r="93" spans="2:20" x14ac:dyDescent="0.25">
      <c r="B93" s="217"/>
      <c r="C93" s="212"/>
      <c r="D93" s="209"/>
      <c r="E93" s="218"/>
      <c r="F93" s="209"/>
      <c r="G93" s="209"/>
      <c r="H93" s="209"/>
      <c r="I93" s="209"/>
      <c r="J93" s="209"/>
      <c r="K93" s="209"/>
      <c r="L93" s="213"/>
      <c r="M93" s="212"/>
      <c r="N93" s="212"/>
      <c r="O93" s="209"/>
      <c r="P93" s="209"/>
      <c r="Q93" s="209"/>
      <c r="R93" s="209"/>
      <c r="S93" s="209"/>
      <c r="T93" s="209"/>
    </row>
    <row r="94" spans="2:20" x14ac:dyDescent="0.25">
      <c r="B94" s="217"/>
      <c r="C94" s="212"/>
      <c r="D94" s="209"/>
      <c r="E94" s="218"/>
      <c r="F94" s="209"/>
      <c r="G94" s="209"/>
      <c r="H94" s="209"/>
      <c r="I94" s="209"/>
      <c r="J94" s="209"/>
      <c r="K94" s="209"/>
      <c r="L94" s="213"/>
      <c r="M94" s="212"/>
      <c r="N94" s="212"/>
      <c r="O94" s="209"/>
      <c r="P94" s="209"/>
      <c r="Q94" s="209"/>
      <c r="R94" s="209"/>
      <c r="S94" s="209"/>
      <c r="T94" s="209"/>
    </row>
    <row r="95" spans="2:20" x14ac:dyDescent="0.25">
      <c r="B95" s="217"/>
      <c r="C95" s="212"/>
      <c r="D95" s="209"/>
      <c r="E95" s="218"/>
      <c r="F95" s="209"/>
      <c r="G95" s="209"/>
      <c r="H95" s="209"/>
      <c r="I95" s="209"/>
      <c r="J95" s="209"/>
      <c r="K95" s="209"/>
      <c r="L95" s="213"/>
      <c r="M95" s="212"/>
      <c r="N95" s="212"/>
      <c r="O95" s="209"/>
      <c r="P95" s="209"/>
      <c r="Q95" s="209"/>
      <c r="R95" s="209"/>
      <c r="S95" s="209"/>
      <c r="T95" s="209"/>
    </row>
    <row r="96" spans="2:20" x14ac:dyDescent="0.25">
      <c r="B96" s="217"/>
      <c r="C96" s="212"/>
      <c r="D96" s="209"/>
      <c r="E96" s="218"/>
      <c r="F96" s="209"/>
      <c r="G96" s="209"/>
      <c r="H96" s="209"/>
      <c r="I96" s="209"/>
      <c r="J96" s="209"/>
      <c r="K96" s="209"/>
      <c r="L96" s="213"/>
      <c r="M96" s="212"/>
      <c r="N96" s="212"/>
      <c r="O96" s="209"/>
      <c r="P96" s="209"/>
      <c r="Q96" s="209"/>
      <c r="R96" s="209"/>
      <c r="S96" s="209"/>
      <c r="T96" s="209"/>
    </row>
    <row r="97" spans="2:20" x14ac:dyDescent="0.25">
      <c r="B97" s="217"/>
      <c r="C97" s="212"/>
      <c r="D97" s="209"/>
      <c r="E97" s="218"/>
      <c r="F97" s="209"/>
      <c r="G97" s="209"/>
      <c r="H97" s="209"/>
      <c r="I97" s="209"/>
      <c r="J97" s="209"/>
      <c r="K97" s="209"/>
      <c r="L97" s="213"/>
      <c r="M97" s="212"/>
      <c r="N97" s="212"/>
      <c r="O97" s="209"/>
      <c r="P97" s="209"/>
      <c r="Q97" s="209"/>
      <c r="R97" s="209"/>
      <c r="S97" s="209"/>
      <c r="T97" s="209"/>
    </row>
    <row r="98" spans="2:20" x14ac:dyDescent="0.25">
      <c r="B98" s="217"/>
      <c r="C98" s="212"/>
      <c r="D98" s="209"/>
      <c r="E98" s="218"/>
      <c r="F98" s="209"/>
      <c r="G98" s="209"/>
      <c r="H98" s="209"/>
      <c r="I98" s="209"/>
      <c r="J98" s="209"/>
      <c r="K98" s="209"/>
      <c r="L98" s="213"/>
      <c r="M98" s="212"/>
      <c r="N98" s="212"/>
      <c r="O98" s="209"/>
      <c r="P98" s="209"/>
      <c r="Q98" s="209"/>
      <c r="R98" s="209"/>
      <c r="S98" s="209"/>
      <c r="T98" s="209"/>
    </row>
    <row r="99" spans="2:20" x14ac:dyDescent="0.25">
      <c r="B99" s="217"/>
      <c r="C99" s="212"/>
      <c r="D99" s="209"/>
      <c r="E99" s="218"/>
      <c r="F99" s="209"/>
      <c r="G99" s="209"/>
      <c r="H99" s="209"/>
      <c r="I99" s="209"/>
      <c r="J99" s="209"/>
      <c r="K99" s="209"/>
      <c r="L99" s="213"/>
      <c r="M99" s="212"/>
      <c r="N99" s="212"/>
      <c r="O99" s="209"/>
      <c r="P99" s="209"/>
      <c r="Q99" s="209"/>
      <c r="R99" s="209"/>
      <c r="S99" s="209"/>
      <c r="T99" s="209"/>
    </row>
    <row r="100" spans="2:20" x14ac:dyDescent="0.25">
      <c r="B100" s="217"/>
      <c r="C100" s="212"/>
      <c r="D100" s="209"/>
      <c r="E100" s="218"/>
      <c r="F100" s="209"/>
      <c r="G100" s="209"/>
      <c r="H100" s="209"/>
      <c r="I100" s="209"/>
      <c r="J100" s="209"/>
      <c r="K100" s="209"/>
      <c r="L100" s="213"/>
      <c r="M100" s="212"/>
      <c r="N100" s="212"/>
      <c r="O100" s="209"/>
      <c r="P100" s="209"/>
      <c r="Q100" s="209"/>
      <c r="R100" s="209"/>
      <c r="S100" s="209"/>
      <c r="T100" s="209"/>
    </row>
    <row r="101" spans="2:20" x14ac:dyDescent="0.25">
      <c r="B101" s="217"/>
      <c r="C101" s="212"/>
      <c r="D101" s="209"/>
      <c r="E101" s="218"/>
      <c r="F101" s="209"/>
      <c r="G101" s="209"/>
      <c r="H101" s="209"/>
      <c r="I101" s="209"/>
      <c r="J101" s="209"/>
      <c r="K101" s="209"/>
      <c r="L101" s="213"/>
      <c r="M101" s="212"/>
      <c r="N101" s="212"/>
      <c r="O101" s="209"/>
      <c r="P101" s="209"/>
      <c r="Q101" s="209"/>
      <c r="R101" s="209"/>
      <c r="S101" s="209"/>
      <c r="T101" s="209"/>
    </row>
    <row r="102" spans="2:20" x14ac:dyDescent="0.25">
      <c r="B102" s="217"/>
      <c r="C102" s="212"/>
      <c r="D102" s="209"/>
      <c r="E102" s="218"/>
      <c r="F102" s="209"/>
      <c r="G102" s="209"/>
      <c r="H102" s="209"/>
      <c r="I102" s="209"/>
      <c r="J102" s="209"/>
      <c r="K102" s="209"/>
      <c r="L102" s="213"/>
      <c r="M102" s="212"/>
      <c r="N102" s="212"/>
      <c r="O102" s="209"/>
      <c r="P102" s="209"/>
      <c r="Q102" s="209"/>
      <c r="R102" s="209"/>
      <c r="S102" s="209"/>
      <c r="T102" s="209"/>
    </row>
    <row r="103" spans="2:20" x14ac:dyDescent="0.25">
      <c r="B103" s="217"/>
      <c r="C103" s="212"/>
      <c r="D103" s="209"/>
      <c r="E103" s="218"/>
      <c r="F103" s="209"/>
      <c r="G103" s="209"/>
      <c r="H103" s="209"/>
      <c r="I103" s="209"/>
      <c r="J103" s="209"/>
      <c r="K103" s="209"/>
      <c r="L103" s="213"/>
      <c r="M103" s="212"/>
      <c r="N103" s="212"/>
      <c r="O103" s="209"/>
      <c r="P103" s="209"/>
      <c r="Q103" s="209"/>
      <c r="R103" s="209"/>
      <c r="S103" s="209"/>
      <c r="T103" s="209"/>
    </row>
    <row r="104" spans="2:20" x14ac:dyDescent="0.25">
      <c r="B104" s="217"/>
      <c r="C104" s="212"/>
      <c r="D104" s="209"/>
      <c r="E104" s="218"/>
      <c r="F104" s="209"/>
      <c r="G104" s="209"/>
      <c r="H104" s="209"/>
      <c r="I104" s="209"/>
      <c r="J104" s="209"/>
      <c r="K104" s="209"/>
      <c r="L104" s="213"/>
      <c r="M104" s="212"/>
      <c r="N104" s="212"/>
      <c r="O104" s="209"/>
      <c r="P104" s="209"/>
      <c r="Q104" s="209"/>
      <c r="R104" s="209"/>
      <c r="S104" s="209"/>
      <c r="T104" s="209"/>
    </row>
    <row r="105" spans="2:20" x14ac:dyDescent="0.25">
      <c r="B105" s="217"/>
      <c r="C105" s="212"/>
      <c r="D105" s="209"/>
      <c r="E105" s="218"/>
      <c r="F105" s="209"/>
      <c r="G105" s="209"/>
      <c r="H105" s="209"/>
      <c r="I105" s="209"/>
      <c r="J105" s="209"/>
      <c r="K105" s="209"/>
      <c r="L105" s="213"/>
      <c r="M105" s="212"/>
      <c r="N105" s="212"/>
      <c r="O105" s="209"/>
      <c r="P105" s="209"/>
      <c r="Q105" s="209"/>
      <c r="R105" s="209"/>
      <c r="S105" s="209"/>
      <c r="T105" s="209"/>
    </row>
    <row r="106" spans="2:20" x14ac:dyDescent="0.25">
      <c r="B106" s="217"/>
      <c r="C106" s="212"/>
      <c r="D106" s="209"/>
      <c r="E106" s="218"/>
      <c r="F106" s="209"/>
      <c r="G106" s="209"/>
      <c r="H106" s="209"/>
      <c r="I106" s="209"/>
      <c r="J106" s="209"/>
      <c r="K106" s="209"/>
      <c r="L106" s="213"/>
      <c r="M106" s="212"/>
      <c r="N106" s="212"/>
      <c r="O106" s="209"/>
      <c r="P106" s="209"/>
      <c r="Q106" s="209"/>
      <c r="R106" s="209"/>
      <c r="S106" s="209"/>
      <c r="T106" s="209"/>
    </row>
    <row r="107" spans="2:20" x14ac:dyDescent="0.25">
      <c r="B107" s="217"/>
      <c r="C107" s="212"/>
      <c r="D107" s="209"/>
      <c r="E107" s="218"/>
      <c r="F107" s="209"/>
      <c r="G107" s="209"/>
      <c r="H107" s="209"/>
      <c r="I107" s="209"/>
      <c r="J107" s="209"/>
      <c r="K107" s="209"/>
      <c r="L107" s="213"/>
      <c r="M107" s="212"/>
      <c r="N107" s="212"/>
      <c r="O107" s="209"/>
      <c r="P107" s="209"/>
      <c r="Q107" s="209"/>
      <c r="R107" s="209"/>
      <c r="S107" s="209"/>
      <c r="T107" s="209"/>
    </row>
    <row r="108" spans="2:20" x14ac:dyDescent="0.25">
      <c r="B108" s="217"/>
      <c r="C108" s="212"/>
      <c r="D108" s="209"/>
      <c r="E108" s="218"/>
      <c r="F108" s="209"/>
      <c r="G108" s="209"/>
      <c r="H108" s="209"/>
      <c r="I108" s="209"/>
      <c r="J108" s="209"/>
      <c r="K108" s="209"/>
      <c r="L108" s="213"/>
      <c r="M108" s="212"/>
      <c r="N108" s="212"/>
      <c r="O108" s="209"/>
      <c r="P108" s="209"/>
      <c r="Q108" s="209"/>
      <c r="R108" s="209"/>
      <c r="S108" s="209"/>
      <c r="T108" s="209"/>
    </row>
    <row r="109" spans="2:20" x14ac:dyDescent="0.25">
      <c r="B109" s="217"/>
      <c r="C109" s="212"/>
      <c r="D109" s="209"/>
      <c r="E109" s="218"/>
      <c r="F109" s="209"/>
      <c r="G109" s="209"/>
      <c r="H109" s="209"/>
      <c r="I109" s="209"/>
      <c r="J109" s="209"/>
      <c r="K109" s="209"/>
      <c r="L109" s="213"/>
      <c r="M109" s="212"/>
      <c r="N109" s="212"/>
      <c r="O109" s="209"/>
      <c r="P109" s="209"/>
      <c r="Q109" s="209"/>
      <c r="R109" s="209"/>
      <c r="S109" s="209"/>
      <c r="T109" s="209"/>
    </row>
    <row r="110" spans="2:20" x14ac:dyDescent="0.25">
      <c r="B110" s="217"/>
      <c r="C110" s="212"/>
      <c r="D110" s="209"/>
      <c r="E110" s="218"/>
      <c r="F110" s="209"/>
      <c r="G110" s="209"/>
      <c r="H110" s="209"/>
      <c r="I110" s="209"/>
      <c r="J110" s="209"/>
      <c r="K110" s="209"/>
      <c r="L110" s="213"/>
      <c r="M110" s="212"/>
      <c r="N110" s="212"/>
      <c r="O110" s="209"/>
      <c r="P110" s="209"/>
      <c r="Q110" s="209"/>
      <c r="R110" s="209"/>
      <c r="S110" s="209"/>
      <c r="T110" s="209"/>
    </row>
    <row r="111" spans="2:20" x14ac:dyDescent="0.25">
      <c r="B111" s="217"/>
      <c r="C111" s="212"/>
      <c r="D111" s="209"/>
      <c r="E111" s="218"/>
      <c r="F111" s="209"/>
      <c r="G111" s="209"/>
      <c r="H111" s="209"/>
      <c r="I111" s="209"/>
      <c r="J111" s="209"/>
      <c r="K111" s="209"/>
      <c r="L111" s="213"/>
      <c r="M111" s="212"/>
      <c r="N111" s="212"/>
      <c r="O111" s="209"/>
      <c r="P111" s="209"/>
      <c r="Q111" s="209"/>
      <c r="R111" s="209"/>
      <c r="S111" s="209"/>
      <c r="T111" s="209"/>
    </row>
    <row r="112" spans="2:20" x14ac:dyDescent="0.25">
      <c r="B112" s="217"/>
      <c r="C112" s="212"/>
      <c r="D112" s="209"/>
      <c r="E112" s="218"/>
      <c r="F112" s="209"/>
      <c r="G112" s="209"/>
      <c r="H112" s="209"/>
      <c r="I112" s="209"/>
      <c r="J112" s="209"/>
      <c r="K112" s="209"/>
      <c r="L112" s="213"/>
      <c r="M112" s="212"/>
      <c r="N112" s="212"/>
      <c r="O112" s="209"/>
      <c r="P112" s="209"/>
      <c r="Q112" s="209"/>
      <c r="R112" s="209"/>
      <c r="S112" s="209"/>
      <c r="T112" s="209"/>
    </row>
    <row r="113" spans="2:20" x14ac:dyDescent="0.25">
      <c r="B113" s="217"/>
      <c r="C113" s="212"/>
      <c r="D113" s="209"/>
      <c r="E113" s="218"/>
      <c r="F113" s="209"/>
      <c r="G113" s="209"/>
      <c r="H113" s="209"/>
      <c r="I113" s="209"/>
      <c r="J113" s="209"/>
      <c r="K113" s="209"/>
      <c r="L113" s="213"/>
      <c r="M113" s="212"/>
      <c r="N113" s="212"/>
      <c r="O113" s="209"/>
      <c r="P113" s="209"/>
      <c r="Q113" s="209"/>
      <c r="R113" s="209"/>
      <c r="S113" s="209"/>
      <c r="T113" s="209"/>
    </row>
    <row r="114" spans="2:20" x14ac:dyDescent="0.25">
      <c r="B114" s="217"/>
      <c r="C114" s="212"/>
      <c r="D114" s="209"/>
      <c r="E114" s="218"/>
      <c r="F114" s="209"/>
      <c r="G114" s="209"/>
      <c r="H114" s="209"/>
      <c r="I114" s="209"/>
      <c r="J114" s="209"/>
      <c r="K114" s="209"/>
      <c r="L114" s="213"/>
      <c r="M114" s="212"/>
      <c r="N114" s="212"/>
      <c r="O114" s="209"/>
      <c r="P114" s="209"/>
      <c r="Q114" s="209"/>
      <c r="R114" s="209"/>
      <c r="S114" s="209"/>
      <c r="T114" s="209"/>
    </row>
    <row r="115" spans="2:20" x14ac:dyDescent="0.25">
      <c r="B115" s="217"/>
      <c r="C115" s="212"/>
      <c r="D115" s="209"/>
      <c r="E115" s="218"/>
      <c r="F115" s="209"/>
      <c r="G115" s="209"/>
      <c r="H115" s="209"/>
      <c r="I115" s="209"/>
      <c r="J115" s="209"/>
      <c r="K115" s="209"/>
      <c r="L115" s="213"/>
      <c r="M115" s="212"/>
      <c r="N115" s="212"/>
      <c r="O115" s="209"/>
      <c r="P115" s="209"/>
      <c r="Q115" s="209"/>
      <c r="R115" s="209"/>
      <c r="S115" s="209"/>
      <c r="T115" s="209"/>
    </row>
    <row r="116" spans="2:20" x14ac:dyDescent="0.25">
      <c r="B116" s="217"/>
      <c r="C116" s="212"/>
      <c r="D116" s="209"/>
      <c r="E116" s="218"/>
      <c r="F116" s="209"/>
      <c r="G116" s="209"/>
      <c r="H116" s="209"/>
      <c r="I116" s="209"/>
      <c r="J116" s="209"/>
      <c r="K116" s="209"/>
      <c r="L116" s="213"/>
      <c r="M116" s="212"/>
      <c r="N116" s="212"/>
      <c r="O116" s="209"/>
      <c r="P116" s="209"/>
      <c r="Q116" s="209"/>
      <c r="R116" s="209"/>
      <c r="S116" s="209"/>
      <c r="T116" s="209"/>
    </row>
    <row r="117" spans="2:20" x14ac:dyDescent="0.25">
      <c r="B117" s="217"/>
      <c r="C117" s="212"/>
      <c r="D117" s="209"/>
      <c r="E117" s="218"/>
      <c r="F117" s="209"/>
      <c r="G117" s="209"/>
      <c r="H117" s="209"/>
      <c r="I117" s="209"/>
      <c r="J117" s="209"/>
      <c r="K117" s="209"/>
      <c r="L117" s="213"/>
      <c r="M117" s="212"/>
      <c r="N117" s="212"/>
      <c r="O117" s="209"/>
      <c r="P117" s="209"/>
      <c r="Q117" s="209"/>
      <c r="R117" s="209"/>
      <c r="S117" s="209"/>
      <c r="T117" s="209"/>
    </row>
    <row r="118" spans="2:20" x14ac:dyDescent="0.25">
      <c r="B118" s="217"/>
      <c r="C118" s="212"/>
      <c r="D118" s="209"/>
      <c r="E118" s="218"/>
      <c r="F118" s="209"/>
      <c r="G118" s="209"/>
      <c r="H118" s="209"/>
      <c r="I118" s="209"/>
      <c r="J118" s="209"/>
      <c r="K118" s="209"/>
      <c r="L118" s="213"/>
      <c r="M118" s="212"/>
      <c r="N118" s="212"/>
      <c r="O118" s="209"/>
      <c r="P118" s="209"/>
      <c r="Q118" s="209"/>
      <c r="R118" s="209"/>
      <c r="S118" s="209"/>
      <c r="T118" s="209"/>
    </row>
    <row r="119" spans="2:20" x14ac:dyDescent="0.25">
      <c r="B119" s="217"/>
      <c r="C119" s="212"/>
      <c r="D119" s="209"/>
      <c r="E119" s="218"/>
      <c r="F119" s="209"/>
      <c r="G119" s="209"/>
      <c r="H119" s="209"/>
      <c r="I119" s="209"/>
      <c r="J119" s="209"/>
      <c r="K119" s="209"/>
      <c r="L119" s="213"/>
      <c r="M119" s="212"/>
      <c r="N119" s="212"/>
      <c r="O119" s="209"/>
      <c r="P119" s="209"/>
      <c r="Q119" s="209"/>
      <c r="R119" s="209"/>
      <c r="S119" s="209"/>
      <c r="T119" s="209"/>
    </row>
    <row r="120" spans="2:20" x14ac:dyDescent="0.25">
      <c r="B120" s="217"/>
      <c r="C120" s="212"/>
      <c r="D120" s="209"/>
      <c r="E120" s="218"/>
      <c r="F120" s="209"/>
      <c r="G120" s="209"/>
      <c r="H120" s="209"/>
      <c r="I120" s="209"/>
      <c r="J120" s="209"/>
      <c r="K120" s="209"/>
      <c r="L120" s="213"/>
      <c r="M120" s="212"/>
      <c r="N120" s="212"/>
      <c r="O120" s="209"/>
      <c r="P120" s="209"/>
      <c r="Q120" s="209"/>
      <c r="R120" s="209"/>
      <c r="S120" s="209"/>
      <c r="T120" s="209"/>
    </row>
    <row r="121" spans="2:20" x14ac:dyDescent="0.25">
      <c r="B121" s="217"/>
      <c r="C121" s="212"/>
      <c r="D121" s="209"/>
      <c r="E121" s="218"/>
      <c r="F121" s="209"/>
      <c r="G121" s="209"/>
      <c r="H121" s="209"/>
      <c r="I121" s="209"/>
      <c r="J121" s="209"/>
      <c r="K121" s="209"/>
      <c r="L121" s="213"/>
      <c r="M121" s="212"/>
      <c r="N121" s="212"/>
      <c r="O121" s="209"/>
      <c r="P121" s="209"/>
      <c r="Q121" s="209"/>
      <c r="R121" s="209"/>
      <c r="S121" s="209"/>
      <c r="T121" s="209"/>
    </row>
    <row r="122" spans="2:20" x14ac:dyDescent="0.25">
      <c r="B122" s="217"/>
      <c r="C122" s="212"/>
      <c r="D122" s="209"/>
      <c r="E122" s="218"/>
      <c r="F122" s="209"/>
      <c r="G122" s="209"/>
      <c r="H122" s="209"/>
      <c r="I122" s="209"/>
      <c r="J122" s="209"/>
      <c r="K122" s="209"/>
      <c r="L122" s="213"/>
      <c r="M122" s="212"/>
      <c r="N122" s="212"/>
      <c r="O122" s="209"/>
      <c r="P122" s="209"/>
      <c r="Q122" s="209"/>
      <c r="R122" s="209"/>
      <c r="S122" s="209"/>
      <c r="T122" s="209"/>
    </row>
    <row r="123" spans="2:20" x14ac:dyDescent="0.25">
      <c r="B123" s="217"/>
      <c r="C123" s="212"/>
      <c r="D123" s="209"/>
      <c r="E123" s="218"/>
      <c r="F123" s="209"/>
      <c r="G123" s="209"/>
      <c r="H123" s="209"/>
      <c r="I123" s="209"/>
      <c r="J123" s="209"/>
      <c r="K123" s="209"/>
      <c r="L123" s="213"/>
      <c r="M123" s="212"/>
      <c r="N123" s="212"/>
      <c r="O123" s="209"/>
      <c r="P123" s="209"/>
      <c r="Q123" s="209"/>
      <c r="R123" s="209"/>
      <c r="S123" s="209"/>
      <c r="T123" s="209"/>
    </row>
    <row r="124" spans="2:20" x14ac:dyDescent="0.25">
      <c r="B124" s="217"/>
      <c r="C124" s="212"/>
      <c r="D124" s="209"/>
      <c r="E124" s="218"/>
      <c r="F124" s="209"/>
      <c r="G124" s="209"/>
      <c r="H124" s="209"/>
      <c r="I124" s="209"/>
      <c r="J124" s="209"/>
      <c r="K124" s="209"/>
      <c r="L124" s="213"/>
      <c r="M124" s="212"/>
      <c r="N124" s="212"/>
      <c r="O124" s="209"/>
      <c r="P124" s="209"/>
      <c r="Q124" s="209"/>
      <c r="R124" s="209"/>
      <c r="S124" s="209"/>
      <c r="T124" s="209"/>
    </row>
    <row r="125" spans="2:20" x14ac:dyDescent="0.25">
      <c r="B125" s="217"/>
      <c r="C125" s="212"/>
      <c r="D125" s="209"/>
      <c r="E125" s="218"/>
      <c r="F125" s="209"/>
      <c r="G125" s="209"/>
      <c r="H125" s="209"/>
      <c r="I125" s="209"/>
      <c r="J125" s="209"/>
      <c r="K125" s="209"/>
      <c r="L125" s="209"/>
      <c r="M125" s="209"/>
      <c r="N125" s="209"/>
      <c r="O125" s="209"/>
      <c r="P125" s="209"/>
      <c r="Q125" s="209"/>
      <c r="R125" s="209"/>
      <c r="S125" s="209"/>
      <c r="T125" s="209"/>
    </row>
    <row r="126" spans="2:20" x14ac:dyDescent="0.25">
      <c r="B126" s="217"/>
      <c r="C126" s="212"/>
      <c r="D126" s="209"/>
      <c r="E126" s="218"/>
      <c r="F126" s="209"/>
      <c r="G126" s="209"/>
      <c r="H126" s="209"/>
      <c r="I126" s="209"/>
      <c r="J126" s="209"/>
      <c r="K126" s="209"/>
      <c r="L126" s="209"/>
      <c r="M126" s="209"/>
      <c r="N126" s="209"/>
      <c r="O126" s="209"/>
      <c r="P126" s="209"/>
      <c r="Q126" s="209"/>
      <c r="R126" s="209"/>
      <c r="S126" s="209"/>
      <c r="T126" s="209"/>
    </row>
    <row r="127" spans="2:20" x14ac:dyDescent="0.25">
      <c r="B127" s="217"/>
      <c r="C127" s="212"/>
      <c r="D127" s="209"/>
      <c r="E127" s="218"/>
      <c r="F127" s="209"/>
      <c r="G127" s="209"/>
      <c r="H127" s="209"/>
      <c r="I127" s="209"/>
      <c r="J127" s="209"/>
      <c r="K127" s="209"/>
      <c r="L127" s="209"/>
      <c r="M127" s="209"/>
      <c r="N127" s="209"/>
      <c r="O127" s="209"/>
      <c r="P127" s="209"/>
      <c r="Q127" s="209"/>
      <c r="R127" s="209"/>
      <c r="S127" s="209"/>
      <c r="T127" s="209"/>
    </row>
    <row r="128" spans="2:20" x14ac:dyDescent="0.25">
      <c r="B128" s="217"/>
      <c r="C128" s="212"/>
      <c r="D128" s="209"/>
      <c r="E128" s="218"/>
      <c r="F128" s="209"/>
      <c r="G128" s="209"/>
      <c r="H128" s="209"/>
      <c r="I128" s="209"/>
      <c r="J128" s="209"/>
      <c r="K128" s="209"/>
      <c r="L128" s="209"/>
      <c r="M128" s="209"/>
      <c r="N128" s="209"/>
      <c r="O128" s="209"/>
      <c r="P128" s="209"/>
      <c r="Q128" s="209"/>
      <c r="R128" s="209"/>
      <c r="S128" s="209"/>
      <c r="T128" s="209"/>
    </row>
    <row r="129" spans="2:20" x14ac:dyDescent="0.25">
      <c r="B129" s="217"/>
      <c r="C129" s="212"/>
      <c r="D129" s="209"/>
      <c r="E129" s="218"/>
      <c r="F129" s="209"/>
      <c r="G129" s="209"/>
      <c r="H129" s="209"/>
      <c r="I129" s="209"/>
      <c r="J129" s="209"/>
      <c r="K129" s="209"/>
      <c r="L129" s="209"/>
      <c r="M129" s="209"/>
      <c r="N129" s="209"/>
      <c r="O129" s="209"/>
      <c r="P129" s="209"/>
      <c r="Q129" s="209"/>
      <c r="R129" s="209"/>
      <c r="S129" s="209"/>
      <c r="T129" s="209"/>
    </row>
    <row r="130" spans="2:20" x14ac:dyDescent="0.25">
      <c r="B130" s="217"/>
      <c r="C130" s="212"/>
      <c r="D130" s="209"/>
      <c r="E130" s="218"/>
      <c r="F130" s="209"/>
      <c r="G130" s="209"/>
      <c r="H130" s="209"/>
      <c r="I130" s="209"/>
      <c r="J130" s="209"/>
      <c r="K130" s="209"/>
      <c r="L130" s="209"/>
      <c r="M130" s="209"/>
      <c r="N130" s="209"/>
      <c r="O130" s="209"/>
      <c r="P130" s="209"/>
      <c r="Q130" s="209"/>
      <c r="R130" s="209"/>
      <c r="S130" s="209"/>
      <c r="T130" s="209"/>
    </row>
    <row r="131" spans="2:20" x14ac:dyDescent="0.25">
      <c r="B131" s="217"/>
      <c r="C131" s="212"/>
      <c r="D131" s="209"/>
      <c r="E131" s="218"/>
      <c r="F131" s="209"/>
      <c r="G131" s="209"/>
      <c r="H131" s="209"/>
      <c r="I131" s="209"/>
      <c r="J131" s="209"/>
      <c r="K131" s="209"/>
      <c r="L131" s="209"/>
      <c r="M131" s="209"/>
      <c r="N131" s="209"/>
      <c r="O131" s="209"/>
      <c r="P131" s="209"/>
      <c r="Q131" s="209"/>
      <c r="R131" s="209"/>
      <c r="S131" s="209"/>
      <c r="T131" s="209"/>
    </row>
    <row r="132" spans="2:20" x14ac:dyDescent="0.25">
      <c r="B132" s="217"/>
      <c r="C132" s="212"/>
      <c r="D132" s="209"/>
      <c r="E132" s="218"/>
      <c r="F132" s="209"/>
      <c r="G132" s="209"/>
      <c r="H132" s="209"/>
      <c r="I132" s="209"/>
      <c r="J132" s="209"/>
      <c r="K132" s="209"/>
      <c r="L132" s="209"/>
      <c r="M132" s="209"/>
      <c r="N132" s="209"/>
      <c r="O132" s="209"/>
      <c r="P132" s="209"/>
      <c r="Q132" s="209"/>
      <c r="R132" s="209"/>
      <c r="S132" s="209"/>
      <c r="T132" s="209"/>
    </row>
    <row r="133" spans="2:20" x14ac:dyDescent="0.25">
      <c r="B133" s="209"/>
      <c r="C133" s="209"/>
      <c r="D133" s="209"/>
      <c r="E133" s="209"/>
      <c r="F133" s="209"/>
      <c r="G133" s="209"/>
      <c r="H133" s="209"/>
      <c r="I133" s="209"/>
      <c r="J133" s="209"/>
      <c r="K133" s="209"/>
      <c r="L133" s="209"/>
      <c r="M133" s="209"/>
      <c r="N133" s="209"/>
      <c r="O133" s="209"/>
      <c r="P133" s="209"/>
      <c r="Q133" s="209"/>
      <c r="R133" s="209"/>
      <c r="S133" s="209"/>
      <c r="T133" s="209"/>
    </row>
    <row r="134" spans="2:20" x14ac:dyDescent="0.25">
      <c r="B134" s="209"/>
      <c r="C134" s="209"/>
      <c r="D134" s="209"/>
      <c r="E134" s="209"/>
      <c r="F134" s="209"/>
      <c r="G134" s="209"/>
      <c r="H134" s="209"/>
      <c r="I134" s="209"/>
      <c r="J134" s="209"/>
      <c r="K134" s="209"/>
      <c r="L134" s="209"/>
      <c r="M134" s="209"/>
      <c r="N134" s="209"/>
      <c r="O134" s="209"/>
      <c r="P134" s="209"/>
      <c r="Q134" s="209"/>
      <c r="R134" s="209"/>
      <c r="S134" s="209"/>
      <c r="T134" s="209"/>
    </row>
    <row r="135" spans="2:20" x14ac:dyDescent="0.25">
      <c r="B135" s="209"/>
      <c r="C135" s="209"/>
      <c r="D135" s="209"/>
      <c r="E135" s="209"/>
      <c r="F135" s="209"/>
      <c r="G135" s="209"/>
      <c r="H135" s="209"/>
      <c r="I135" s="209"/>
      <c r="J135" s="209"/>
      <c r="K135" s="209"/>
      <c r="L135" s="209"/>
      <c r="M135" s="209"/>
      <c r="N135" s="209"/>
      <c r="O135" s="209"/>
      <c r="P135" s="209"/>
      <c r="Q135" s="209"/>
      <c r="R135" s="209"/>
      <c r="S135" s="209"/>
      <c r="T135" s="209"/>
    </row>
    <row r="136" spans="2:20" x14ac:dyDescent="0.25">
      <c r="B136" s="209"/>
      <c r="C136" s="209"/>
      <c r="D136" s="209"/>
      <c r="E136" s="209"/>
      <c r="F136" s="209"/>
      <c r="G136" s="209"/>
      <c r="H136" s="209"/>
      <c r="I136" s="209"/>
      <c r="J136" s="209"/>
      <c r="K136" s="209"/>
      <c r="L136" s="209"/>
      <c r="M136" s="209"/>
      <c r="N136" s="209"/>
      <c r="O136" s="209"/>
      <c r="P136" s="209"/>
      <c r="Q136" s="209"/>
      <c r="R136" s="209"/>
      <c r="S136" s="209"/>
      <c r="T136" s="209"/>
    </row>
    <row r="137" spans="2:20" x14ac:dyDescent="0.25">
      <c r="B137" s="209"/>
      <c r="C137" s="209"/>
      <c r="D137" s="209"/>
      <c r="E137" s="209"/>
      <c r="F137" s="209"/>
      <c r="G137" s="209"/>
      <c r="H137" s="209"/>
      <c r="I137" s="209"/>
      <c r="J137" s="209"/>
      <c r="K137" s="209"/>
      <c r="L137" s="209"/>
      <c r="M137" s="209"/>
      <c r="N137" s="209"/>
      <c r="O137" s="209"/>
      <c r="P137" s="209"/>
      <c r="Q137" s="209"/>
      <c r="R137" s="209"/>
      <c r="S137" s="209"/>
      <c r="T137" s="209"/>
    </row>
    <row r="138" spans="2:20" x14ac:dyDescent="0.25">
      <c r="B138" s="209"/>
      <c r="C138" s="209"/>
      <c r="D138" s="209"/>
      <c r="E138" s="209"/>
      <c r="F138" s="209"/>
      <c r="G138" s="209"/>
      <c r="H138" s="209"/>
      <c r="I138" s="209"/>
      <c r="J138" s="209"/>
      <c r="K138" s="209"/>
      <c r="L138" s="209"/>
      <c r="M138" s="209"/>
      <c r="N138" s="209"/>
      <c r="O138" s="209"/>
      <c r="P138" s="209"/>
      <c r="Q138" s="209"/>
      <c r="R138" s="209"/>
      <c r="S138" s="209"/>
      <c r="T138" s="209"/>
    </row>
    <row r="139" spans="2:20" x14ac:dyDescent="0.25">
      <c r="B139" s="209"/>
      <c r="C139" s="209"/>
      <c r="D139" s="209"/>
      <c r="E139" s="209"/>
      <c r="F139" s="209"/>
      <c r="G139" s="209"/>
      <c r="H139" s="209"/>
      <c r="I139" s="209"/>
      <c r="J139" s="209"/>
      <c r="K139" s="209"/>
      <c r="L139" s="209"/>
      <c r="M139" s="209"/>
      <c r="N139" s="209"/>
      <c r="O139" s="209"/>
      <c r="P139" s="209"/>
      <c r="Q139" s="209"/>
      <c r="R139" s="209"/>
      <c r="S139" s="209"/>
      <c r="T139" s="209"/>
    </row>
    <row r="140" spans="2:20" x14ac:dyDescent="0.25">
      <c r="B140" s="209"/>
      <c r="C140" s="209"/>
      <c r="D140" s="209"/>
      <c r="E140" s="209"/>
      <c r="F140" s="209"/>
      <c r="G140" s="209"/>
      <c r="H140" s="209"/>
      <c r="I140" s="209"/>
      <c r="J140" s="209"/>
      <c r="K140" s="209"/>
      <c r="L140" s="209"/>
      <c r="M140" s="209"/>
      <c r="N140" s="209"/>
      <c r="O140" s="209"/>
      <c r="P140" s="209"/>
      <c r="Q140" s="209"/>
      <c r="R140" s="209"/>
      <c r="S140" s="209"/>
      <c r="T140" s="209"/>
    </row>
    <row r="141" spans="2:20" x14ac:dyDescent="0.25">
      <c r="B141" s="209"/>
      <c r="C141" s="209"/>
      <c r="D141" s="209"/>
      <c r="E141" s="209"/>
      <c r="F141" s="209"/>
      <c r="G141" s="209"/>
      <c r="H141" s="209"/>
      <c r="I141" s="209"/>
      <c r="J141" s="209"/>
      <c r="K141" s="209"/>
      <c r="L141" s="209"/>
      <c r="M141" s="209"/>
      <c r="N141" s="209"/>
      <c r="O141" s="209"/>
      <c r="P141" s="209"/>
      <c r="Q141" s="209"/>
      <c r="R141" s="209"/>
      <c r="S141" s="209"/>
      <c r="T141" s="209"/>
    </row>
    <row r="142" spans="2:20" x14ac:dyDescent="0.25">
      <c r="B142" s="209"/>
      <c r="C142" s="209"/>
      <c r="D142" s="209"/>
      <c r="E142" s="209"/>
      <c r="F142" s="209"/>
      <c r="G142" s="209"/>
      <c r="H142" s="209"/>
      <c r="I142" s="209"/>
      <c r="J142" s="209"/>
      <c r="K142" s="209"/>
      <c r="L142" s="209"/>
      <c r="M142" s="209"/>
      <c r="N142" s="209"/>
      <c r="O142" s="209"/>
      <c r="P142" s="209"/>
      <c r="Q142" s="209"/>
      <c r="R142" s="209"/>
      <c r="S142" s="209"/>
      <c r="T142" s="209"/>
    </row>
    <row r="143" spans="2:20" x14ac:dyDescent="0.25">
      <c r="B143" s="209"/>
      <c r="C143" s="209"/>
      <c r="D143" s="209"/>
      <c r="E143" s="209"/>
      <c r="F143" s="209"/>
      <c r="G143" s="209"/>
      <c r="H143" s="209"/>
      <c r="I143" s="209"/>
      <c r="J143" s="209"/>
      <c r="K143" s="209"/>
      <c r="L143" s="209"/>
      <c r="M143" s="209"/>
      <c r="N143" s="209"/>
      <c r="O143" s="209"/>
      <c r="P143" s="209"/>
      <c r="Q143" s="209"/>
      <c r="R143" s="209"/>
      <c r="S143" s="209"/>
      <c r="T143" s="209"/>
    </row>
    <row r="144" spans="2:20" x14ac:dyDescent="0.25">
      <c r="B144" s="209"/>
      <c r="C144" s="209"/>
      <c r="D144" s="209"/>
      <c r="E144" s="209"/>
      <c r="F144" s="209"/>
      <c r="G144" s="209"/>
      <c r="H144" s="209"/>
      <c r="I144" s="209"/>
      <c r="J144" s="209"/>
      <c r="K144" s="209"/>
      <c r="L144" s="209"/>
      <c r="M144" s="209"/>
      <c r="N144" s="209"/>
      <c r="O144" s="209"/>
      <c r="P144" s="209"/>
      <c r="Q144" s="209"/>
      <c r="R144" s="209"/>
      <c r="S144" s="209"/>
      <c r="T144" s="209"/>
    </row>
    <row r="145" spans="2:20" x14ac:dyDescent="0.25">
      <c r="B145" s="209"/>
      <c r="C145" s="209"/>
      <c r="D145" s="209"/>
      <c r="E145" s="209"/>
      <c r="F145" s="209"/>
      <c r="G145" s="209"/>
      <c r="H145" s="209"/>
      <c r="I145" s="209"/>
      <c r="J145" s="209"/>
      <c r="K145" s="209"/>
      <c r="L145" s="209"/>
      <c r="M145" s="209"/>
      <c r="N145" s="209"/>
      <c r="O145" s="209"/>
      <c r="P145" s="209"/>
      <c r="Q145" s="209"/>
      <c r="R145" s="209"/>
      <c r="S145" s="209"/>
      <c r="T145" s="209"/>
    </row>
    <row r="146" spans="2:20" x14ac:dyDescent="0.25">
      <c r="B146" s="209"/>
      <c r="C146" s="209"/>
      <c r="D146" s="209"/>
      <c r="E146" s="209"/>
      <c r="F146" s="209"/>
      <c r="G146" s="209"/>
      <c r="H146" s="209"/>
      <c r="I146" s="209"/>
      <c r="J146" s="209"/>
      <c r="K146" s="209"/>
      <c r="L146" s="209"/>
      <c r="M146" s="209"/>
      <c r="N146" s="209"/>
      <c r="O146" s="209"/>
      <c r="P146" s="209"/>
      <c r="Q146" s="209"/>
      <c r="R146" s="209"/>
      <c r="S146" s="209"/>
      <c r="T146" s="209"/>
    </row>
    <row r="147" spans="2:20" x14ac:dyDescent="0.25">
      <c r="B147" s="209"/>
      <c r="C147" s="209"/>
      <c r="D147" s="209"/>
      <c r="E147" s="209"/>
      <c r="F147" s="209"/>
      <c r="G147" s="209"/>
      <c r="H147" s="209"/>
      <c r="I147" s="209"/>
      <c r="J147" s="209"/>
      <c r="K147" s="209"/>
      <c r="L147" s="209"/>
      <c r="M147" s="209"/>
      <c r="N147" s="209"/>
      <c r="O147" s="209"/>
      <c r="P147" s="209"/>
      <c r="Q147" s="209"/>
      <c r="R147" s="209"/>
      <c r="S147" s="209"/>
      <c r="T147" s="209"/>
    </row>
    <row r="148" spans="2:20" x14ac:dyDescent="0.25">
      <c r="B148" s="209"/>
      <c r="C148" s="209"/>
      <c r="D148" s="209"/>
      <c r="E148" s="209"/>
      <c r="F148" s="209"/>
      <c r="G148" s="209"/>
      <c r="H148" s="209"/>
      <c r="I148" s="209"/>
      <c r="J148" s="209"/>
      <c r="K148" s="209"/>
      <c r="L148" s="209"/>
      <c r="M148" s="209"/>
      <c r="N148" s="209"/>
      <c r="O148" s="209"/>
      <c r="P148" s="209"/>
      <c r="Q148" s="209"/>
      <c r="R148" s="209"/>
      <c r="S148" s="209"/>
      <c r="T148" s="209"/>
    </row>
    <row r="149" spans="2:20" x14ac:dyDescent="0.25">
      <c r="B149" s="209"/>
      <c r="C149" s="209"/>
      <c r="D149" s="209"/>
      <c r="E149" s="209"/>
      <c r="F149" s="209"/>
      <c r="G149" s="209"/>
      <c r="H149" s="209"/>
      <c r="I149" s="209"/>
      <c r="J149" s="209"/>
      <c r="K149" s="209"/>
      <c r="L149" s="209"/>
      <c r="M149" s="209"/>
      <c r="N149" s="209"/>
      <c r="O149" s="209"/>
      <c r="P149" s="209"/>
      <c r="Q149" s="209"/>
      <c r="R149" s="209"/>
      <c r="S149" s="209"/>
      <c r="T149" s="209"/>
    </row>
    <row r="150" spans="2:20" x14ac:dyDescent="0.25">
      <c r="B150" s="209"/>
      <c r="C150" s="209"/>
      <c r="D150" s="209"/>
      <c r="E150" s="209"/>
      <c r="F150" s="209"/>
      <c r="G150" s="209"/>
      <c r="H150" s="209"/>
      <c r="I150" s="209"/>
      <c r="J150" s="209"/>
      <c r="K150" s="209"/>
      <c r="L150" s="209"/>
      <c r="M150" s="209"/>
      <c r="N150" s="209"/>
      <c r="O150" s="209"/>
      <c r="P150" s="209"/>
      <c r="Q150" s="209"/>
      <c r="R150" s="209"/>
      <c r="S150" s="209"/>
      <c r="T150" s="209"/>
    </row>
    <row r="151" spans="2:20" x14ac:dyDescent="0.25">
      <c r="B151" s="209"/>
      <c r="C151" s="209"/>
      <c r="D151" s="209"/>
      <c r="E151" s="209"/>
      <c r="F151" s="209"/>
      <c r="G151" s="209"/>
      <c r="H151" s="209"/>
      <c r="I151" s="209"/>
      <c r="J151" s="209"/>
      <c r="K151" s="209"/>
      <c r="L151" s="209"/>
      <c r="M151" s="209"/>
      <c r="N151" s="209"/>
      <c r="O151" s="209"/>
      <c r="P151" s="209"/>
      <c r="Q151" s="209"/>
      <c r="R151" s="209"/>
      <c r="S151" s="209"/>
      <c r="T151" s="209"/>
    </row>
    <row r="152" spans="2:20" x14ac:dyDescent="0.25">
      <c r="B152" s="209"/>
      <c r="C152" s="209"/>
      <c r="D152" s="209"/>
      <c r="E152" s="209"/>
      <c r="F152" s="209"/>
      <c r="G152" s="209"/>
      <c r="H152" s="209"/>
      <c r="I152" s="209"/>
      <c r="J152" s="209"/>
      <c r="K152" s="209"/>
      <c r="L152" s="209"/>
      <c r="M152" s="209"/>
      <c r="N152" s="209"/>
      <c r="O152" s="209"/>
      <c r="P152" s="209"/>
      <c r="Q152" s="209"/>
      <c r="R152" s="209"/>
      <c r="S152" s="209"/>
      <c r="T152" s="209"/>
    </row>
    <row r="153" spans="2:20" x14ac:dyDescent="0.25">
      <c r="B153" s="209"/>
      <c r="C153" s="209"/>
      <c r="D153" s="209"/>
      <c r="E153" s="209"/>
      <c r="F153" s="209"/>
      <c r="G153" s="209"/>
      <c r="H153" s="209"/>
      <c r="I153" s="209"/>
      <c r="J153" s="209"/>
      <c r="K153" s="209"/>
      <c r="L153" s="209"/>
      <c r="M153" s="209"/>
      <c r="N153" s="209"/>
      <c r="O153" s="209"/>
      <c r="P153" s="209"/>
      <c r="Q153" s="209"/>
      <c r="R153" s="209"/>
      <c r="S153" s="209"/>
      <c r="T153" s="209"/>
    </row>
    <row r="154" spans="2:20" x14ac:dyDescent="0.25">
      <c r="B154" s="209"/>
      <c r="C154" s="209"/>
      <c r="D154" s="209"/>
      <c r="E154" s="209"/>
      <c r="F154" s="209"/>
      <c r="G154" s="209"/>
      <c r="H154" s="209"/>
      <c r="I154" s="209"/>
      <c r="J154" s="209"/>
      <c r="K154" s="209"/>
      <c r="L154" s="209"/>
      <c r="M154" s="209"/>
      <c r="N154" s="209"/>
      <c r="O154" s="209"/>
      <c r="P154" s="209"/>
      <c r="Q154" s="209"/>
      <c r="R154" s="209"/>
      <c r="S154" s="209"/>
      <c r="T154" s="209"/>
    </row>
    <row r="155" spans="2:20" x14ac:dyDescent="0.25">
      <c r="B155" s="209"/>
      <c r="C155" s="209"/>
      <c r="D155" s="209"/>
      <c r="E155" s="209"/>
      <c r="F155" s="209"/>
      <c r="G155" s="209"/>
      <c r="H155" s="209"/>
      <c r="I155" s="209"/>
      <c r="J155" s="209"/>
      <c r="K155" s="209"/>
      <c r="L155" s="209"/>
      <c r="M155" s="209"/>
      <c r="N155" s="209"/>
      <c r="O155" s="209"/>
      <c r="P155" s="209"/>
      <c r="Q155" s="209"/>
      <c r="R155" s="209"/>
      <c r="S155" s="209"/>
      <c r="T155" s="209"/>
    </row>
    <row r="156" spans="2:20" x14ac:dyDescent="0.25">
      <c r="B156" s="209"/>
      <c r="C156" s="209"/>
      <c r="D156" s="209"/>
      <c r="E156" s="209"/>
      <c r="F156" s="209"/>
      <c r="G156" s="209"/>
      <c r="H156" s="209"/>
      <c r="I156" s="209"/>
      <c r="J156" s="209"/>
      <c r="K156" s="209"/>
      <c r="L156" s="209"/>
      <c r="M156" s="209"/>
      <c r="N156" s="209"/>
      <c r="O156" s="209"/>
      <c r="P156" s="209"/>
      <c r="Q156" s="209"/>
      <c r="R156" s="209"/>
      <c r="S156" s="209"/>
      <c r="T156" s="209"/>
    </row>
    <row r="157" spans="2:20" x14ac:dyDescent="0.25">
      <c r="B157" s="209"/>
      <c r="C157" s="209"/>
      <c r="D157" s="209"/>
      <c r="E157" s="209"/>
      <c r="F157" s="209"/>
      <c r="G157" s="209"/>
      <c r="H157" s="209"/>
      <c r="I157" s="209"/>
      <c r="J157" s="209"/>
      <c r="K157" s="209"/>
      <c r="L157" s="209"/>
      <c r="M157" s="209"/>
      <c r="N157" s="209"/>
      <c r="O157" s="209"/>
      <c r="P157" s="209"/>
      <c r="Q157" s="209"/>
      <c r="R157" s="209"/>
      <c r="S157" s="209"/>
      <c r="T157" s="209"/>
    </row>
    <row r="158" spans="2:20" x14ac:dyDescent="0.25">
      <c r="B158" s="209"/>
      <c r="C158" s="209"/>
      <c r="D158" s="209"/>
      <c r="E158" s="209"/>
      <c r="F158" s="209"/>
      <c r="G158" s="209"/>
      <c r="H158" s="209"/>
      <c r="I158" s="209"/>
      <c r="J158" s="209"/>
      <c r="K158" s="209"/>
      <c r="L158" s="209"/>
      <c r="M158" s="209"/>
      <c r="N158" s="209"/>
      <c r="O158" s="209"/>
      <c r="P158" s="209"/>
      <c r="Q158" s="209"/>
      <c r="R158" s="209"/>
      <c r="S158" s="209"/>
      <c r="T158" s="209"/>
    </row>
    <row r="159" spans="2:20" x14ac:dyDescent="0.25">
      <c r="B159" s="209"/>
      <c r="C159" s="209"/>
      <c r="D159" s="209"/>
      <c r="E159" s="209"/>
      <c r="F159" s="209"/>
      <c r="G159" s="209"/>
      <c r="H159" s="209"/>
      <c r="I159" s="209"/>
      <c r="J159" s="209"/>
      <c r="K159" s="209"/>
      <c r="L159" s="209"/>
      <c r="M159" s="209"/>
      <c r="N159" s="209"/>
      <c r="O159" s="209"/>
      <c r="P159" s="209"/>
      <c r="Q159" s="209"/>
      <c r="R159" s="209"/>
      <c r="S159" s="209"/>
      <c r="T159" s="209"/>
    </row>
    <row r="160" spans="2:20" x14ac:dyDescent="0.25">
      <c r="B160" s="209"/>
      <c r="C160" s="209"/>
      <c r="D160" s="209"/>
      <c r="E160" s="209"/>
      <c r="F160" s="209"/>
      <c r="G160" s="209"/>
      <c r="H160" s="209"/>
      <c r="I160" s="209"/>
      <c r="J160" s="209"/>
      <c r="K160" s="209"/>
      <c r="L160" s="209"/>
      <c r="M160" s="209"/>
      <c r="N160" s="209"/>
      <c r="O160" s="209"/>
      <c r="P160" s="209"/>
      <c r="Q160" s="209"/>
      <c r="R160" s="209"/>
      <c r="S160" s="209"/>
      <c r="T160" s="209"/>
    </row>
    <row r="161" spans="2:20" x14ac:dyDescent="0.25">
      <c r="B161" s="209"/>
      <c r="C161" s="209"/>
      <c r="D161" s="209"/>
      <c r="E161" s="209"/>
      <c r="F161" s="209"/>
      <c r="G161" s="209"/>
      <c r="H161" s="209"/>
      <c r="I161" s="209"/>
      <c r="J161" s="209"/>
      <c r="K161" s="209"/>
      <c r="L161" s="209"/>
      <c r="M161" s="209"/>
      <c r="N161" s="209"/>
      <c r="O161" s="209"/>
      <c r="P161" s="209"/>
      <c r="Q161" s="209"/>
      <c r="R161" s="209"/>
      <c r="S161" s="209"/>
      <c r="T161" s="209"/>
    </row>
    <row r="162" spans="2:20" x14ac:dyDescent="0.25">
      <c r="B162" s="209"/>
      <c r="C162" s="209"/>
      <c r="D162" s="209"/>
      <c r="E162" s="209"/>
      <c r="F162" s="209"/>
      <c r="G162" s="209"/>
      <c r="H162" s="209"/>
      <c r="I162" s="209"/>
      <c r="J162" s="209"/>
      <c r="K162" s="209"/>
      <c r="L162" s="209"/>
      <c r="M162" s="209"/>
      <c r="N162" s="209"/>
      <c r="O162" s="209"/>
      <c r="P162" s="209"/>
      <c r="Q162" s="209"/>
      <c r="R162" s="209"/>
      <c r="S162" s="209"/>
      <c r="T162" s="209"/>
    </row>
    <row r="163" spans="2:20" x14ac:dyDescent="0.25">
      <c r="B163" s="209"/>
      <c r="C163" s="209"/>
      <c r="D163" s="209"/>
      <c r="E163" s="209"/>
      <c r="F163" s="209"/>
      <c r="G163" s="209"/>
      <c r="H163" s="209"/>
      <c r="I163" s="209"/>
      <c r="J163" s="209"/>
      <c r="K163" s="209"/>
      <c r="L163" s="209"/>
      <c r="M163" s="209"/>
      <c r="N163" s="209"/>
      <c r="O163" s="209"/>
      <c r="P163" s="209"/>
      <c r="Q163" s="209"/>
      <c r="R163" s="209"/>
      <c r="S163" s="209"/>
      <c r="T163" s="209"/>
    </row>
    <row r="164" spans="2:20" x14ac:dyDescent="0.25">
      <c r="B164" s="209"/>
      <c r="C164" s="209"/>
      <c r="D164" s="209"/>
      <c r="E164" s="209"/>
      <c r="F164" s="209"/>
      <c r="G164" s="209"/>
      <c r="H164" s="209"/>
      <c r="I164" s="209"/>
      <c r="J164" s="209"/>
      <c r="K164" s="209"/>
      <c r="L164" s="209"/>
      <c r="M164" s="209"/>
      <c r="N164" s="209"/>
      <c r="O164" s="209"/>
      <c r="P164" s="209"/>
      <c r="Q164" s="209"/>
      <c r="R164" s="209"/>
      <c r="S164" s="209"/>
      <c r="T164" s="209"/>
    </row>
    <row r="165" spans="2:20" x14ac:dyDescent="0.25">
      <c r="B165" s="209"/>
      <c r="C165" s="209"/>
      <c r="D165" s="209"/>
      <c r="E165" s="209"/>
      <c r="F165" s="209"/>
      <c r="G165" s="209"/>
      <c r="H165" s="209"/>
      <c r="I165" s="209"/>
      <c r="J165" s="209"/>
      <c r="K165" s="209"/>
      <c r="L165" s="209"/>
      <c r="M165" s="209"/>
      <c r="N165" s="209"/>
      <c r="O165" s="209"/>
      <c r="P165" s="209"/>
      <c r="Q165" s="209"/>
      <c r="R165" s="209"/>
      <c r="S165" s="209"/>
      <c r="T165" s="209"/>
    </row>
    <row r="166" spans="2:20" x14ac:dyDescent="0.25">
      <c r="B166" s="209"/>
      <c r="C166" s="209"/>
      <c r="D166" s="209"/>
      <c r="E166" s="209"/>
      <c r="F166" s="209"/>
      <c r="G166" s="209"/>
      <c r="H166" s="209"/>
      <c r="I166" s="209"/>
      <c r="J166" s="209"/>
      <c r="K166" s="209"/>
      <c r="L166" s="209"/>
      <c r="M166" s="209"/>
      <c r="N166" s="209"/>
      <c r="O166" s="209"/>
      <c r="P166" s="209"/>
      <c r="Q166" s="209"/>
      <c r="R166" s="209"/>
      <c r="S166" s="209"/>
      <c r="T166" s="209"/>
    </row>
    <row r="167" spans="2:20" x14ac:dyDescent="0.25">
      <c r="B167" s="209"/>
      <c r="C167" s="209"/>
      <c r="D167" s="209"/>
      <c r="E167" s="209"/>
      <c r="F167" s="209"/>
      <c r="G167" s="209"/>
      <c r="H167" s="209"/>
      <c r="I167" s="209"/>
      <c r="J167" s="209"/>
      <c r="K167" s="209"/>
      <c r="L167" s="209"/>
      <c r="M167" s="209"/>
      <c r="N167" s="209"/>
      <c r="O167" s="209"/>
      <c r="P167" s="209"/>
      <c r="Q167" s="209"/>
      <c r="R167" s="209"/>
      <c r="S167" s="209"/>
      <c r="T167" s="209"/>
    </row>
    <row r="168" spans="2:20" x14ac:dyDescent="0.25">
      <c r="B168" s="209"/>
      <c r="C168" s="209"/>
      <c r="D168" s="209"/>
      <c r="E168" s="209"/>
      <c r="F168" s="209"/>
      <c r="G168" s="209"/>
      <c r="H168" s="209"/>
      <c r="I168" s="209"/>
      <c r="J168" s="209"/>
      <c r="K168" s="209"/>
      <c r="L168" s="209"/>
      <c r="M168" s="209"/>
      <c r="N168" s="209"/>
      <c r="O168" s="209"/>
      <c r="P168" s="209"/>
      <c r="Q168" s="209"/>
      <c r="R168" s="209"/>
      <c r="S168" s="209"/>
      <c r="T168" s="209"/>
    </row>
    <row r="169" spans="2:20" x14ac:dyDescent="0.25">
      <c r="B169" s="209"/>
      <c r="C169" s="209"/>
      <c r="D169" s="209"/>
      <c r="E169" s="209"/>
      <c r="F169" s="209"/>
      <c r="G169" s="209"/>
      <c r="H169" s="209"/>
      <c r="I169" s="209"/>
      <c r="J169" s="209"/>
      <c r="K169" s="209"/>
      <c r="L169" s="209"/>
      <c r="M169" s="209"/>
      <c r="N169" s="209"/>
      <c r="O169" s="209"/>
      <c r="P169" s="209"/>
      <c r="Q169" s="209"/>
      <c r="R169" s="209"/>
      <c r="S169" s="209"/>
      <c r="T169" s="209"/>
    </row>
    <row r="170" spans="2:20" x14ac:dyDescent="0.25">
      <c r="B170" s="209"/>
      <c r="C170" s="209"/>
      <c r="D170" s="209"/>
      <c r="E170" s="209"/>
      <c r="F170" s="209"/>
      <c r="G170" s="209"/>
      <c r="H170" s="209"/>
      <c r="I170" s="209"/>
      <c r="J170" s="209"/>
      <c r="K170" s="209"/>
      <c r="L170" s="209"/>
      <c r="M170" s="209"/>
      <c r="N170" s="209"/>
      <c r="O170" s="209"/>
      <c r="P170" s="209"/>
      <c r="Q170" s="209"/>
      <c r="R170" s="209"/>
      <c r="S170" s="209"/>
      <c r="T170" s="209"/>
    </row>
    <row r="171" spans="2:20" x14ac:dyDescent="0.25">
      <c r="B171" s="209"/>
      <c r="C171" s="209"/>
      <c r="D171" s="209"/>
      <c r="E171" s="209"/>
      <c r="F171" s="209"/>
      <c r="G171" s="209"/>
      <c r="H171" s="209"/>
      <c r="I171" s="209"/>
      <c r="J171" s="209"/>
      <c r="K171" s="209"/>
      <c r="L171" s="209"/>
      <c r="M171" s="209"/>
      <c r="N171" s="209"/>
      <c r="O171" s="209"/>
      <c r="P171" s="209"/>
      <c r="Q171" s="209"/>
      <c r="R171" s="209"/>
      <c r="S171" s="209"/>
      <c r="T171" s="209"/>
    </row>
    <row r="172" spans="2:20" x14ac:dyDescent="0.25">
      <c r="B172" s="209"/>
      <c r="C172" s="209"/>
      <c r="D172" s="209"/>
      <c r="E172" s="209"/>
      <c r="F172" s="209"/>
      <c r="G172" s="209"/>
      <c r="H172" s="209"/>
      <c r="I172" s="209"/>
      <c r="J172" s="209"/>
      <c r="K172" s="209"/>
      <c r="L172" s="209"/>
      <c r="M172" s="209"/>
      <c r="N172" s="209"/>
      <c r="O172" s="209"/>
      <c r="P172" s="209"/>
      <c r="Q172" s="209"/>
      <c r="R172" s="209"/>
      <c r="S172" s="209"/>
      <c r="T172" s="209"/>
    </row>
    <row r="173" spans="2:20" x14ac:dyDescent="0.25">
      <c r="B173" s="209"/>
      <c r="C173" s="209"/>
      <c r="D173" s="209"/>
      <c r="E173" s="209"/>
      <c r="F173" s="209"/>
      <c r="G173" s="209"/>
      <c r="H173" s="209"/>
      <c r="I173" s="209"/>
      <c r="J173" s="209"/>
      <c r="K173" s="209"/>
      <c r="L173" s="209"/>
      <c r="M173" s="209"/>
      <c r="N173" s="209"/>
      <c r="O173" s="209"/>
      <c r="P173" s="209"/>
      <c r="Q173" s="209"/>
      <c r="R173" s="209"/>
      <c r="S173" s="209"/>
      <c r="T173" s="209"/>
    </row>
    <row r="174" spans="2:20" x14ac:dyDescent="0.25">
      <c r="B174" s="209"/>
      <c r="C174" s="209"/>
      <c r="D174" s="209"/>
      <c r="E174" s="209"/>
      <c r="F174" s="209"/>
      <c r="G174" s="209"/>
      <c r="H174" s="209"/>
      <c r="I174" s="209"/>
      <c r="J174" s="209"/>
      <c r="K174" s="209"/>
      <c r="L174" s="209"/>
      <c r="M174" s="209"/>
      <c r="N174" s="209"/>
      <c r="O174" s="209"/>
      <c r="P174" s="209"/>
      <c r="Q174" s="209"/>
      <c r="R174" s="209"/>
      <c r="S174" s="209"/>
      <c r="T174" s="209"/>
    </row>
    <row r="175" spans="2:20" x14ac:dyDescent="0.25">
      <c r="B175" s="209"/>
      <c r="C175" s="209"/>
      <c r="D175" s="209"/>
      <c r="E175" s="209"/>
      <c r="F175" s="209"/>
      <c r="G175" s="209"/>
      <c r="H175" s="209"/>
      <c r="I175" s="209"/>
      <c r="J175" s="209"/>
      <c r="K175" s="209"/>
      <c r="L175" s="209"/>
      <c r="M175" s="209"/>
      <c r="N175" s="209"/>
      <c r="O175" s="209"/>
      <c r="P175" s="209"/>
      <c r="Q175" s="209"/>
      <c r="R175" s="209"/>
      <c r="S175" s="209"/>
      <c r="T175" s="209"/>
    </row>
    <row r="176" spans="2:20" x14ac:dyDescent="0.25">
      <c r="B176" s="209"/>
      <c r="C176" s="209"/>
      <c r="D176" s="209"/>
      <c r="E176" s="209"/>
      <c r="F176" s="209"/>
      <c r="G176" s="209"/>
      <c r="H176" s="209"/>
      <c r="I176" s="209"/>
      <c r="J176" s="209"/>
      <c r="K176" s="209"/>
      <c r="L176" s="209"/>
      <c r="M176" s="209"/>
      <c r="N176" s="209"/>
      <c r="O176" s="209"/>
      <c r="P176" s="209"/>
      <c r="Q176" s="209"/>
      <c r="R176" s="209"/>
      <c r="S176" s="209"/>
      <c r="T176" s="209"/>
    </row>
    <row r="177" spans="2:20" x14ac:dyDescent="0.25">
      <c r="B177" s="209"/>
      <c r="C177" s="209"/>
      <c r="D177" s="209"/>
      <c r="E177" s="209"/>
      <c r="F177" s="209"/>
      <c r="G177" s="209"/>
      <c r="H177" s="209"/>
      <c r="I177" s="209"/>
      <c r="J177" s="209"/>
      <c r="K177" s="209"/>
      <c r="L177" s="209"/>
      <c r="M177" s="209"/>
      <c r="N177" s="209"/>
      <c r="O177" s="209"/>
      <c r="P177" s="209"/>
      <c r="Q177" s="209"/>
      <c r="R177" s="209"/>
      <c r="S177" s="209"/>
      <c r="T177" s="209"/>
    </row>
    <row r="178" spans="2:20" x14ac:dyDescent="0.25">
      <c r="B178" s="209"/>
      <c r="C178" s="209"/>
      <c r="D178" s="209"/>
      <c r="E178" s="209"/>
      <c r="F178" s="209"/>
      <c r="G178" s="209"/>
      <c r="H178" s="209"/>
      <c r="I178" s="209"/>
      <c r="J178" s="209"/>
      <c r="K178" s="209"/>
      <c r="L178" s="209"/>
      <c r="M178" s="209"/>
      <c r="N178" s="209"/>
      <c r="O178" s="209"/>
      <c r="P178" s="209"/>
      <c r="Q178" s="209"/>
      <c r="R178" s="209"/>
      <c r="S178" s="209"/>
      <c r="T178" s="209"/>
    </row>
    <row r="179" spans="2:20" x14ac:dyDescent="0.25">
      <c r="B179" s="209"/>
      <c r="C179" s="209"/>
      <c r="D179" s="209"/>
      <c r="E179" s="209"/>
      <c r="F179" s="209"/>
      <c r="G179" s="209"/>
      <c r="H179" s="209"/>
      <c r="I179" s="209"/>
      <c r="J179" s="209"/>
      <c r="K179" s="209"/>
      <c r="L179" s="209"/>
      <c r="M179" s="209"/>
      <c r="N179" s="209"/>
      <c r="O179" s="209"/>
      <c r="P179" s="209"/>
      <c r="Q179" s="209"/>
      <c r="R179" s="209"/>
      <c r="S179" s="209"/>
      <c r="T179" s="209"/>
    </row>
    <row r="180" spans="2:20" x14ac:dyDescent="0.25">
      <c r="B180" s="209"/>
      <c r="C180" s="209"/>
      <c r="D180" s="209"/>
      <c r="E180" s="209"/>
      <c r="F180" s="209"/>
      <c r="G180" s="209"/>
      <c r="H180" s="209"/>
      <c r="I180" s="209"/>
      <c r="J180" s="209"/>
      <c r="K180" s="209"/>
      <c r="L180" s="209"/>
      <c r="M180" s="209"/>
      <c r="N180" s="209"/>
      <c r="O180" s="209"/>
      <c r="P180" s="209"/>
      <c r="Q180" s="209"/>
      <c r="R180" s="209"/>
      <c r="S180" s="209"/>
      <c r="T180" s="209"/>
    </row>
    <row r="181" spans="2:20" x14ac:dyDescent="0.25">
      <c r="B181" s="209"/>
      <c r="C181" s="209"/>
      <c r="D181" s="209"/>
      <c r="E181" s="209"/>
      <c r="F181" s="209"/>
      <c r="G181" s="209"/>
      <c r="H181" s="209"/>
      <c r="I181" s="209"/>
      <c r="J181" s="209"/>
      <c r="K181" s="209"/>
      <c r="L181" s="209"/>
      <c r="M181" s="209"/>
      <c r="N181" s="209"/>
      <c r="O181" s="209"/>
      <c r="P181" s="209"/>
      <c r="Q181" s="209"/>
      <c r="R181" s="209"/>
      <c r="S181" s="209"/>
      <c r="T181" s="209"/>
    </row>
  </sheetData>
  <phoneticPr fontId="2" type="noConversion"/>
  <printOptions headings="1"/>
  <pageMargins left="0.74803149606299213" right="0.74803149606299213" top="0.98425196850393704" bottom="0.98425196850393704" header="0.51181102362204722" footer="0.51181102362204722"/>
  <pageSetup paperSize="9" orientation="portrait" blackAndWhite="1"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第1题</vt:lpstr>
      <vt:lpstr>第2题</vt:lpstr>
      <vt:lpstr>第3题 </vt:lpstr>
      <vt:lpstr>第4题</vt:lpstr>
      <vt:lpstr>第5题</vt:lpstr>
      <vt:lpstr>第6题</vt:lpstr>
      <vt:lpstr>第7题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2022-06-12T07:44:32Z</dcterms:modified>
</cp:coreProperties>
</file>