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D30D26F0-4233-47B0-99F6-FC46463BCDE7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第1题" sheetId="10" r:id="rId1"/>
    <sheet name="第2题" sheetId="5" r:id="rId2"/>
    <sheet name="第3题" sheetId="8" r:id="rId3"/>
    <sheet name="第4题" sheetId="11" r:id="rId4"/>
    <sheet name="第5题" sheetId="6" r:id="rId5"/>
    <sheet name="第6题 " sheetId="15" r:id="rId6"/>
    <sheet name="第7题 " sheetId="16" r:id="rId7"/>
  </sheets>
  <externalReferences>
    <externalReference r:id="rId8"/>
  </externalReferences>
  <definedNames>
    <definedName name="BudgetTab">#REF!</definedName>
    <definedName name="solver_adj" localSheetId="0" hidden="1">第1题!$F$1</definedName>
    <definedName name="solver_adj" localSheetId="4" hidden="1">第5题!$D$2:$F$3</definedName>
    <definedName name="solver_adj" localSheetId="6" hidden="1">'第7题 '!#REF!</definedName>
    <definedName name="solver_cvg" localSheetId="4" hidden="1">0.0001</definedName>
    <definedName name="solver_cvg" localSheetId="6" hidden="1">0.0001</definedName>
    <definedName name="solver_drv" localSheetId="4" hidden="1">1</definedName>
    <definedName name="solver_drv" localSheetId="6" hidden="1">1</definedName>
    <definedName name="solver_eng" localSheetId="0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6" hidden="1">1</definedName>
    <definedName name="solver_itr" localSheetId="4" hidden="1">2147483647</definedName>
    <definedName name="solver_itr" localSheetId="6" hidden="1">100</definedName>
    <definedName name="solver_lhs1" localSheetId="0" hidden="1">第1题!$F$1</definedName>
    <definedName name="solver_lhs1" localSheetId="4" hidden="1">第5题!$D$2:$F$3</definedName>
    <definedName name="solver_lhs1" localSheetId="6" hidden="1">'第7题 '!#REF!</definedName>
    <definedName name="solver_lhs10" localSheetId="4" hidden="1">第5题!$G$3</definedName>
    <definedName name="solver_lhs2" localSheetId="0" hidden="1">第1题!$F$1</definedName>
    <definedName name="solver_lhs2" localSheetId="4" hidden="1">第5题!$D$2:$F$3</definedName>
    <definedName name="solver_lhs3" localSheetId="4" hidden="1">第5题!$G$2</definedName>
    <definedName name="solver_lhs4" localSheetId="4" hidden="1">第5题!$G$3</definedName>
    <definedName name="solver_lhs5" localSheetId="4" hidden="1">第5题!$E$2</definedName>
    <definedName name="solver_lhs6" localSheetId="4" hidden="1">第5题!$E$3</definedName>
    <definedName name="solver_lhs7" localSheetId="4" hidden="1">第5题!$F$2</definedName>
    <definedName name="solver_lhs8" localSheetId="4" hidden="1">第5题!$F$3</definedName>
    <definedName name="solver_lhs9" localSheetId="4" hidden="1">第5题!$G$2</definedName>
    <definedName name="solver_lin" localSheetId="4" hidden="1">2</definedName>
    <definedName name="solver_lin" localSheetId="6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eg" localSheetId="6" hidden="1">2</definedName>
    <definedName name="solver_nod" localSheetId="4" hidden="1">2147483647</definedName>
    <definedName name="solver_num" localSheetId="0" hidden="1">2</definedName>
    <definedName name="solver_num" localSheetId="4" hidden="1">4</definedName>
    <definedName name="solver_num" localSheetId="5" hidden="1">0</definedName>
    <definedName name="solver_num" localSheetId="6" hidden="1">1</definedName>
    <definedName name="solver_nwt" localSheetId="4" hidden="1">1</definedName>
    <definedName name="solver_nwt" localSheetId="6" hidden="1">1</definedName>
    <definedName name="solver_opt" localSheetId="0" hidden="1">第1题!$F$2</definedName>
    <definedName name="solver_opt" localSheetId="4" hidden="1">第5题!$G$4</definedName>
    <definedName name="solver_opt" localSheetId="5" hidden="1">'第6题 '!$F$2</definedName>
    <definedName name="solver_opt" localSheetId="6" hidden="1">'第7题 '!#REF!</definedName>
    <definedName name="solver_pre" localSheetId="4" hidden="1">0.000001</definedName>
    <definedName name="solver_pre" localSheetId="6" hidden="1">0.000001</definedName>
    <definedName name="solver_rbv" localSheetId="4" hidden="1">1</definedName>
    <definedName name="solver_rel1" localSheetId="0" hidden="1">1</definedName>
    <definedName name="solver_rel1" localSheetId="4" hidden="1">1</definedName>
    <definedName name="solver_rel1" localSheetId="6" hidden="1">1</definedName>
    <definedName name="solver_rel10" localSheetId="4" hidden="1">2</definedName>
    <definedName name="solver_rel2" localSheetId="0" hidden="1">3</definedName>
    <definedName name="solver_rel2" localSheetId="4" hidden="1">4</definedName>
    <definedName name="solver_rel3" localSheetId="4" hidden="1">2</definedName>
    <definedName name="solver_rel4" localSheetId="4" hidden="1">2</definedName>
    <definedName name="solver_rel5" localSheetId="4" hidden="1">1</definedName>
    <definedName name="solver_rel6" localSheetId="4" hidden="1">1</definedName>
    <definedName name="solver_rel7" localSheetId="4" hidden="1">1</definedName>
    <definedName name="solver_rel8" localSheetId="4" hidden="1">1</definedName>
    <definedName name="solver_rel9" localSheetId="4" hidden="1">2</definedName>
    <definedName name="solver_rhs1" localSheetId="0" hidden="1">0.9</definedName>
    <definedName name="solver_rhs1" localSheetId="4" hidden="1">第5题!$D$7:$F$8</definedName>
    <definedName name="solver_rhs1" localSheetId="6" hidden="1">3</definedName>
    <definedName name="solver_rhs10" localSheetId="4" hidden="1">第5题!$H$3</definedName>
    <definedName name="solver_rhs2" localSheetId="0" hidden="1">0.1</definedName>
    <definedName name="solver_rhs2" localSheetId="4" hidden="1">"整数"</definedName>
    <definedName name="solver_rhs3" localSheetId="4" hidden="1">第5题!$H$2</definedName>
    <definedName name="solver_rhs4" localSheetId="4" hidden="1">第5题!$H$3</definedName>
    <definedName name="solver_rhs5" localSheetId="4" hidden="1">第5题!$E$7</definedName>
    <definedName name="solver_rhs6" localSheetId="4" hidden="1">第5题!$E$8</definedName>
    <definedName name="solver_rhs7" localSheetId="4" hidden="1">第5题!$F$7</definedName>
    <definedName name="solver_rhs8" localSheetId="4" hidden="1">第5题!$F$8</definedName>
    <definedName name="solver_rhs9" localSheetId="4" hidden="1">第5题!$H$2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cl" localSheetId="6" hidden="1">2</definedName>
    <definedName name="solver_sho" localSheetId="4" hidden="1">2</definedName>
    <definedName name="solver_sho" localSheetId="6" hidden="1">2</definedName>
    <definedName name="solver_ssz" localSheetId="4" hidden="1">100</definedName>
    <definedName name="solver_tim" localSheetId="4" hidden="1">2147483647</definedName>
    <definedName name="solver_tim" localSheetId="6" hidden="1">100</definedName>
    <definedName name="solver_tol" localSheetId="4" hidden="1">0.01</definedName>
    <definedName name="solver_tol" localSheetId="6" hidden="1">0.05</definedName>
    <definedName name="solver_typ" localSheetId="0" hidden="1">2</definedName>
    <definedName name="solver_typ" localSheetId="4" hidden="1">2</definedName>
    <definedName name="solver_typ" localSheetId="5" hidden="1">1</definedName>
    <definedName name="solver_typ" localSheetId="6" hidden="1">1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0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6" l="1"/>
  <c r="D7" i="16"/>
  <c r="D9" i="16"/>
  <c r="D10" i="16" s="1"/>
  <c r="D13" i="16"/>
  <c r="D14" i="16"/>
  <c r="C19" i="16"/>
  <c r="C16" i="16" s="1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D7" i="15"/>
  <c r="D8" i="15"/>
  <c r="D11" i="15"/>
  <c r="D12" i="15" s="1"/>
  <c r="I17" i="15" s="1"/>
  <c r="J15" i="15"/>
  <c r="K15" i="15"/>
  <c r="L15" i="15"/>
  <c r="M15" i="15"/>
  <c r="N15" i="15"/>
  <c r="O15" i="15"/>
  <c r="P15" i="15"/>
  <c r="Q15" i="15"/>
  <c r="R15" i="15"/>
  <c r="S15" i="15"/>
  <c r="T15" i="15"/>
  <c r="D9" i="15" l="1"/>
  <c r="I16" i="15"/>
  <c r="H3" i="16"/>
  <c r="D11" i="16"/>
  <c r="G3" i="16" s="1"/>
  <c r="I2" i="15" l="1"/>
  <c r="G2" i="15"/>
  <c r="A8" i="6"/>
  <c r="A7" i="6"/>
  <c r="A6" i="6"/>
  <c r="A5" i="6"/>
  <c r="A4" i="6" a="1"/>
  <c r="A4" i="6" s="1"/>
  <c r="A3" i="6" a="1"/>
  <c r="A3" i="6" s="1"/>
  <c r="A2" i="6"/>
  <c r="A1" i="6"/>
  <c r="D4" i="6"/>
  <c r="B19" i="11"/>
  <c r="D7" i="11"/>
  <c r="D11" i="11" s="1"/>
  <c r="D14" i="11" s="1"/>
  <c r="D8" i="11"/>
  <c r="D10" i="11" s="1"/>
  <c r="D12" i="11" s="1"/>
  <c r="C14" i="11"/>
  <c r="C13" i="11"/>
  <c r="C12" i="11"/>
  <c r="C15" i="11"/>
  <c r="E4" i="6"/>
  <c r="F4" i="6"/>
  <c r="G3" i="6"/>
  <c r="G2" i="6"/>
  <c r="G7" i="5"/>
  <c r="D15" i="11" l="1"/>
  <c r="D13" i="11"/>
  <c r="AC2" i="11" s="1"/>
  <c r="G4" i="6"/>
  <c r="G6" i="5"/>
  <c r="G4" i="5"/>
  <c r="G3" i="5"/>
  <c r="G2" i="5"/>
  <c r="D19" i="8"/>
  <c r="D18" i="8"/>
  <c r="D17" i="8" l="1"/>
  <c r="E17" i="8"/>
  <c r="D16" i="8"/>
  <c r="D15" i="8"/>
  <c r="E6" i="8"/>
  <c r="D6" i="8"/>
  <c r="D5" i="8"/>
  <c r="E14" i="8"/>
  <c r="D14" i="8"/>
  <c r="E15" i="8"/>
  <c r="D7" i="8"/>
  <c r="D8" i="8"/>
  <c r="D9" i="8"/>
  <c r="D10" i="8"/>
  <c r="D11" i="8"/>
  <c r="D12" i="8"/>
  <c r="D13" i="8"/>
  <c r="E7" i="8" l="1"/>
  <c r="E8" i="8" s="1"/>
  <c r="E9" i="8" s="1"/>
  <c r="E10" i="8" s="1"/>
  <c r="E11" i="8" s="1"/>
  <c r="E12" i="8" s="1"/>
  <c r="E13" i="8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" i="5"/>
  <c r="D3" i="5"/>
  <c r="F4" i="10"/>
  <c r="F5" i="10"/>
  <c r="F1" i="10"/>
  <c r="C4" i="10"/>
  <c r="C5" i="10" l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3" i="10"/>
  <c r="F2" i="10" l="1"/>
  <c r="F7" i="10" s="1"/>
  <c r="H11" i="11" l="1"/>
  <c r="H10" i="11"/>
  <c r="K1" i="11"/>
  <c r="J1" i="11"/>
  <c r="I1" i="11"/>
  <c r="L1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1" type="1" refreshedVersion="2">
    <dbPr connection="DBQ=E:\Program Files\Microsoft Office\OFFICE11\SAMPLES\Northwind.mdb;DefaultDir=E:\Program Files\Microsoft Office\OFFICE11\SAMPLES;Driver={Microsoft Access Driver (*.mdb)};DriverId=25;FIL=MS Access;MaxBufferSize=2048;MaxScanRows=8;PageTimeout=5;SafeTransactions=0;Threads=3;UserCommitSync=Yes;" command="SELECT 客户.地区, 运货商.公司名称 AS '运货商公司名称', 订单.订单ID, 订单.订购日期_x000d__x000a_FROM `E:\Program Files\Microsoft Office\OFFICE11\SAMPLES\Northwind`.订单 订单, `E:\Program Files\Microsoft Office\OFFICE11\SAMPLES\Northwind`.客户 客户, `E:\Program Files\Microsoft Office\OFFICE11\SAMPLES\Northwind`.运货商 运货商_x000d__x000a_WHERE 订单.客户ID = 客户.客户ID AND 订单.运货商 = 运货商.运货商ID"/>
  </connection>
</connections>
</file>

<file path=xl/sharedStrings.xml><?xml version="1.0" encoding="utf-8"?>
<sst xmlns="http://schemas.openxmlformats.org/spreadsheetml/2006/main" count="124" uniqueCount="116">
  <si>
    <t>总计</t>
  </si>
  <si>
    <r>
      <t>产量(</t>
    </r>
    <r>
      <rPr>
        <sz val="11"/>
        <rFont val="Times New Roman"/>
        <family val="1"/>
      </rPr>
      <t>X)</t>
    </r>
    <phoneticPr fontId="5" type="noConversion"/>
  </si>
  <si>
    <r>
      <t>收益(</t>
    </r>
    <r>
      <rPr>
        <sz val="11"/>
        <rFont val="Times New Roman"/>
        <family val="1"/>
      </rPr>
      <t>Y)</t>
    </r>
    <phoneticPr fontId="5" type="noConversion"/>
  </si>
  <si>
    <t>ln(X)</t>
    <phoneticPr fontId="5" type="noConversion"/>
  </si>
  <si>
    <t>拟合曲线</t>
  </si>
  <si>
    <t>对数</t>
    <phoneticPr fontId="5" type="noConversion"/>
  </si>
  <si>
    <t>a</t>
    <phoneticPr fontId="5" type="noConversion"/>
  </si>
  <si>
    <t>b</t>
    <phoneticPr fontId="5" type="noConversion"/>
  </si>
  <si>
    <r>
      <t>R</t>
    </r>
    <r>
      <rPr>
        <vertAlign val="superscript"/>
        <sz val="11"/>
        <rFont val="宋体"/>
        <family val="3"/>
        <charset val="134"/>
      </rPr>
      <t>2</t>
    </r>
    <phoneticPr fontId="5" type="noConversion"/>
  </si>
  <si>
    <t>产量</t>
    <phoneticPr fontId="5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</si>
  <si>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</si>
  <si>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</si>
  <si>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</si>
  <si>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</si>
  <si>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</si>
  <si>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</si>
  <si>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</si>
  <si>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</si>
  <si>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df</t>
  </si>
  <si>
    <t>SS</t>
  </si>
  <si>
    <t>MS</t>
  </si>
  <si>
    <t>F</t>
  </si>
  <si>
    <t>Significance F</t>
  </si>
  <si>
    <t>回归分析</t>
  </si>
  <si>
    <t>残差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</si>
  <si>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</si>
  <si>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</si>
  <si>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</si>
  <si>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</si>
  <si>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</si>
  <si>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</si>
  <si>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</si>
  <si>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Intercept</t>
  </si>
  <si>
    <t>书店一</t>
    <phoneticPr fontId="5" type="noConversion"/>
  </si>
  <si>
    <t>书店二</t>
    <phoneticPr fontId="5" type="noConversion"/>
  </si>
  <si>
    <t>书店三</t>
    <phoneticPr fontId="5" type="noConversion"/>
  </si>
  <si>
    <t>总量</t>
    <phoneticPr fontId="5" type="noConversion"/>
  </si>
  <si>
    <t>需求量</t>
    <phoneticPr fontId="5" type="noConversion"/>
  </si>
  <si>
    <t>计算机应用基础</t>
    <phoneticPr fontId="5" type="noConversion"/>
  </si>
  <si>
    <t>高等数学</t>
    <phoneticPr fontId="5" type="noConversion"/>
  </si>
  <si>
    <t>采购费用</t>
    <phoneticPr fontId="5" type="noConversion"/>
  </si>
  <si>
    <t>单价</t>
    <phoneticPr fontId="5" type="noConversion"/>
  </si>
  <si>
    <t>折扣</t>
    <phoneticPr fontId="5" type="noConversion"/>
  </si>
  <si>
    <t>贴现率</t>
    <phoneticPr fontId="5" type="noConversion"/>
  </si>
  <si>
    <t>项目A</t>
    <phoneticPr fontId="5" type="noConversion"/>
  </si>
  <si>
    <t>项目B</t>
    <phoneticPr fontId="5" type="noConversion"/>
  </si>
  <si>
    <t>净现值</t>
    <phoneticPr fontId="5" type="noConversion"/>
  </si>
  <si>
    <t>最优方案</t>
    <phoneticPr fontId="5" type="noConversion"/>
  </si>
  <si>
    <t>内部报酬率</t>
    <phoneticPr fontId="5" type="noConversion"/>
  </si>
  <si>
    <t>净现值相等处的内部报酬率</t>
    <phoneticPr fontId="5" type="noConversion"/>
  </si>
  <si>
    <t>交点处净现值</t>
    <phoneticPr fontId="5" type="noConversion"/>
  </si>
  <si>
    <t>年需求量</t>
  </si>
  <si>
    <t>一次订货的订货成本</t>
  </si>
  <si>
    <t>单位年储存成本</t>
  </si>
  <si>
    <t>订货量</t>
  </si>
  <si>
    <t>年订货成本</t>
  </si>
  <si>
    <t>年储存成本</t>
  </si>
  <si>
    <t>年总成本</t>
  </si>
  <si>
    <t>年月</t>
    <phoneticPr fontId="5" type="noConversion"/>
  </si>
  <si>
    <t>销售额</t>
    <phoneticPr fontId="5" type="noConversion"/>
  </si>
  <si>
    <t>销售额估计值</t>
    <phoneticPr fontId="2" type="noConversion"/>
  </si>
  <si>
    <t>平滑常数</t>
    <phoneticPr fontId="5" type="noConversion"/>
  </si>
  <si>
    <t>MSE</t>
    <phoneticPr fontId="5" type="noConversion"/>
  </si>
  <si>
    <t>最优平滑常数</t>
    <phoneticPr fontId="5" type="noConversion"/>
  </si>
  <si>
    <t>预计增加销量</t>
    <phoneticPr fontId="5" type="noConversion"/>
  </si>
  <si>
    <t>预计增加销量</t>
  </si>
  <si>
    <t>产品售价</t>
    <phoneticPr fontId="5" type="noConversion"/>
  </si>
  <si>
    <t>15至18</t>
    <phoneticPr fontId="5" type="noConversion"/>
  </si>
  <si>
    <t>单位变动成本</t>
  </si>
  <si>
    <t>19至20</t>
    <phoneticPr fontId="5" type="noConversion"/>
  </si>
  <si>
    <t>单位边际贡献</t>
    <phoneticPr fontId="5" type="noConversion"/>
  </si>
  <si>
    <t>21至23</t>
    <phoneticPr fontId="5" type="noConversion"/>
  </si>
  <si>
    <t>每工时支付额</t>
    <phoneticPr fontId="5" type="noConversion"/>
  </si>
  <si>
    <t>24至30</t>
    <phoneticPr fontId="5" type="noConversion"/>
  </si>
  <si>
    <t>增加工时数</t>
    <phoneticPr fontId="5" type="noConversion"/>
  </si>
  <si>
    <t>增加工时需支付的总额</t>
    <phoneticPr fontId="5" type="noConversion"/>
  </si>
  <si>
    <t>增加销量</t>
    <phoneticPr fontId="5" type="noConversion"/>
  </si>
  <si>
    <t>原来</t>
    <phoneticPr fontId="5" type="noConversion"/>
  </si>
  <si>
    <t>增加工时后</t>
    <phoneticPr fontId="5" type="noConversion"/>
  </si>
  <si>
    <t>产品销量</t>
    <phoneticPr fontId="5" type="noConversion"/>
  </si>
  <si>
    <t>固定成本</t>
    <phoneticPr fontId="5" type="noConversion"/>
  </si>
  <si>
    <t>边际贡献</t>
    <phoneticPr fontId="5" type="noConversion"/>
  </si>
  <si>
    <t>预计利润</t>
    <phoneticPr fontId="5" type="noConversion"/>
  </si>
  <si>
    <t>盈亏平衡点</t>
    <phoneticPr fontId="5" type="noConversion"/>
  </si>
  <si>
    <t>安全边际</t>
    <phoneticPr fontId="5" type="noConversion"/>
  </si>
  <si>
    <t>答案：</t>
    <phoneticPr fontId="5" type="noConversion"/>
  </si>
  <si>
    <t>ln(X)</t>
  </si>
  <si>
    <t>预测收益值
(回归方程计算)</t>
    <phoneticPr fontId="5" type="noConversion"/>
  </si>
  <si>
    <t>预测收益值
(变换法计算)</t>
    <phoneticPr fontId="5" type="noConversion"/>
  </si>
  <si>
    <t>2005年6月的销售额预测值</t>
    <phoneticPr fontId="5" type="noConversion"/>
  </si>
  <si>
    <t>经济订货量 (EOQ)</t>
  </si>
  <si>
    <t>EOQ下的年总成本</t>
  </si>
  <si>
    <t>增加
工时</t>
    <phoneticPr fontId="5" type="noConversion"/>
  </si>
  <si>
    <t>增加
工时</t>
    <phoneticPr fontId="3" type="noConversion"/>
  </si>
  <si>
    <t>最低总成本点连线数据</t>
  </si>
  <si>
    <t>不同年需求量下总成本线数据</t>
  </si>
  <si>
    <t>当前年总成本线数据</t>
  </si>
  <si>
    <t>频数</t>
  </si>
  <si>
    <t>改签人数</t>
  </si>
  <si>
    <t>频数统计</t>
  </si>
  <si>
    <t>总次数</t>
  </si>
  <si>
    <t>50次模拟的无法乘机人数的平均值</t>
  </si>
  <si>
    <t>50次模拟的利润平均值</t>
  </si>
  <si>
    <t>一个航班多售机票利润与无法乘机损失之差</t>
  </si>
  <si>
    <t>一个航班已购机票无法乘机的人数</t>
  </si>
  <si>
    <t>一个航班实际改签人数</t>
  </si>
  <si>
    <t>一个航班乘客改签其他航班的标准差</t>
  </si>
  <si>
    <t>$K$4:$K$3003</t>
  </si>
  <si>
    <t>一个航班乘客改签其他航班人数的均值</t>
  </si>
  <si>
    <t>一个航班多售机票张数</t>
  </si>
  <si>
    <t>人数</t>
  </si>
  <si>
    <t>航班</t>
  </si>
  <si>
    <t>单个客户已购机票无法乘坐飞机的损失</t>
  </si>
  <si>
    <t>乘客改签航班的人数统计数据</t>
  </si>
  <si>
    <t>模拟运算表计算利润与损失之差和无法乘机人数</t>
  </si>
  <si>
    <t>单张机票的利润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</si>
</sst>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¥&quot;#,##0.00;[Red]&quot;¥&quot;\-#,##0.00"/>
    <numFmt numFmtId="43" formatCode="_ * #,##0.00_ ;_ * \-#,##0.00_ ;_ * &quot;-&quot;??_ ;_ @_ "/>
    <numFmt numFmtId="176" formatCode="0.00_ "/>
    <numFmt numFmtId="177" formatCode="0_ "/>
    <numFmt numFmtId="178" formatCode="yy&quot;年&quot;m&quot;月&quot;"/>
    <numFmt numFmtId="179" formatCode="0.0000"/>
    <numFmt numFmtId="180" formatCode="0.0"/>
    <numFmt numFmtId="181" formatCode="0.0_ "/>
    <numFmt numFmtId="182" formatCode="#,##0_);[Red]\(#,##0\)"/>
    <numFmt numFmtId="183" formatCode="#,##0.0_);[Red]\(#,##0.0\)"/>
    <numFmt numFmtId="184" formatCode="yyyy/mm"/>
    <numFmt numFmtId="185" formatCode="0_);[Red]\(0\)"/>
    <numFmt numFmtId="186" formatCode="0.000"/>
  </numFmts>
  <fonts count="19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"/>
      <name val="Arial"/>
      <family val="2"/>
    </font>
    <font>
      <sz val="11"/>
      <color indexed="9"/>
      <name val="Arial"/>
      <family val="2"/>
    </font>
    <font>
      <sz val="8"/>
      <name val="Arial"/>
      <family val="2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i/>
      <sz val="10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indexed="10"/>
      <name val="宋体"/>
      <family val="3"/>
      <charset val="134"/>
      <scheme val="major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9" fillId="0" borderId="0"/>
    <xf numFmtId="0" fontId="18" fillId="0" borderId="0"/>
  </cellStyleXfs>
  <cellXfs count="185">
    <xf numFmtId="0" fontId="0" fillId="0" borderId="0" xfId="0"/>
    <xf numFmtId="0" fontId="2" fillId="0" borderId="0" xfId="1" applyFont="1"/>
    <xf numFmtId="0" fontId="2" fillId="0" borderId="1" xfId="1" applyFont="1" applyFill="1" applyBorder="1" applyAlignment="1">
      <alignment horizontal="center"/>
    </xf>
    <xf numFmtId="0" fontId="2" fillId="0" borderId="0" xfId="1" applyFont="1" applyFill="1"/>
    <xf numFmtId="0" fontId="2" fillId="0" borderId="2" xfId="1" applyFont="1" applyFill="1" applyBorder="1"/>
    <xf numFmtId="176" fontId="2" fillId="0" borderId="3" xfId="1" applyNumberFormat="1" applyFont="1" applyFill="1" applyBorder="1"/>
    <xf numFmtId="0" fontId="2" fillId="0" borderId="1" xfId="1" applyFont="1" applyFill="1" applyBorder="1"/>
    <xf numFmtId="176" fontId="2" fillId="0" borderId="2" xfId="1" applyNumberFormat="1" applyFont="1" applyFill="1" applyBorder="1"/>
    <xf numFmtId="0" fontId="2" fillId="0" borderId="1" xfId="1" applyFont="1" applyFill="1" applyBorder="1" applyAlignment="1">
      <alignment horizontal="left"/>
    </xf>
    <xf numFmtId="0" fontId="2" fillId="0" borderId="4" xfId="1" applyFont="1" applyFill="1" applyBorder="1"/>
    <xf numFmtId="176" fontId="2" fillId="0" borderId="4" xfId="1" applyNumberFormat="1" applyFont="1" applyFill="1" applyBorder="1"/>
    <xf numFmtId="0" fontId="2" fillId="0" borderId="0" xfId="2" applyFont="1" applyFill="1">
      <alignment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>
      <alignment vertical="center"/>
    </xf>
    <xf numFmtId="177" fontId="2" fillId="0" borderId="1" xfId="2" applyNumberFormat="1" applyFont="1" applyFill="1" applyBorder="1" applyAlignment="1">
      <alignment horizontal="center" vertical="center"/>
    </xf>
    <xf numFmtId="0" fontId="2" fillId="0" borderId="0" xfId="2" applyFont="1" applyFill="1" applyAlignment="1">
      <alignment horizontal="left" vertical="center"/>
    </xf>
    <xf numFmtId="0" fontId="2" fillId="0" borderId="0" xfId="2" applyFont="1" applyAlignment="1">
      <alignment horizontal="center" vertical="center"/>
    </xf>
    <xf numFmtId="9" fontId="2" fillId="0" borderId="1" xfId="1" applyNumberFormat="1" applyFont="1" applyFill="1" applyBorder="1"/>
    <xf numFmtId="0" fontId="2" fillId="0" borderId="10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2" xfId="1" applyFont="1" applyFill="1" applyBorder="1" applyAlignment="1">
      <alignment horizontal="center"/>
    </xf>
    <xf numFmtId="8" fontId="2" fillId="0" borderId="0" xfId="1" applyNumberFormat="1" applyFont="1" applyFill="1"/>
    <xf numFmtId="0" fontId="2" fillId="0" borderId="13" xfId="1" applyFont="1" applyFill="1" applyBorder="1" applyAlignment="1">
      <alignment horizontal="center"/>
    </xf>
    <xf numFmtId="0" fontId="8" fillId="0" borderId="0" xfId="1" applyFont="1" applyFill="1"/>
    <xf numFmtId="0" fontId="2" fillId="0" borderId="11" xfId="1" quotePrefix="1" applyFont="1" applyFill="1" applyBorder="1" applyAlignment="1">
      <alignment horizontal="center"/>
    </xf>
    <xf numFmtId="0" fontId="2" fillId="0" borderId="3" xfId="1" applyFont="1" applyFill="1" applyBorder="1"/>
    <xf numFmtId="0" fontId="2" fillId="0" borderId="12" xfId="1" quotePrefix="1" applyFont="1" applyFill="1" applyBorder="1" applyAlignment="1">
      <alignment horizontal="center"/>
    </xf>
    <xf numFmtId="0" fontId="2" fillId="0" borderId="13" xfId="1" quotePrefix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2" fontId="2" fillId="0" borderId="1" xfId="1" applyNumberFormat="1" applyFont="1" applyFill="1" applyBorder="1"/>
    <xf numFmtId="181" fontId="2" fillId="0" borderId="1" xfId="1" applyNumberFormat="1" applyFont="1" applyFill="1" applyBorder="1"/>
    <xf numFmtId="180" fontId="2" fillId="0" borderId="2" xfId="1" applyNumberFormat="1" applyFont="1" applyFill="1" applyBorder="1"/>
    <xf numFmtId="180" fontId="2" fillId="0" borderId="4" xfId="1" applyNumberFormat="1" applyFont="1" applyFill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Continuous"/>
    </xf>
    <xf numFmtId="0" fontId="2" fillId="0" borderId="1" xfId="1" applyFont="1" applyFill="1" applyBorder="1" applyAlignment="1">
      <alignment wrapText="1"/>
    </xf>
    <xf numFmtId="186" fontId="0" fillId="0" borderId="0" xfId="0" applyNumberFormat="1" applyFill="1" applyBorder="1" applyAlignment="1"/>
    <xf numFmtId="186" fontId="0" fillId="0" borderId="6" xfId="0" applyNumberFormat="1" applyFill="1" applyBorder="1" applyAlignment="1"/>
    <xf numFmtId="2" fontId="0" fillId="0" borderId="0" xfId="0" applyNumberFormat="1" applyFill="1" applyBorder="1" applyAlignment="1"/>
    <xf numFmtId="2" fontId="0" fillId="0" borderId="6" xfId="0" applyNumberFormat="1" applyFill="1" applyBorder="1" applyAlignment="1"/>
    <xf numFmtId="180" fontId="0" fillId="0" borderId="0" xfId="0" applyNumberFormat="1" applyFill="1" applyBorder="1" applyAlignment="1"/>
    <xf numFmtId="180" fontId="0" fillId="0" borderId="6" xfId="0" applyNumberFormat="1" applyFill="1" applyBorder="1" applyAlignment="1"/>
    <xf numFmtId="0" fontId="2" fillId="2" borderId="1" xfId="1" applyFont="1" applyFill="1" applyBorder="1"/>
    <xf numFmtId="0" fontId="2" fillId="2" borderId="1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7" xfId="1" applyFont="1" applyFill="1" applyBorder="1"/>
    <xf numFmtId="180" fontId="2" fillId="4" borderId="7" xfId="1" applyNumberFormat="1" applyFont="1" applyFill="1" applyBorder="1"/>
    <xf numFmtId="2" fontId="2" fillId="5" borderId="4" xfId="1" applyNumberFormat="1" applyFont="1" applyFill="1" applyBorder="1"/>
    <xf numFmtId="10" fontId="2" fillId="5" borderId="1" xfId="1" applyNumberFormat="1" applyFont="1" applyFill="1" applyBorder="1"/>
    <xf numFmtId="0" fontId="2" fillId="2" borderId="1" xfId="2" applyFont="1" applyFill="1" applyBorder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12" fillId="0" borderId="0" xfId="1" applyFont="1"/>
    <xf numFmtId="0" fontId="2" fillId="6" borderId="1" xfId="1" applyFont="1" applyFill="1" applyBorder="1"/>
    <xf numFmtId="0" fontId="2" fillId="6" borderId="3" xfId="1" applyFont="1" applyFill="1" applyBorder="1"/>
    <xf numFmtId="0" fontId="2" fillId="9" borderId="3" xfId="1" applyFont="1" applyFill="1" applyBorder="1"/>
    <xf numFmtId="0" fontId="2" fillId="9" borderId="1" xfId="1" applyFont="1" applyFill="1" applyBorder="1"/>
    <xf numFmtId="0" fontId="2" fillId="6" borderId="2" xfId="1" applyFont="1" applyFill="1" applyBorder="1"/>
    <xf numFmtId="0" fontId="2" fillId="9" borderId="2" xfId="1" applyFont="1" applyFill="1" applyBorder="1"/>
    <xf numFmtId="0" fontId="2" fillId="6" borderId="1" xfId="1" applyFont="1" applyFill="1" applyBorder="1" applyAlignment="1">
      <alignment horizontal="center"/>
    </xf>
    <xf numFmtId="177" fontId="2" fillId="7" borderId="1" xfId="1" applyNumberFormat="1" applyFont="1" applyFill="1" applyBorder="1"/>
    <xf numFmtId="0" fontId="2" fillId="6" borderId="4" xfId="1" applyFont="1" applyFill="1" applyBorder="1"/>
    <xf numFmtId="0" fontId="2" fillId="9" borderId="4" xfId="1" applyFont="1" applyFill="1" applyBorder="1"/>
    <xf numFmtId="0" fontId="11" fillId="0" borderId="0" xfId="1" applyFont="1"/>
    <xf numFmtId="0" fontId="2" fillId="0" borderId="1" xfId="1" applyFont="1" applyBorder="1"/>
    <xf numFmtId="178" fontId="13" fillId="0" borderId="3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3" fillId="0" borderId="1" xfId="4" applyFont="1" applyFill="1" applyBorder="1"/>
    <xf numFmtId="0" fontId="13" fillId="0" borderId="0" xfId="4" applyFont="1"/>
    <xf numFmtId="184" fontId="13" fillId="0" borderId="3" xfId="4" applyNumberFormat="1" applyFont="1" applyFill="1" applyBorder="1"/>
    <xf numFmtId="185" fontId="13" fillId="0" borderId="16" xfId="4" applyNumberFormat="1" applyFont="1" applyFill="1" applyBorder="1"/>
    <xf numFmtId="185" fontId="13" fillId="0" borderId="3" xfId="1" applyNumberFormat="1" applyFont="1" applyFill="1" applyBorder="1"/>
    <xf numFmtId="0" fontId="13" fillId="0" borderId="0" xfId="1" applyFont="1" applyFill="1" applyBorder="1"/>
    <xf numFmtId="1" fontId="13" fillId="0" borderId="1" xfId="4" applyNumberFormat="1" applyFont="1" applyFill="1" applyBorder="1"/>
    <xf numFmtId="0" fontId="13" fillId="0" borderId="0" xfId="4" applyFont="1" applyFill="1"/>
    <xf numFmtId="184" fontId="13" fillId="0" borderId="2" xfId="4" applyNumberFormat="1" applyFont="1" applyFill="1" applyBorder="1"/>
    <xf numFmtId="185" fontId="13" fillId="0" borderId="7" xfId="4" applyNumberFormat="1" applyFont="1" applyFill="1" applyBorder="1"/>
    <xf numFmtId="1" fontId="13" fillId="0" borderId="2" xfId="1" applyNumberFormat="1" applyFont="1" applyFill="1" applyBorder="1"/>
    <xf numFmtId="1" fontId="13" fillId="0" borderId="0" xfId="1" applyNumberFormat="1" applyFont="1" applyFill="1" applyBorder="1"/>
    <xf numFmtId="0" fontId="13" fillId="0" borderId="0" xfId="4" applyFont="1" applyFill="1" applyBorder="1"/>
    <xf numFmtId="0" fontId="13" fillId="0" borderId="1" xfId="4" applyFont="1" applyFill="1" applyBorder="1" applyAlignment="1">
      <alignment horizontal="right"/>
    </xf>
    <xf numFmtId="1" fontId="13" fillId="0" borderId="9" xfId="4" applyNumberFormat="1" applyFont="1" applyFill="1" applyBorder="1"/>
    <xf numFmtId="0" fontId="13" fillId="0" borderId="11" xfId="4" applyFont="1" applyFill="1" applyBorder="1" applyAlignment="1">
      <alignment horizontal="center"/>
    </xf>
    <xf numFmtId="0" fontId="13" fillId="0" borderId="12" xfId="4" applyFont="1" applyFill="1" applyBorder="1" applyAlignment="1">
      <alignment horizontal="center"/>
    </xf>
    <xf numFmtId="0" fontId="13" fillId="0" borderId="13" xfId="4" applyFont="1" applyFill="1" applyBorder="1" applyAlignment="1">
      <alignment horizontal="center"/>
    </xf>
    <xf numFmtId="1" fontId="13" fillId="0" borderId="0" xfId="4" applyNumberFormat="1" applyFont="1" applyFill="1" applyBorder="1"/>
    <xf numFmtId="180" fontId="13" fillId="0" borderId="0" xfId="4" applyNumberFormat="1" applyFont="1" applyFill="1" applyBorder="1"/>
    <xf numFmtId="184" fontId="13" fillId="0" borderId="4" xfId="4" applyNumberFormat="1" applyFont="1" applyFill="1" applyBorder="1"/>
    <xf numFmtId="185" fontId="13" fillId="0" borderId="8" xfId="4" applyNumberFormat="1" applyFont="1" applyFill="1" applyBorder="1"/>
    <xf numFmtId="184" fontId="13" fillId="0" borderId="1" xfId="4" applyNumberFormat="1" applyFont="1" applyFill="1" applyBorder="1"/>
    <xf numFmtId="185" fontId="13" fillId="0" borderId="15" xfId="4" applyNumberFormat="1" applyFont="1" applyFill="1" applyBorder="1"/>
    <xf numFmtId="1" fontId="13" fillId="0" borderId="1" xfId="1" applyNumberFormat="1" applyFont="1" applyFill="1" applyBorder="1"/>
    <xf numFmtId="179" fontId="13" fillId="0" borderId="0" xfId="4" applyNumberFormat="1" applyFont="1" applyFill="1" applyBorder="1"/>
    <xf numFmtId="0" fontId="13" fillId="0" borderId="0" xfId="4" applyFont="1" applyBorder="1"/>
    <xf numFmtId="1" fontId="13" fillId="4" borderId="1" xfId="3" applyNumberFormat="1" applyFont="1" applyFill="1" applyBorder="1" applyAlignment="1">
      <alignment vertical="center"/>
    </xf>
    <xf numFmtId="182" fontId="13" fillId="4" borderId="4" xfId="1" applyNumberFormat="1" applyFont="1" applyFill="1" applyBorder="1"/>
    <xf numFmtId="1" fontId="15" fillId="3" borderId="16" xfId="1" applyNumberFormat="1" applyFont="1" applyFill="1" applyBorder="1" applyAlignment="1">
      <alignment horizontal="right"/>
    </xf>
    <xf numFmtId="1" fontId="15" fillId="3" borderId="3" xfId="1" applyNumberFormat="1" applyFont="1" applyFill="1" applyBorder="1" applyAlignment="1">
      <alignment horizontal="right"/>
    </xf>
    <xf numFmtId="1" fontId="15" fillId="3" borderId="11" xfId="1" applyNumberFormat="1" applyFont="1" applyFill="1" applyBorder="1" applyAlignment="1">
      <alignment horizontal="right"/>
    </xf>
    <xf numFmtId="183" fontId="13" fillId="4" borderId="4" xfId="1" applyNumberFormat="1" applyFont="1" applyFill="1" applyBorder="1"/>
    <xf numFmtId="1" fontId="15" fillId="3" borderId="7" xfId="1" applyNumberFormat="1" applyFont="1" applyFill="1" applyBorder="1"/>
    <xf numFmtId="1" fontId="15" fillId="3" borderId="2" xfId="1" applyNumberFormat="1" applyFont="1" applyFill="1" applyBorder="1"/>
    <xf numFmtId="1" fontId="15" fillId="3" borderId="12" xfId="1" applyNumberFormat="1" applyFont="1" applyFill="1" applyBorder="1"/>
    <xf numFmtId="182" fontId="13" fillId="3" borderId="4" xfId="1" applyNumberFormat="1" applyFont="1" applyFill="1" applyBorder="1"/>
    <xf numFmtId="180" fontId="13" fillId="5" borderId="1" xfId="1" applyNumberFormat="1" applyFont="1" applyFill="1" applyBorder="1"/>
    <xf numFmtId="182" fontId="13" fillId="5" borderId="4" xfId="1" applyNumberFormat="1" applyFont="1" applyFill="1" applyBorder="1"/>
    <xf numFmtId="1" fontId="15" fillId="3" borderId="8" xfId="1" applyNumberFormat="1" applyFont="1" applyFill="1" applyBorder="1"/>
    <xf numFmtId="1" fontId="15" fillId="3" borderId="4" xfId="1" applyNumberFormat="1" applyFont="1" applyFill="1" applyBorder="1"/>
    <xf numFmtId="1" fontId="15" fillId="3" borderId="13" xfId="1" applyNumberFormat="1" applyFont="1" applyFill="1" applyBorder="1"/>
    <xf numFmtId="1" fontId="15" fillId="3" borderId="10" xfId="1" applyNumberFormat="1" applyFont="1" applyFill="1" applyBorder="1"/>
    <xf numFmtId="1" fontId="15" fillId="3" borderId="15" xfId="1" applyNumberFormat="1" applyFont="1" applyFill="1" applyBorder="1"/>
    <xf numFmtId="0" fontId="10" fillId="2" borderId="3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185" fontId="13" fillId="0" borderId="2" xfId="4" applyNumberFormat="1" applyFont="1" applyFill="1" applyBorder="1"/>
    <xf numFmtId="185" fontId="13" fillId="0" borderId="4" xfId="4" applyNumberFormat="1" applyFont="1" applyFill="1" applyBorder="1"/>
    <xf numFmtId="180" fontId="2" fillId="0" borderId="12" xfId="1" applyNumberFormat="1" applyFont="1" applyFill="1" applyBorder="1"/>
    <xf numFmtId="186" fontId="2" fillId="0" borderId="1" xfId="1" applyNumberFormat="1" applyFont="1" applyFill="1" applyBorder="1"/>
    <xf numFmtId="181" fontId="17" fillId="0" borderId="1" xfId="0" applyNumberFormat="1" applyFont="1" applyBorder="1" applyAlignment="1">
      <alignment vertical="center"/>
    </xf>
    <xf numFmtId="0" fontId="2" fillId="0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1" fontId="2" fillId="0" borderId="3" xfId="1" applyNumberFormat="1" applyFont="1" applyFill="1" applyBorder="1"/>
    <xf numFmtId="1" fontId="2" fillId="0" borderId="2" xfId="1" applyNumberFormat="1" applyFont="1" applyFill="1" applyBorder="1"/>
    <xf numFmtId="1" fontId="2" fillId="0" borderId="4" xfId="1" applyNumberFormat="1" applyFont="1" applyFill="1" applyBorder="1"/>
    <xf numFmtId="0" fontId="2" fillId="2" borderId="1" xfId="1" applyFont="1" applyFill="1" applyBorder="1" applyAlignment="1"/>
    <xf numFmtId="0" fontId="1" fillId="2" borderId="1" xfId="1" applyFill="1" applyBorder="1" applyAlignment="1"/>
    <xf numFmtId="2" fontId="2" fillId="5" borderId="14" xfId="1" applyNumberFormat="1" applyFont="1" applyFill="1" applyBorder="1" applyAlignment="1">
      <alignment horizontal="center" vertical="center"/>
    </xf>
    <xf numFmtId="2" fontId="2" fillId="5" borderId="15" xfId="1" applyNumberFormat="1" applyFont="1" applyFill="1" applyBorder="1" applyAlignment="1">
      <alignment horizontal="center" vertical="center"/>
    </xf>
    <xf numFmtId="0" fontId="1" fillId="2" borderId="4" xfId="1" applyFill="1" applyBorder="1" applyAlignment="1"/>
    <xf numFmtId="10" fontId="2" fillId="5" borderId="14" xfId="1" applyNumberFormat="1" applyFont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/>
    </xf>
    <xf numFmtId="0" fontId="2" fillId="0" borderId="14" xfId="1" applyFont="1" applyFill="1" applyBorder="1" applyAlignment="1">
      <alignment horizontal="center"/>
    </xf>
    <xf numFmtId="0" fontId="1" fillId="0" borderId="10" xfId="1" applyFill="1" applyBorder="1" applyAlignment="1"/>
    <xf numFmtId="0" fontId="1" fillId="0" borderId="10" xfId="1" applyBorder="1" applyAlignment="1"/>
    <xf numFmtId="0" fontId="1" fillId="0" borderId="15" xfId="1" applyBorder="1" applyAlignment="1"/>
    <xf numFmtId="0" fontId="2" fillId="6" borderId="14" xfId="1" applyFont="1" applyFill="1" applyBorder="1" applyAlignment="1">
      <alignment horizontal="left" wrapText="1"/>
    </xf>
    <xf numFmtId="0" fontId="2" fillId="6" borderId="15" xfId="1" applyFont="1" applyFill="1" applyBorder="1" applyAlignment="1">
      <alignment horizontal="left" wrapText="1"/>
    </xf>
    <xf numFmtId="0" fontId="11" fillId="0" borderId="9" xfId="1" applyFont="1" applyBorder="1" applyAlignment="1">
      <alignment horizontal="left" wrapText="1"/>
    </xf>
    <xf numFmtId="0" fontId="13" fillId="0" borderId="0" xfId="1" applyFont="1"/>
    <xf numFmtId="0" fontId="15" fillId="0" borderId="0" xfId="1" applyFont="1"/>
    <xf numFmtId="182" fontId="15" fillId="0" borderId="7" xfId="1" applyNumberFormat="1" applyFont="1" applyBorder="1"/>
    <xf numFmtId="180" fontId="15" fillId="0" borderId="7" xfId="1" applyNumberFormat="1" applyFont="1" applyBorder="1"/>
    <xf numFmtId="0" fontId="15" fillId="10" borderId="14" xfId="1" applyFont="1" applyFill="1" applyBorder="1"/>
    <xf numFmtId="2" fontId="15" fillId="0" borderId="0" xfId="1" applyNumberFormat="1" applyFont="1"/>
    <xf numFmtId="0" fontId="14" fillId="0" borderId="0" xfId="1" applyFont="1"/>
    <xf numFmtId="0" fontId="15" fillId="10" borderId="3" xfId="1" applyFont="1" applyFill="1" applyBorder="1"/>
    <xf numFmtId="1" fontId="13" fillId="3" borderId="8" xfId="1" applyNumberFormat="1" applyFont="1" applyFill="1" applyBorder="1"/>
    <xf numFmtId="0" fontId="13" fillId="10" borderId="4" xfId="1" applyFont="1" applyFill="1" applyBorder="1"/>
    <xf numFmtId="1" fontId="13" fillId="3" borderId="7" xfId="1" applyNumberFormat="1" applyFont="1" applyFill="1" applyBorder="1"/>
    <xf numFmtId="0" fontId="13" fillId="10" borderId="2" xfId="1" applyFont="1" applyFill="1" applyBorder="1"/>
    <xf numFmtId="0" fontId="13" fillId="10" borderId="9" xfId="1" applyFont="1" applyFill="1" applyBorder="1"/>
    <xf numFmtId="0" fontId="13" fillId="10" borderId="13" xfId="1" applyFont="1" applyFill="1" applyBorder="1"/>
    <xf numFmtId="0" fontId="13" fillId="10" borderId="10" xfId="1" applyFont="1" applyFill="1" applyBorder="1"/>
    <xf numFmtId="0" fontId="13" fillId="10" borderId="14" xfId="1" applyFont="1" applyFill="1" applyBorder="1"/>
    <xf numFmtId="0" fontId="16" fillId="0" borderId="0" xfId="1" applyFont="1" applyAlignment="1">
      <alignment horizontal="right"/>
    </xf>
    <xf numFmtId="0" fontId="13" fillId="0" borderId="1" xfId="1" applyFont="1" applyBorder="1"/>
    <xf numFmtId="0" fontId="13" fillId="10" borderId="9" xfId="1" applyFont="1" applyFill="1" applyBorder="1" applyAlignment="1">
      <alignment vertical="center"/>
    </xf>
    <xf numFmtId="0" fontId="13" fillId="10" borderId="13" xfId="1" applyFont="1" applyFill="1" applyBorder="1" applyAlignment="1">
      <alignment vertical="center"/>
    </xf>
    <xf numFmtId="1" fontId="13" fillId="3" borderId="16" xfId="1" applyNumberFormat="1" applyFont="1" applyFill="1" applyBorder="1" applyAlignment="1">
      <alignment horizontal="right"/>
    </xf>
    <xf numFmtId="0" fontId="13" fillId="10" borderId="3" xfId="1" applyFont="1" applyFill="1" applyBorder="1"/>
    <xf numFmtId="0" fontId="15" fillId="10" borderId="1" xfId="1" applyFont="1" applyFill="1" applyBorder="1"/>
    <xf numFmtId="182" fontId="15" fillId="0" borderId="9" xfId="1" applyNumberFormat="1" applyFont="1" applyBorder="1"/>
    <xf numFmtId="1" fontId="13" fillId="10" borderId="0" xfId="1" applyNumberFormat="1" applyFont="1" applyFill="1"/>
    <xf numFmtId="182" fontId="13" fillId="3" borderId="0" xfId="1" applyNumberFormat="1" applyFont="1" applyFill="1"/>
    <xf numFmtId="0" fontId="13" fillId="10" borderId="10" xfId="1" applyFont="1" applyFill="1" applyBorder="1" applyAlignment="1">
      <alignment vertical="center"/>
    </xf>
    <xf numFmtId="0" fontId="13" fillId="10" borderId="14" xfId="1" applyFont="1" applyFill="1" applyBorder="1" applyAlignment="1">
      <alignment vertical="center"/>
    </xf>
    <xf numFmtId="0" fontId="18" fillId="0" borderId="0" xfId="6"/>
    <xf numFmtId="0" fontId="2" fillId="0" borderId="0" xfId="1" applyFont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2" fillId="9" borderId="15" xfId="1" applyFont="1" applyFill="1" applyBorder="1" applyAlignment="1">
      <alignment horizontal="center" vertical="center"/>
    </xf>
    <xf numFmtId="0" fontId="2" fillId="7" borderId="15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11" fillId="0" borderId="0" xfId="1" applyFont="1" applyAlignment="1">
      <alignment horizontal="left" wrapText="1"/>
    </xf>
    <xf numFmtId="1" fontId="2" fillId="7" borderId="1" xfId="1" applyNumberFormat="1" applyFont="1" applyFill="1" applyBorder="1" applyAlignment="1">
      <alignment horizontal="center" vertical="center"/>
    </xf>
  </cellXfs>
  <cellStyles count="7">
    <cellStyle name="Normal_Calculation (3)" xfId="5" xr:uid="{00000000-0005-0000-0000-000000000000}"/>
    <cellStyle name="常规" xfId="0" builtinId="0"/>
    <cellStyle name="常规 2" xfId="1" xr:uid="{00000000-0005-0000-0000-000002000000}"/>
    <cellStyle name="常规 3" xfId="6" xr:uid="{7C3E1618-21DB-42FA-9C5D-34E4A4B5558B}"/>
    <cellStyle name="常规_第7章B卷最优化模型试题及答案" xfId="2" xr:uid="{00000000-0005-0000-0000-000003000000}"/>
    <cellStyle name="常规_指数平滑" xfId="4" xr:uid="{00000000-0005-0000-0000-000005000000}"/>
    <cellStyle name="千位分隔 2" xfId="3" xr:uid="{00000000-0005-0000-0000-000006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某产品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0048775153105862E-2"/>
                  <c:y val="-0.201418416447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第2题!$B$2:$B$25</c:f>
              <c:numCache>
                <c:formatCode>General</c:formatCode>
                <c:ptCount val="24"/>
                <c:pt idx="0">
                  <c:v>473</c:v>
                </c:pt>
                <c:pt idx="1">
                  <c:v>561</c:v>
                </c:pt>
                <c:pt idx="2">
                  <c:v>639</c:v>
                </c:pt>
                <c:pt idx="3">
                  <c:v>741</c:v>
                </c:pt>
                <c:pt idx="4">
                  <c:v>824</c:v>
                </c:pt>
                <c:pt idx="5">
                  <c:v>874</c:v>
                </c:pt>
                <c:pt idx="6">
                  <c:v>939</c:v>
                </c:pt>
                <c:pt idx="7">
                  <c:v>972</c:v>
                </c:pt>
                <c:pt idx="8">
                  <c:v>1024</c:v>
                </c:pt>
                <c:pt idx="9">
                  <c:v>1132</c:v>
                </c:pt>
                <c:pt idx="10">
                  <c:v>1075</c:v>
                </c:pt>
                <c:pt idx="11">
                  <c:v>1253</c:v>
                </c:pt>
                <c:pt idx="12">
                  <c:v>1366</c:v>
                </c:pt>
                <c:pt idx="13">
                  <c:v>1403</c:v>
                </c:pt>
                <c:pt idx="14">
                  <c:v>1242</c:v>
                </c:pt>
                <c:pt idx="15">
                  <c:v>1607</c:v>
                </c:pt>
                <c:pt idx="16">
                  <c:v>1499</c:v>
                </c:pt>
                <c:pt idx="17">
                  <c:v>1771</c:v>
                </c:pt>
                <c:pt idx="18">
                  <c:v>1837</c:v>
                </c:pt>
                <c:pt idx="19">
                  <c:v>1973</c:v>
                </c:pt>
                <c:pt idx="20">
                  <c:v>2066</c:v>
                </c:pt>
                <c:pt idx="21">
                  <c:v>2178</c:v>
                </c:pt>
                <c:pt idx="22">
                  <c:v>2305</c:v>
                </c:pt>
                <c:pt idx="23">
                  <c:v>2235</c:v>
                </c:pt>
              </c:numCache>
            </c:numRef>
          </c:xVal>
          <c:yVal>
            <c:numRef>
              <c:f>第2题!$C$2:$C$25</c:f>
              <c:numCache>
                <c:formatCode>0.0</c:formatCode>
                <c:ptCount val="24"/>
                <c:pt idx="0">
                  <c:v>22.05</c:v>
                </c:pt>
                <c:pt idx="1">
                  <c:v>142.20000000000002</c:v>
                </c:pt>
                <c:pt idx="2">
                  <c:v>161.69999999999999</c:v>
                </c:pt>
                <c:pt idx="3">
                  <c:v>206.7</c:v>
                </c:pt>
                <c:pt idx="4">
                  <c:v>251.54999999999998</c:v>
                </c:pt>
                <c:pt idx="5">
                  <c:v>281.40000000000003</c:v>
                </c:pt>
                <c:pt idx="6">
                  <c:v>267.75</c:v>
                </c:pt>
                <c:pt idx="7">
                  <c:v>283.95</c:v>
                </c:pt>
                <c:pt idx="8">
                  <c:v>294.45</c:v>
                </c:pt>
                <c:pt idx="9">
                  <c:v>337.65000000000003</c:v>
                </c:pt>
                <c:pt idx="10">
                  <c:v>337.95000000000005</c:v>
                </c:pt>
                <c:pt idx="11">
                  <c:v>418.95</c:v>
                </c:pt>
                <c:pt idx="12">
                  <c:v>405.15000000000003</c:v>
                </c:pt>
                <c:pt idx="13">
                  <c:v>447</c:v>
                </c:pt>
                <c:pt idx="14">
                  <c:v>378.90000000000003</c:v>
                </c:pt>
                <c:pt idx="15">
                  <c:v>495.15</c:v>
                </c:pt>
                <c:pt idx="16">
                  <c:v>468.29999999999995</c:v>
                </c:pt>
                <c:pt idx="17">
                  <c:v>488.09999999999997</c:v>
                </c:pt>
                <c:pt idx="18">
                  <c:v>533.1</c:v>
                </c:pt>
                <c:pt idx="19">
                  <c:v>545.1</c:v>
                </c:pt>
                <c:pt idx="20">
                  <c:v>542.1</c:v>
                </c:pt>
                <c:pt idx="21">
                  <c:v>577.5</c:v>
                </c:pt>
                <c:pt idx="22">
                  <c:v>618.6</c:v>
                </c:pt>
                <c:pt idx="23">
                  <c:v>547.35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8-413F-9BF6-EC00A59F4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77712"/>
        <c:axId val="626476464"/>
      </c:scatterChart>
      <c:valAx>
        <c:axId val="6264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476464"/>
        <c:crosses val="autoZero"/>
        <c:crossBetween val="midCat"/>
      </c:valAx>
      <c:valAx>
        <c:axId val="6264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4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不同需求量下总成本随订货量变形图形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'!$J$3:$J$13</c:f>
              <c:numCache>
                <c:formatCode>0</c:formatCode>
                <c:ptCount val="11"/>
                <c:pt idx="0">
                  <c:v>55000</c:v>
                </c:pt>
                <c:pt idx="1">
                  <c:v>54772.727272727301</c:v>
                </c:pt>
                <c:pt idx="2">
                  <c:v>55000</c:v>
                </c:pt>
                <c:pt idx="3">
                  <c:v>55576.9230769231</c:v>
                </c:pt>
                <c:pt idx="4">
                  <c:v>56428.571428571398</c:v>
                </c:pt>
                <c:pt idx="5">
                  <c:v>57500</c:v>
                </c:pt>
                <c:pt idx="6">
                  <c:v>58750</c:v>
                </c:pt>
                <c:pt idx="7">
                  <c:v>60147.058823529398</c:v>
                </c:pt>
                <c:pt idx="8">
                  <c:v>61666.666666666701</c:v>
                </c:pt>
                <c:pt idx="9">
                  <c:v>63289.473684210498</c:v>
                </c:pt>
                <c:pt idx="10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5-4096-8F1B-1CB87B488AE8}"/>
            </c:ext>
          </c:extLst>
        </c:ser>
        <c:ser>
          <c:idx val="1"/>
          <c:order val="1"/>
          <c:tx>
            <c:strRef>
              <c:f>'第6题 '!$I$3:$I$13</c:f>
              <c:strCach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'!$K$3:$K$13</c:f>
              <c:numCache>
                <c:formatCode>0</c:formatCode>
                <c:ptCount val="11"/>
                <c:pt idx="0">
                  <c:v>61000</c:v>
                </c:pt>
                <c:pt idx="1">
                  <c:v>60227.272727272699</c:v>
                </c:pt>
                <c:pt idx="2">
                  <c:v>60000</c:v>
                </c:pt>
                <c:pt idx="3">
                  <c:v>60192.307692307702</c:v>
                </c:pt>
                <c:pt idx="4">
                  <c:v>60714.285714285703</c:v>
                </c:pt>
                <c:pt idx="5">
                  <c:v>61500</c:v>
                </c:pt>
                <c:pt idx="6">
                  <c:v>62500</c:v>
                </c:pt>
                <c:pt idx="7">
                  <c:v>63676.470588235301</c:v>
                </c:pt>
                <c:pt idx="8">
                  <c:v>65000</c:v>
                </c:pt>
                <c:pt idx="9">
                  <c:v>66447.368421052597</c:v>
                </c:pt>
                <c:pt idx="10">
                  <c:v>68000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5-4096-8F1B-1CB87B488AE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'!$L$3:$L$13</c:f>
              <c:numCache>
                <c:formatCode>0</c:formatCode>
                <c:ptCount val="11"/>
                <c:pt idx="0">
                  <c:v>67000</c:v>
                </c:pt>
                <c:pt idx="1">
                  <c:v>65681.818181818206</c:v>
                </c:pt>
                <c:pt idx="2">
                  <c:v>65000</c:v>
                </c:pt>
                <c:pt idx="3">
                  <c:v>64807.692307692298</c:v>
                </c:pt>
                <c:pt idx="4">
                  <c:v>65000</c:v>
                </c:pt>
                <c:pt idx="5">
                  <c:v>65500</c:v>
                </c:pt>
                <c:pt idx="6">
                  <c:v>66250</c:v>
                </c:pt>
                <c:pt idx="7">
                  <c:v>67205.882352941204</c:v>
                </c:pt>
                <c:pt idx="8">
                  <c:v>68333.333333333299</c:v>
                </c:pt>
                <c:pt idx="9">
                  <c:v>69605.263157894704</c:v>
                </c:pt>
                <c:pt idx="10">
                  <c:v>71000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5-4096-8F1B-1CB87B488AE8}"/>
            </c:ext>
          </c:extLst>
        </c:ser>
        <c:ser>
          <c:idx val="3"/>
          <c:order val="3"/>
          <c:tx>
            <c:strRef>
              <c:f>'第6题 '!$I$3:$I$13</c:f>
              <c:strCach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'!$M$3:$M$13</c:f>
              <c:numCache>
                <c:formatCode>0</c:formatCode>
                <c:ptCount val="11"/>
                <c:pt idx="0">
                  <c:v>73000</c:v>
                </c:pt>
                <c:pt idx="1">
                  <c:v>71136.363636363603</c:v>
                </c:pt>
                <c:pt idx="2">
                  <c:v>70000</c:v>
                </c:pt>
                <c:pt idx="3">
                  <c:v>69423.076923076893</c:v>
                </c:pt>
                <c:pt idx="4">
                  <c:v>69285.714285714304</c:v>
                </c:pt>
                <c:pt idx="5">
                  <c:v>69500</c:v>
                </c:pt>
                <c:pt idx="6">
                  <c:v>70000</c:v>
                </c:pt>
                <c:pt idx="7">
                  <c:v>70735.294117647107</c:v>
                </c:pt>
                <c:pt idx="8">
                  <c:v>71666.666666666701</c:v>
                </c:pt>
                <c:pt idx="9">
                  <c:v>72763.157894736796</c:v>
                </c:pt>
                <c:pt idx="10">
                  <c:v>74000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5-4096-8F1B-1CB87B488AE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'!$N$3:$N$13</c:f>
              <c:numCache>
                <c:formatCode>0</c:formatCode>
                <c:ptCount val="11"/>
                <c:pt idx="0">
                  <c:v>79000</c:v>
                </c:pt>
                <c:pt idx="1">
                  <c:v>76590.909090909103</c:v>
                </c:pt>
                <c:pt idx="2">
                  <c:v>75000</c:v>
                </c:pt>
                <c:pt idx="3">
                  <c:v>74038.461538461503</c:v>
                </c:pt>
                <c:pt idx="4">
                  <c:v>73571.428571428594</c:v>
                </c:pt>
                <c:pt idx="5">
                  <c:v>73500</c:v>
                </c:pt>
                <c:pt idx="6">
                  <c:v>73750</c:v>
                </c:pt>
                <c:pt idx="7">
                  <c:v>74264.705882352893</c:v>
                </c:pt>
                <c:pt idx="8">
                  <c:v>75000</c:v>
                </c:pt>
                <c:pt idx="9">
                  <c:v>75921.052631578903</c:v>
                </c:pt>
                <c:pt idx="10">
                  <c:v>77000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5-4096-8F1B-1CB87B488AE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'!$O$3:$O$13</c:f>
              <c:numCache>
                <c:formatCode>0</c:formatCode>
                <c:ptCount val="11"/>
                <c:pt idx="0">
                  <c:v>85000</c:v>
                </c:pt>
                <c:pt idx="1">
                  <c:v>82045.454545454602</c:v>
                </c:pt>
                <c:pt idx="2">
                  <c:v>80000</c:v>
                </c:pt>
                <c:pt idx="3">
                  <c:v>78653.8461538462</c:v>
                </c:pt>
                <c:pt idx="4">
                  <c:v>77857.142857142899</c:v>
                </c:pt>
                <c:pt idx="5">
                  <c:v>77500</c:v>
                </c:pt>
                <c:pt idx="6">
                  <c:v>77500</c:v>
                </c:pt>
                <c:pt idx="7">
                  <c:v>77794.117647058796</c:v>
                </c:pt>
                <c:pt idx="8">
                  <c:v>78333.333333333299</c:v>
                </c:pt>
                <c:pt idx="9">
                  <c:v>79078.947368421097</c:v>
                </c:pt>
                <c:pt idx="10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E5-4096-8F1B-1CB87B488AE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'!$P$3:$P$13</c:f>
              <c:numCache>
                <c:formatCode>0</c:formatCode>
                <c:ptCount val="11"/>
                <c:pt idx="0">
                  <c:v>91000</c:v>
                </c:pt>
                <c:pt idx="1">
                  <c:v>87500</c:v>
                </c:pt>
                <c:pt idx="2">
                  <c:v>85000</c:v>
                </c:pt>
                <c:pt idx="3">
                  <c:v>83269.230769230795</c:v>
                </c:pt>
                <c:pt idx="4">
                  <c:v>82142.857142857101</c:v>
                </c:pt>
                <c:pt idx="5">
                  <c:v>81500</c:v>
                </c:pt>
                <c:pt idx="6">
                  <c:v>81250</c:v>
                </c:pt>
                <c:pt idx="7">
                  <c:v>81323.529411764699</c:v>
                </c:pt>
                <c:pt idx="8">
                  <c:v>81666.666666666701</c:v>
                </c:pt>
                <c:pt idx="9">
                  <c:v>82236.842105263204</c:v>
                </c:pt>
                <c:pt idx="10">
                  <c:v>83000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E5-4096-8F1B-1CB87B488AE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'!$Q$3:$Q$13</c:f>
              <c:numCache>
                <c:formatCode>0</c:formatCode>
                <c:ptCount val="11"/>
                <c:pt idx="0">
                  <c:v>97000</c:v>
                </c:pt>
                <c:pt idx="1">
                  <c:v>92954.545454545398</c:v>
                </c:pt>
                <c:pt idx="2">
                  <c:v>90000</c:v>
                </c:pt>
                <c:pt idx="3">
                  <c:v>87884.615384615405</c:v>
                </c:pt>
                <c:pt idx="4">
                  <c:v>86428.571428571406</c:v>
                </c:pt>
                <c:pt idx="5">
                  <c:v>85500</c:v>
                </c:pt>
                <c:pt idx="6">
                  <c:v>85000</c:v>
                </c:pt>
                <c:pt idx="7">
                  <c:v>84852.941176470602</c:v>
                </c:pt>
                <c:pt idx="8">
                  <c:v>85000</c:v>
                </c:pt>
                <c:pt idx="9">
                  <c:v>85394.736842105296</c:v>
                </c:pt>
                <c:pt idx="10">
                  <c:v>86000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E5-4096-8F1B-1CB87B488AE8}"/>
            </c:ext>
          </c:extLst>
        </c:ser>
        <c:ser>
          <c:idx val="8"/>
          <c:order val="8"/>
          <c:tx>
            <c:strRef>
              <c:f>'第6题 '!$I$3:$I$13</c:f>
              <c:strCach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'!$S$3:$S$13</c:f>
              <c:numCache>
                <c:formatCode>0</c:formatCode>
                <c:ptCount val="11"/>
                <c:pt idx="0">
                  <c:v>109000</c:v>
                </c:pt>
                <c:pt idx="1">
                  <c:v>103863.636363636</c:v>
                </c:pt>
                <c:pt idx="2">
                  <c:v>100000</c:v>
                </c:pt>
                <c:pt idx="3">
                  <c:v>97115.384615384595</c:v>
                </c:pt>
                <c:pt idx="4">
                  <c:v>95000</c:v>
                </c:pt>
                <c:pt idx="5">
                  <c:v>93500</c:v>
                </c:pt>
                <c:pt idx="6">
                  <c:v>92500</c:v>
                </c:pt>
                <c:pt idx="7">
                  <c:v>91911.764705882306</c:v>
                </c:pt>
                <c:pt idx="8">
                  <c:v>91666.666666666701</c:v>
                </c:pt>
                <c:pt idx="9">
                  <c:v>91710.526315789495</c:v>
                </c:pt>
                <c:pt idx="10">
                  <c:v>92000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5E5-4096-8F1B-1CB87B488AE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'!$T$3:$T$13</c:f>
              <c:numCache>
                <c:formatCode>0</c:formatCode>
                <c:ptCount val="11"/>
                <c:pt idx="0">
                  <c:v>115000</c:v>
                </c:pt>
                <c:pt idx="1">
                  <c:v>109318.181818182</c:v>
                </c:pt>
                <c:pt idx="2">
                  <c:v>105000</c:v>
                </c:pt>
                <c:pt idx="3">
                  <c:v>101730.769230769</c:v>
                </c:pt>
                <c:pt idx="4">
                  <c:v>99285.714285714304</c:v>
                </c:pt>
                <c:pt idx="5">
                  <c:v>97500</c:v>
                </c:pt>
                <c:pt idx="6">
                  <c:v>96250</c:v>
                </c:pt>
                <c:pt idx="7">
                  <c:v>95441.176470588194</c:v>
                </c:pt>
                <c:pt idx="8">
                  <c:v>95000</c:v>
                </c:pt>
                <c:pt idx="9">
                  <c:v>94868.421052631602</c:v>
                </c:pt>
                <c:pt idx="10">
                  <c:v>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5E5-4096-8F1B-1CB87B488AE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'!$L$3:$L$13</c:f>
              <c:numCache>
                <c:formatCode>0</c:formatCode>
                <c:ptCount val="11"/>
                <c:pt idx="0">
                  <c:v>67000</c:v>
                </c:pt>
                <c:pt idx="1">
                  <c:v>65681.818181818206</c:v>
                </c:pt>
                <c:pt idx="2">
                  <c:v>65000</c:v>
                </c:pt>
                <c:pt idx="3">
                  <c:v>64807.692307692298</c:v>
                </c:pt>
                <c:pt idx="4">
                  <c:v>65000</c:v>
                </c:pt>
                <c:pt idx="5">
                  <c:v>65500</c:v>
                </c:pt>
                <c:pt idx="6">
                  <c:v>66250</c:v>
                </c:pt>
                <c:pt idx="7">
                  <c:v>67205.882352941204</c:v>
                </c:pt>
                <c:pt idx="8">
                  <c:v>68333.333333333299</c:v>
                </c:pt>
                <c:pt idx="9">
                  <c:v>69605.263157894704</c:v>
                </c:pt>
                <c:pt idx="10">
                  <c:v>71000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5E5-4096-8F1B-1CB87B488AE8}"/>
            </c:ext>
          </c:extLst>
        </c:ser>
        <c:ser>
          <c:idx val="11"/>
          <c:order val="11"/>
          <c:tx>
            <c:strRef>
              <c:f>'第6题 '!$I$3:$I$13</c:f>
              <c:strCach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'!$I$3:$I$13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'!$R$3:$R$13</c:f>
              <c:numCache>
                <c:formatCode>0</c:formatCode>
                <c:ptCount val="11"/>
                <c:pt idx="0">
                  <c:v>103000</c:v>
                </c:pt>
                <c:pt idx="1">
                  <c:v>98409.090909090897</c:v>
                </c:pt>
                <c:pt idx="2">
                  <c:v>95000</c:v>
                </c:pt>
                <c:pt idx="3">
                  <c:v>92500</c:v>
                </c:pt>
                <c:pt idx="4">
                  <c:v>90714.285714285696</c:v>
                </c:pt>
                <c:pt idx="5">
                  <c:v>89500</c:v>
                </c:pt>
                <c:pt idx="6">
                  <c:v>88750</c:v>
                </c:pt>
                <c:pt idx="7">
                  <c:v>88382.352941176505</c:v>
                </c:pt>
                <c:pt idx="8">
                  <c:v>88333.333333333299</c:v>
                </c:pt>
                <c:pt idx="9">
                  <c:v>88552.631578947403</c:v>
                </c:pt>
                <c:pt idx="10">
                  <c:v>89000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5E5-4096-8F1B-1CB87B488AE8}"/>
            </c:ext>
          </c:extLst>
        </c:ser>
        <c:ser>
          <c:idx val="12"/>
          <c:order val="12"/>
          <c:spPr>
            <a:ln w="412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'第6题 '!$F$3:$F$13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xVal>
          <c:yVal>
            <c:numRef>
              <c:f>'第6题 '!$G$3:$G$13</c:f>
              <c:numCache>
                <c:formatCode>0</c:formatCode>
                <c:ptCount val="11"/>
                <c:pt idx="0">
                  <c:v>73000</c:v>
                </c:pt>
                <c:pt idx="1">
                  <c:v>71136.363636363632</c:v>
                </c:pt>
                <c:pt idx="2">
                  <c:v>70000</c:v>
                </c:pt>
                <c:pt idx="3">
                  <c:v>69423.076923076922</c:v>
                </c:pt>
                <c:pt idx="4">
                  <c:v>69285.71428571429</c:v>
                </c:pt>
                <c:pt idx="5">
                  <c:v>69500</c:v>
                </c:pt>
                <c:pt idx="6">
                  <c:v>70000</c:v>
                </c:pt>
                <c:pt idx="7">
                  <c:v>70735.294117647063</c:v>
                </c:pt>
                <c:pt idx="8">
                  <c:v>71666.666666666672</c:v>
                </c:pt>
                <c:pt idx="9">
                  <c:v>72763.15789473684</c:v>
                </c:pt>
                <c:pt idx="10">
                  <c:v>74000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5E5-4096-8F1B-1CB87B488AE8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'!$I$15:$T$15</c:f>
              <c:numCache>
                <c:formatCode>General</c:formatCode>
                <c:ptCount val="12"/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</c:numCache>
            </c:numRef>
          </c:xVal>
          <c:yVal>
            <c:numRef>
              <c:f>'第6题 '!$I$16:$T$16</c:f>
              <c:numCache>
                <c:formatCode>0</c:formatCode>
                <c:ptCount val="12"/>
                <c:pt idx="0" formatCode="0.0">
                  <c:v>1385.6406460551018</c:v>
                </c:pt>
                <c:pt idx="1">
                  <c:v>1095.44511501033</c:v>
                </c:pt>
                <c:pt idx="2">
                  <c:v>1200</c:v>
                </c:pt>
                <c:pt idx="3">
                  <c:v>1296.14813968157</c:v>
                </c:pt>
                <c:pt idx="4">
                  <c:v>1385.6406460551</c:v>
                </c:pt>
                <c:pt idx="5">
                  <c:v>1469.6938456699099</c:v>
                </c:pt>
                <c:pt idx="6">
                  <c:v>1549.1933384829699</c:v>
                </c:pt>
                <c:pt idx="7">
                  <c:v>1624.8076809271899</c:v>
                </c:pt>
                <c:pt idx="8">
                  <c:v>1697.05627484771</c:v>
                </c:pt>
                <c:pt idx="9">
                  <c:v>1766.3521732655699</c:v>
                </c:pt>
                <c:pt idx="10">
                  <c:v>1833.0302779823401</c:v>
                </c:pt>
                <c:pt idx="11">
                  <c:v>1897.3665961010299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5E5-4096-8F1B-1CB87B488AE8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'第6题 '!$I$15:$T$15</c:f>
              <c:numCache>
                <c:formatCode>General</c:formatCode>
                <c:ptCount val="12"/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</c:numCache>
            </c:numRef>
          </c:xVal>
          <c:yVal>
            <c:numRef>
              <c:f>'第6题 '!$I$17:$T$17</c:f>
              <c:numCache>
                <c:formatCode>0</c:formatCode>
                <c:ptCount val="12"/>
                <c:pt idx="0" formatCode="#,##0_);[Red]\(#,##0\)">
                  <c:v>69282.032302755091</c:v>
                </c:pt>
                <c:pt idx="1">
                  <c:v>54772.255750516597</c:v>
                </c:pt>
                <c:pt idx="2">
                  <c:v>60000</c:v>
                </c:pt>
                <c:pt idx="3">
                  <c:v>64807.406984078603</c:v>
                </c:pt>
                <c:pt idx="4">
                  <c:v>69282.032302755106</c:v>
                </c:pt>
                <c:pt idx="5">
                  <c:v>73484.692283495402</c:v>
                </c:pt>
                <c:pt idx="6">
                  <c:v>77459.666924148303</c:v>
                </c:pt>
                <c:pt idx="7">
                  <c:v>81240.384046359599</c:v>
                </c:pt>
                <c:pt idx="8">
                  <c:v>84852.813742385697</c:v>
                </c:pt>
                <c:pt idx="9">
                  <c:v>88317.608663278501</c:v>
                </c:pt>
                <c:pt idx="10">
                  <c:v>91651.513899116806</c:v>
                </c:pt>
                <c:pt idx="11">
                  <c:v>94868.329805051399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5E5-4096-8F1B-1CB87B488AE8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'第6题 '!$J$16:$T$16</c:f>
              <c:numCache>
                <c:formatCode>0</c:formatCode>
                <c:ptCount val="11"/>
                <c:pt idx="0">
                  <c:v>1095.44511501033</c:v>
                </c:pt>
                <c:pt idx="1">
                  <c:v>1200</c:v>
                </c:pt>
                <c:pt idx="2">
                  <c:v>1296.14813968157</c:v>
                </c:pt>
                <c:pt idx="3">
                  <c:v>1385.6406460551</c:v>
                </c:pt>
                <c:pt idx="4">
                  <c:v>1469.6938456699099</c:v>
                </c:pt>
                <c:pt idx="5">
                  <c:v>1549.1933384829699</c:v>
                </c:pt>
                <c:pt idx="6">
                  <c:v>1624.8076809271899</c:v>
                </c:pt>
                <c:pt idx="7">
                  <c:v>1697.05627484771</c:v>
                </c:pt>
                <c:pt idx="8">
                  <c:v>1766.3521732655699</c:v>
                </c:pt>
                <c:pt idx="9">
                  <c:v>1833.0302779823401</c:v>
                </c:pt>
                <c:pt idx="10">
                  <c:v>1897.3665961010299</c:v>
                </c:pt>
              </c:numCache>
            </c:numRef>
          </c:xVal>
          <c:yVal>
            <c:numRef>
              <c:f>'第6题 '!$J$17:$T$17</c:f>
              <c:numCache>
                <c:formatCode>0</c:formatCode>
                <c:ptCount val="11"/>
                <c:pt idx="0">
                  <c:v>54772.255750516597</c:v>
                </c:pt>
                <c:pt idx="1">
                  <c:v>60000</c:v>
                </c:pt>
                <c:pt idx="2">
                  <c:v>64807.406984078603</c:v>
                </c:pt>
                <c:pt idx="3">
                  <c:v>69282.032302755106</c:v>
                </c:pt>
                <c:pt idx="4">
                  <c:v>73484.692283495402</c:v>
                </c:pt>
                <c:pt idx="5">
                  <c:v>77459.666924148303</c:v>
                </c:pt>
                <c:pt idx="6">
                  <c:v>81240.384046359599</c:v>
                </c:pt>
                <c:pt idx="7">
                  <c:v>84852.813742385697</c:v>
                </c:pt>
                <c:pt idx="8">
                  <c:v>88317.608663278501</c:v>
                </c:pt>
                <c:pt idx="9">
                  <c:v>91651.513899116806</c:v>
                </c:pt>
                <c:pt idx="10">
                  <c:v>94868.329805051399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5E5-4096-8F1B-1CB87B488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010296"/>
        <c:axId val="952010952"/>
      </c:scatterChart>
      <c:valAx>
        <c:axId val="952010296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010952"/>
        <c:crosses val="autoZero"/>
        <c:crossBetween val="midCat"/>
      </c:valAx>
      <c:valAx>
        <c:axId val="952010952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201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改签人数对应</a:t>
            </a:r>
            <a:endParaRPr lang="en-US" altLang="zh-CN"/>
          </a:p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频数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[1]第7题!$C$18</c:f>
              <c:strCache>
                <c:ptCount val="1"/>
                <c:pt idx="0">
                  <c:v>频数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[1]第7题!$B$19:$B$55</c:f>
              <c:numCache>
                <c:formatCode>General</c:formatCode>
                <c:ptCount val="37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57</c:v>
                </c:pt>
                <c:pt idx="35">
                  <c:v>58</c:v>
                </c:pt>
                <c:pt idx="36">
                  <c:v>59</c:v>
                </c:pt>
              </c:numCache>
            </c:numRef>
          </c:cat>
          <c:val>
            <c:numRef>
              <c:f>[1]第7题!$C$19:$C$55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15</c:v>
                </c:pt>
                <c:pt idx="6">
                  <c:v>18</c:v>
                </c:pt>
                <c:pt idx="7">
                  <c:v>33</c:v>
                </c:pt>
                <c:pt idx="8">
                  <c:v>44</c:v>
                </c:pt>
                <c:pt idx="9">
                  <c:v>57</c:v>
                </c:pt>
                <c:pt idx="10">
                  <c:v>82</c:v>
                </c:pt>
                <c:pt idx="11">
                  <c:v>109</c:v>
                </c:pt>
                <c:pt idx="12">
                  <c:v>167</c:v>
                </c:pt>
                <c:pt idx="13">
                  <c:v>186</c:v>
                </c:pt>
                <c:pt idx="14">
                  <c:v>183</c:v>
                </c:pt>
                <c:pt idx="15">
                  <c:v>227</c:v>
                </c:pt>
                <c:pt idx="16">
                  <c:v>233</c:v>
                </c:pt>
                <c:pt idx="17">
                  <c:v>232</c:v>
                </c:pt>
                <c:pt idx="18">
                  <c:v>244</c:v>
                </c:pt>
                <c:pt idx="19">
                  <c:v>217</c:v>
                </c:pt>
                <c:pt idx="20">
                  <c:v>212</c:v>
                </c:pt>
                <c:pt idx="21">
                  <c:v>175</c:v>
                </c:pt>
                <c:pt idx="22">
                  <c:v>143</c:v>
                </c:pt>
                <c:pt idx="23">
                  <c:v>101</c:v>
                </c:pt>
                <c:pt idx="24">
                  <c:v>98</c:v>
                </c:pt>
                <c:pt idx="25">
                  <c:v>58</c:v>
                </c:pt>
                <c:pt idx="26">
                  <c:v>50</c:v>
                </c:pt>
                <c:pt idx="27">
                  <c:v>31</c:v>
                </c:pt>
                <c:pt idx="28">
                  <c:v>35</c:v>
                </c:pt>
                <c:pt idx="29">
                  <c:v>13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6-424F-A61B-ABF90D355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75337"/>
        <c:axId val="2619802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[1]第7题!$B$18</c15:sqref>
                        </c15:formulaRef>
                      </c:ext>
                    </c:extLst>
                    <c:strCache>
                      <c:ptCount val="1"/>
                      <c:pt idx="0">
                        <c:v>改签人数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[1]第7题!$B$19:$B$55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26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29</c:v>
                      </c:pt>
                      <c:pt idx="7">
                        <c:v>30</c:v>
                      </c:pt>
                      <c:pt idx="8">
                        <c:v>31</c:v>
                      </c:pt>
                      <c:pt idx="9">
                        <c:v>32</c:v>
                      </c:pt>
                      <c:pt idx="10">
                        <c:v>33</c:v>
                      </c:pt>
                      <c:pt idx="11">
                        <c:v>34</c:v>
                      </c:pt>
                      <c:pt idx="12">
                        <c:v>35</c:v>
                      </c:pt>
                      <c:pt idx="13">
                        <c:v>36</c:v>
                      </c:pt>
                      <c:pt idx="14">
                        <c:v>37</c:v>
                      </c:pt>
                      <c:pt idx="15">
                        <c:v>38</c:v>
                      </c:pt>
                      <c:pt idx="16">
                        <c:v>39</c:v>
                      </c:pt>
                      <c:pt idx="17">
                        <c:v>40</c:v>
                      </c:pt>
                      <c:pt idx="18">
                        <c:v>41</c:v>
                      </c:pt>
                      <c:pt idx="19">
                        <c:v>42</c:v>
                      </c:pt>
                      <c:pt idx="20">
                        <c:v>43</c:v>
                      </c:pt>
                      <c:pt idx="21">
                        <c:v>44</c:v>
                      </c:pt>
                      <c:pt idx="22">
                        <c:v>45</c:v>
                      </c:pt>
                      <c:pt idx="23">
                        <c:v>46</c:v>
                      </c:pt>
                      <c:pt idx="24">
                        <c:v>47</c:v>
                      </c:pt>
                      <c:pt idx="25">
                        <c:v>48</c:v>
                      </c:pt>
                      <c:pt idx="26">
                        <c:v>49</c:v>
                      </c:pt>
                      <c:pt idx="27">
                        <c:v>50</c:v>
                      </c:pt>
                      <c:pt idx="28">
                        <c:v>51</c:v>
                      </c:pt>
                      <c:pt idx="29">
                        <c:v>52</c:v>
                      </c:pt>
                      <c:pt idx="30">
                        <c:v>53</c:v>
                      </c:pt>
                      <c:pt idx="31">
                        <c:v>54</c:v>
                      </c:pt>
                      <c:pt idx="32">
                        <c:v>55</c:v>
                      </c:pt>
                      <c:pt idx="33">
                        <c:v>56</c:v>
                      </c:pt>
                      <c:pt idx="34">
                        <c:v>57</c:v>
                      </c:pt>
                      <c:pt idx="35">
                        <c:v>58</c:v>
                      </c:pt>
                      <c:pt idx="36">
                        <c:v>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[1]第7题!$B$19:$B$55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23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26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29</c:v>
                      </c:pt>
                      <c:pt idx="7">
                        <c:v>30</c:v>
                      </c:pt>
                      <c:pt idx="8">
                        <c:v>31</c:v>
                      </c:pt>
                      <c:pt idx="9">
                        <c:v>32</c:v>
                      </c:pt>
                      <c:pt idx="10">
                        <c:v>33</c:v>
                      </c:pt>
                      <c:pt idx="11">
                        <c:v>34</c:v>
                      </c:pt>
                      <c:pt idx="12">
                        <c:v>35</c:v>
                      </c:pt>
                      <c:pt idx="13">
                        <c:v>36</c:v>
                      </c:pt>
                      <c:pt idx="14">
                        <c:v>37</c:v>
                      </c:pt>
                      <c:pt idx="15">
                        <c:v>38</c:v>
                      </c:pt>
                      <c:pt idx="16">
                        <c:v>39</c:v>
                      </c:pt>
                      <c:pt idx="17">
                        <c:v>40</c:v>
                      </c:pt>
                      <c:pt idx="18">
                        <c:v>41</c:v>
                      </c:pt>
                      <c:pt idx="19">
                        <c:v>42</c:v>
                      </c:pt>
                      <c:pt idx="20">
                        <c:v>43</c:v>
                      </c:pt>
                      <c:pt idx="21">
                        <c:v>44</c:v>
                      </c:pt>
                      <c:pt idx="22">
                        <c:v>45</c:v>
                      </c:pt>
                      <c:pt idx="23">
                        <c:v>46</c:v>
                      </c:pt>
                      <c:pt idx="24">
                        <c:v>47</c:v>
                      </c:pt>
                      <c:pt idx="25">
                        <c:v>48</c:v>
                      </c:pt>
                      <c:pt idx="26">
                        <c:v>49</c:v>
                      </c:pt>
                      <c:pt idx="27">
                        <c:v>50</c:v>
                      </c:pt>
                      <c:pt idx="28">
                        <c:v>51</c:v>
                      </c:pt>
                      <c:pt idx="29">
                        <c:v>52</c:v>
                      </c:pt>
                      <c:pt idx="30">
                        <c:v>53</c:v>
                      </c:pt>
                      <c:pt idx="31">
                        <c:v>54</c:v>
                      </c:pt>
                      <c:pt idx="32">
                        <c:v>55</c:v>
                      </c:pt>
                      <c:pt idx="33">
                        <c:v>56</c:v>
                      </c:pt>
                      <c:pt idx="34">
                        <c:v>57</c:v>
                      </c:pt>
                      <c:pt idx="35">
                        <c:v>58</c:v>
                      </c:pt>
                      <c:pt idx="36">
                        <c:v>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D56-424F-A61B-ABF90D3553EE}"/>
                  </c:ext>
                </c:extLst>
              </c15:ser>
            </c15:filteredBarSeries>
          </c:ext>
        </c:extLst>
      </c:barChart>
      <c:catAx>
        <c:axId val="4597533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980224"/>
        <c:crosses val="autoZero"/>
        <c:auto val="1"/>
        <c:lblAlgn val="ctr"/>
        <c:lblOffset val="100"/>
        <c:noMultiLvlLbl val="0"/>
      </c:catAx>
      <c:valAx>
        <c:axId val="2619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753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G$1" max="9" min="1" page="10" val="2"/>
</file>

<file path=xl/ctrlProps/ctrlProp2.xml><?xml version="1.0" encoding="utf-8"?>
<formControlPr xmlns="http://schemas.microsoft.com/office/spreadsheetml/2009/9/main" objectType="Spin" dx="26" fmlaLink="$D$6" max="30" min="15" page="10" val="16"/>
</file>

<file path=xl/ctrlProps/ctrlProp3.xml><?xml version="1.0" encoding="utf-8"?>
<formControlPr xmlns="http://schemas.microsoft.com/office/spreadsheetml/2009/9/main" objectType="Spin" dx="22" fmlaLink="$D$2" inc="1000" max="15000" min="5000" page="10" val="800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4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466725</xdr:colOff>
      <xdr:row>13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86425" y="0"/>
          <a:ext cx="4124325" cy="2371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 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本工作表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A1:B23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区域中的数据，是某公司在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月间的销售额实际值。经观察，发现这些数据大体上在一个水平位置附近上下波动。要求建立指数平滑模型：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针对在单元格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中的任意平滑常数（它可以通过微调项在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0.1 ~ 0.9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为步长任意调节），计算各月份的销售额估计值；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求出这些估计值与对应的销售额实际值之间的均方误差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进行灵敏度分析，求出使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极小的最优平滑常数；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，用最优平滑常数预测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月该公司的销售额。</a:t>
          </a:r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0</xdr:row>
          <xdr:rowOff>0</xdr:rowOff>
        </xdr:from>
        <xdr:to>
          <xdr:col>7</xdr:col>
          <xdr:colOff>441960</xdr:colOff>
          <xdr:row>2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28575</xdr:colOff>
      <xdr:row>29</xdr:row>
      <xdr:rowOff>123825</xdr:rowOff>
    </xdr:from>
    <xdr:to>
      <xdr:col>32</xdr:col>
      <xdr:colOff>295275</xdr:colOff>
      <xdr:row>49</xdr:row>
      <xdr:rowOff>66675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0925" y="5153025"/>
          <a:ext cx="781050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866774</xdr:colOff>
      <xdr:row>0</xdr:row>
      <xdr:rowOff>0</xdr:rowOff>
    </xdr:from>
    <xdr:to>
      <xdr:col>14</xdr:col>
      <xdr:colOff>409574</xdr:colOff>
      <xdr:row>8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8172449" y="0"/>
          <a:ext cx="3457575" cy="18764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某产品的产量与收益数据如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所示。要求：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制作散点图，寻找合适的拟合曲线；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求出模型中的参数，及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平方值；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根据回归方程计算当产量为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时的收益值；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用变换法计算当产量为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时的收益值。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335280</xdr:colOff>
      <xdr:row>9</xdr:row>
      <xdr:rowOff>0</xdr:rowOff>
    </xdr:from>
    <xdr:to>
      <xdr:col>9</xdr:col>
      <xdr:colOff>617220</xdr:colOff>
      <xdr:row>24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13</xdr:col>
      <xdr:colOff>485775</xdr:colOff>
      <xdr:row>15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171950" y="0"/>
          <a:ext cx="4638675" cy="2695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 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某投资者有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万元资金，现有两个投资项目，项目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是浦江大桥的建设，项目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是郊区高速公路的建设。项目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初始投入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万元，以后每年获得本金的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的投资收益，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年后收回本金；项目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初始投入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万元，以后每年视公路的经营情况获得收益。根据预测，该项目第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年可获得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万元的收益，以后每年的收益在上年基础上递增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年后收回本金。假定贴现率为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，要求：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．在本工作表中建立一个对两个项目进行比较的模型，在两个并列的单元格中分别求出两个投资项目的净现值，在一个单元格中利用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IF()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函数给出“项目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较优”或“项目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较优”的结论；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．将上述模型加以扩充，在两个并列的单元格中分别求出两个项目的内部报酬率；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．在一个单元格中使用一个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内建函数求出使两个项目的净现值相等的贴现率及相等处的净现值。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0</xdr:row>
      <xdr:rowOff>28574</xdr:rowOff>
    </xdr:from>
    <xdr:to>
      <xdr:col>25</xdr:col>
      <xdr:colOff>619125</xdr:colOff>
      <xdr:row>21</xdr:row>
      <xdr:rowOff>95249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4813024" y="28574"/>
          <a:ext cx="4221231" cy="4154971"/>
          <a:chOff x="5772150" y="28574"/>
          <a:chExt cx="4638675" cy="3705225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 txBox="1"/>
        </xdr:nvSpPr>
        <xdr:spPr>
          <a:xfrm>
            <a:off x="5772150" y="28574"/>
            <a:ext cx="4638675" cy="370522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　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个商店销售某货物，销售价格为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只，单位变动成本为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只，年固定成本为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40000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元。店主估计，当年产品销量可以达到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4000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双。另外，如果增加工时，可以增加销量（如下表所示）。但是工时增加，也带来了费用的增加，每工时支付额为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元。要求：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在本工作表中，在假定增加工时为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、增加产量为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的基础上，计算出原来与增加工时后的两种利润的模型。计算单位边际贡献、边际贡献、预计利润、盈亏平衡点与安全边际等；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问增加工时为多少时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(15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至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之间的整数），增加工时后的利润反而少于原来的利润？数字写在答案边的单元格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B19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中，数字间用逗号分隔；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在单元格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E7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左边添加一个微调器按钮，使增加工时数从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按步长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变化到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时，单元格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E9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的值自动按上述对应表的数据增加销量值，同时模型中的计算值随之改变。</a:t>
            </a:r>
          </a:p>
        </xdr:txBody>
      </xdr:sp>
      <xdr:pic>
        <xdr:nvPicPr>
          <xdr:cNvPr id="7" name="图片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29487" y="990600"/>
            <a:ext cx="1524000" cy="8953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4</xdr:row>
          <xdr:rowOff>83820</xdr:rowOff>
        </xdr:from>
        <xdr:to>
          <xdr:col>3</xdr:col>
          <xdr:colOff>198120</xdr:colOff>
          <xdr:row>6</xdr:row>
          <xdr:rowOff>99060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19050</xdr:rowOff>
    </xdr:from>
    <xdr:to>
      <xdr:col>18</xdr:col>
      <xdr:colOff>171450</xdr:colOff>
      <xdr:row>17</xdr:row>
      <xdr:rowOff>22860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5655945" y="19050"/>
          <a:ext cx="4482465" cy="3112770"/>
          <a:chOff x="6010275" y="19050"/>
          <a:chExt cx="4962525" cy="2926624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6010275" y="19050"/>
            <a:ext cx="4962525" cy="292662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zh-CN" altLang="zh-CN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某学校需要集体采购“计算机应用基础”、“高等数学”两种教材各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本。现有三家书店有这两种教材供应，但每家书店两种教材的库存量都无法满足该学校的需求量。学校需要分别从这三家书店采购。三家书店承诺若一次购买量超过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本可享受价格优惠。三家书店教材的库存量和价格折扣如下表所示。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已知“计算机应用基础”的单价为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元，“高等数学”的单价为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元。要求：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利用“规划求解”工具确定如何安排采购计划，可使学校购买这两种教材的费用最小；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将规划求解的模型设置保存在从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开始的单元内</a:t>
            </a:r>
          </a:p>
        </xdr:txBody>
      </xdr:sp>
      <xdr:pic>
        <xdr:nvPicPr>
          <xdr:cNvPr id="5" name="图片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46753" y="902598"/>
            <a:ext cx="2355183" cy="6320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0</xdr:rowOff>
    </xdr:from>
    <xdr:to>
      <xdr:col>29</xdr:col>
      <xdr:colOff>590550</xdr:colOff>
      <xdr:row>26</xdr:row>
      <xdr:rowOff>9525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AC5D7C4A-66FB-4673-BE5A-EC4589FC61BE}"/>
            </a:ext>
          </a:extLst>
        </xdr:cNvPr>
        <xdr:cNvGrpSpPr/>
      </xdr:nvGrpSpPr>
      <xdr:grpSpPr>
        <a:xfrm>
          <a:off x="9547860" y="0"/>
          <a:ext cx="4911090" cy="4764405"/>
          <a:chOff x="12125325" y="0"/>
          <a:chExt cx="5391150" cy="4712677"/>
        </a:xfrm>
      </xdr:grpSpPr>
      <xdr:sp macro="" textlink="">
        <xdr:nvSpPr>
          <xdr:cNvPr id="3" name="TextBox 18">
            <a:extLst>
              <a:ext uri="{FF2B5EF4-FFF2-40B4-BE49-F238E27FC236}">
                <a16:creationId xmlns:a16="http://schemas.microsoft.com/office/drawing/2014/main" id="{64B6F64A-AACC-7C83-5006-D618EE856411}"/>
              </a:ext>
            </a:extLst>
          </xdr:cNvPr>
          <xdr:cNvSpPr txBox="1"/>
        </xdr:nvSpPr>
        <xdr:spPr>
          <a:xfrm>
            <a:off x="12125325" y="0"/>
            <a:ext cx="5391150" cy="471267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</a:t>
            </a:r>
            <a:r>
              <a:rPr lang="zh-CN" altLang="zh-CN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zh-CN" altLang="zh-CN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某炼钢厂每年生产需要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10000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吨动力精煤煤炭。他们每次向煤矿订购煤炭的时候，需要花费手续费等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6000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元，储存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吨煤炭的年成本为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元，目前每次的订货量为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吨。</a:t>
            </a:r>
          </a:p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要求：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建立模型，计算最小年总成本和经济订货量；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绘制不同年需求量下总成本随订货量变化图形；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添加微调器，调整年需求量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最小值为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5000,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最大值为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15000,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步长为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1000)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，并在图形上添加一条代表当前年需求量的曲线；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在图形上添加各个年需求量下的最小年总成本的连线。</a:t>
            </a:r>
          </a:p>
          <a:p>
            <a:endParaRPr lang="zh-CN" altLang="en-US" sz="1100"/>
          </a:p>
        </xdr:txBody>
      </xdr:sp>
      <xdr:pic>
        <xdr:nvPicPr>
          <xdr:cNvPr id="4" name="Picture 20">
            <a:extLst>
              <a:ext uri="{FF2B5EF4-FFF2-40B4-BE49-F238E27FC236}">
                <a16:creationId xmlns:a16="http://schemas.microsoft.com/office/drawing/2014/main" id="{8563A6FB-DE3E-6112-C087-29D57657F3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2355168" y="1831312"/>
            <a:ext cx="4874314" cy="286461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</xdr:col>
      <xdr:colOff>23812</xdr:colOff>
      <xdr:row>19</xdr:row>
      <xdr:rowOff>95250</xdr:rowOff>
    </xdr:from>
    <xdr:to>
      <xdr:col>15</xdr:col>
      <xdr:colOff>357187</xdr:colOff>
      <xdr:row>35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7AD395E-AA15-42B3-A326-B382B8B57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22</xdr:row>
      <xdr:rowOff>76200</xdr:rowOff>
    </xdr:from>
    <xdr:to>
      <xdr:col>12</xdr:col>
      <xdr:colOff>304800</xdr:colOff>
      <xdr:row>23</xdr:row>
      <xdr:rowOff>142875</xdr:rowOff>
    </xdr:to>
    <xdr:sp macro="" textlink="$B$2">
      <xdr:nvSpPr>
        <xdr:cNvPr id="6" name="文本框 5">
          <a:extLst>
            <a:ext uri="{FF2B5EF4-FFF2-40B4-BE49-F238E27FC236}">
              <a16:creationId xmlns:a16="http://schemas.microsoft.com/office/drawing/2014/main" id="{3CB222D9-1A3E-4080-9838-CE48D03D7D97}"/>
            </a:ext>
          </a:extLst>
        </xdr:cNvPr>
        <xdr:cNvSpPr txBox="1"/>
      </xdr:nvSpPr>
      <xdr:spPr>
        <a:xfrm>
          <a:off x="6941820" y="4099560"/>
          <a:ext cx="769620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D230605-7467-47C9-ABB2-B00AC80EA63D}" type="TxLink">
            <a:rPr lang="zh-CN" altLang="en-US" sz="1100" b="0" i="0" u="none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pPr/>
            <a:t>年需求量</a:t>
          </a:fld>
          <a:endParaRPr lang="zh-CN" altLang="en-US" sz="1100" b="0" i="0" u="none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12</xdr:col>
      <xdr:colOff>304800</xdr:colOff>
      <xdr:row>22</xdr:row>
      <xdr:rowOff>76200</xdr:rowOff>
    </xdr:from>
    <xdr:to>
      <xdr:col>14</xdr:col>
      <xdr:colOff>9525</xdr:colOff>
      <xdr:row>24</xdr:row>
      <xdr:rowOff>9525</xdr:rowOff>
    </xdr:to>
    <xdr:sp macro="" textlink="$D$2">
      <xdr:nvSpPr>
        <xdr:cNvPr id="7" name="文本框 6">
          <a:extLst>
            <a:ext uri="{FF2B5EF4-FFF2-40B4-BE49-F238E27FC236}">
              <a16:creationId xmlns:a16="http://schemas.microsoft.com/office/drawing/2014/main" id="{6F20BE6B-1836-4060-87AC-7F1D3A8DE700}"/>
            </a:ext>
          </a:extLst>
        </xdr:cNvPr>
        <xdr:cNvSpPr txBox="1"/>
      </xdr:nvSpPr>
      <xdr:spPr>
        <a:xfrm>
          <a:off x="7711440" y="4099560"/>
          <a:ext cx="939165" cy="299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D124E39-9D01-4EC1-BB83-9FC9B367BE59}" type="TxLink">
            <a:rPr lang="en-US" altLang="en-US" sz="1100" b="0" i="0" u="none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pPr/>
            <a:t>8000</a:t>
          </a:fld>
          <a:endParaRPr lang="en-US" altLang="en-US" sz="1100" b="0" i="0" u="none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312420</xdr:colOff>
          <xdr:row>22</xdr:row>
          <xdr:rowOff>76200</xdr:rowOff>
        </xdr:from>
        <xdr:to>
          <xdr:col>11</xdr:col>
          <xdr:colOff>144780</xdr:colOff>
          <xdr:row>23</xdr:row>
          <xdr:rowOff>137160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1D66BFF-043A-4D5B-AEAB-88F2A92FB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22</xdr:col>
      <xdr:colOff>457200</xdr:colOff>
      <xdr:row>10</xdr:row>
      <xdr:rowOff>209550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C3B65D1F-AF1D-447E-9B56-65D81181DCDE}"/>
            </a:ext>
          </a:extLst>
        </xdr:cNvPr>
        <xdr:cNvSpPr txBox="1"/>
      </xdr:nvSpPr>
      <xdr:spPr>
        <a:xfrm>
          <a:off x="16047720" y="0"/>
          <a:ext cx="12024360" cy="20078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航空公司发现提前购买机票的乘客中，会有一部分乘客临时改乘其他航班的飞机。为了获得更多利润，航空公司总是会对各个航班多卖一些机票（超过实际座位数），使各个航班能够满座飞行。但这也带来一定的风险——会有些乘客即使购买了机票也无法乘坐该航班的飞机。该航空公司规定一个航班可多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张机票。单张机票的利润为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元，因为机票多售造成乘客无法登机将带来的损失为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人。请根据要求完成一下操作：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该航空公司收集了过去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个航班提前购买机票的客户改签航班的数据，请根据这些历史数据统计并绘制反映客户改签人数分布规律的图形，并计算均值与标准差。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建立随机模拟模型。客户改签航班的人数采用正态分布，均值与标准差采用上一步骤的计算结果。计算一个航班多售带来的利润与乘客无法乘机带来的损失之差，以及已购机票无法乘机的人数，并统计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次模拟的平均值。如果步骤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未能计算出历史数据的均值与标准差，可以假定为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22</xdr:col>
      <xdr:colOff>457200</xdr:colOff>
      <xdr:row>10</xdr:row>
      <xdr:rowOff>209550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E4D479DE-E8DF-49B6-9469-8C59AAC105A1}"/>
            </a:ext>
          </a:extLst>
        </xdr:cNvPr>
        <xdr:cNvSpPr txBox="1"/>
      </xdr:nvSpPr>
      <xdr:spPr>
        <a:xfrm>
          <a:off x="16047720" y="0"/>
          <a:ext cx="12024360" cy="20078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航空公司发现提前购买机票的乘客中，会有一部分乘客临时改乘其他航班的飞机。为了获得更多利润，航空公司总是会对各个航班多卖一些机票（超过实际座位数），使各个航班能够满座飞行。但这也带来一定的风险——会有些乘客即使购买了机票也无法乘坐该航班的飞机。该航空公司规定一个航班可多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张机票。单张机票的利润为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元，因为机票多售造成乘客无法登机将带来的损失为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人。请根据要求完成一下操作：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该航空公司收集了过去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个航班提前购买机票的客户改签航班的数据，请根据这些历史数据统计并绘制反映客户改签人数分布规律的图形，并计算均值与标准差。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建立随机模拟模型。客户改签航班的人数采用正态分布，均值与标准差采用上一步骤的计算结果。计算一个航班多售带来的利润与乘客无法乘机带来的损失之差，以及已购机票无法乘机的人数，并统计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次模拟的平均值。如果步骤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未能计算出历史数据的均值与标准差，可以假定为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22</xdr:col>
      <xdr:colOff>457200</xdr:colOff>
      <xdr:row>10</xdr:row>
      <xdr:rowOff>209550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6AE00F-E923-4708-974F-6FB87053B407}"/>
            </a:ext>
          </a:extLst>
        </xdr:cNvPr>
        <xdr:cNvSpPr txBox="1"/>
      </xdr:nvSpPr>
      <xdr:spPr>
        <a:xfrm>
          <a:off x="16047720" y="0"/>
          <a:ext cx="12024360" cy="20078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航空公司发现提前购买机票的乘客中，会有一部分乘客临时改乘其他航班的飞机。为了获得更多利润，航空公司总是会对各个航班多卖一些机票（超过实际座位数），使各个航班能够满座飞行。但这也带来一定的风险——会有些乘客即使购买了机票也无法乘坐该航班的飞机。该航空公司规定一个航班可多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张机票。单张机票的利润为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元，因为机票多售造成乘客无法登机将带来的损失为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人。请根据要求完成一下操作：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该航空公司收集了过去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个航班提前购买机票的客户改签航班的数据，请根据这些历史数据统计并绘制反映客户改签人数分布规律的图形，并计算均值与标准差。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建立随机模拟模型。客户改签航班的人数采用正态分布，均值与标准差采用上一步骤的计算结果。计算一个航班多售带来的利润与乘客无法乘机带来的损失之差，以及已购机票无法乘机的人数，并统计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次模拟的平均值。如果步骤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未能计算出历史数据的均值与标准差，可以假定为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zh-CN" altLang="en-US" sz="1100"/>
        </a:p>
      </xdr:txBody>
    </xdr:sp>
    <xdr:clientData/>
  </xdr:twoCellAnchor>
  <xdr:twoCellAnchor>
    <xdr:from>
      <xdr:col>11</xdr:col>
      <xdr:colOff>19274</xdr:colOff>
      <xdr:row>11</xdr:row>
      <xdr:rowOff>14978</xdr:rowOff>
    </xdr:from>
    <xdr:to>
      <xdr:col>25</xdr:col>
      <xdr:colOff>99508</xdr:colOff>
      <xdr:row>30</xdr:row>
      <xdr:rowOff>2428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F43EC88-A84A-4E86-B20F-2D2D97E6C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QQ&#25991;&#20214;\&#31532;10&#22871;&#27169;&#25311;&#35797;&#21367;&#31532;7&#39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7题"/>
    </sheetNames>
    <sheetDataSet>
      <sheetData sheetId="0">
        <row r="18">
          <cell r="B18" t="str">
            <v>改签人数</v>
          </cell>
          <cell r="C18" t="str">
            <v>频数</v>
          </cell>
        </row>
        <row r="19">
          <cell r="B19">
            <v>23</v>
          </cell>
          <cell r="C19">
            <v>1</v>
          </cell>
        </row>
        <row r="20">
          <cell r="B20">
            <v>24</v>
          </cell>
          <cell r="C20">
            <v>1</v>
          </cell>
        </row>
        <row r="21">
          <cell r="B21">
            <v>25</v>
          </cell>
          <cell r="C21">
            <v>2</v>
          </cell>
        </row>
        <row r="22">
          <cell r="B22">
            <v>26</v>
          </cell>
          <cell r="C22">
            <v>5</v>
          </cell>
        </row>
        <row r="23">
          <cell r="B23">
            <v>27</v>
          </cell>
          <cell r="C23">
            <v>9</v>
          </cell>
        </row>
        <row r="24">
          <cell r="B24">
            <v>28</v>
          </cell>
          <cell r="C24">
            <v>15</v>
          </cell>
        </row>
        <row r="25">
          <cell r="B25">
            <v>29</v>
          </cell>
          <cell r="C25">
            <v>18</v>
          </cell>
        </row>
        <row r="26">
          <cell r="B26">
            <v>30</v>
          </cell>
          <cell r="C26">
            <v>33</v>
          </cell>
        </row>
        <row r="27">
          <cell r="B27">
            <v>31</v>
          </cell>
          <cell r="C27">
            <v>44</v>
          </cell>
        </row>
        <row r="28">
          <cell r="B28">
            <v>32</v>
          </cell>
          <cell r="C28">
            <v>57</v>
          </cell>
        </row>
        <row r="29">
          <cell r="B29">
            <v>33</v>
          </cell>
          <cell r="C29">
            <v>82</v>
          </cell>
        </row>
        <row r="30">
          <cell r="B30">
            <v>34</v>
          </cell>
          <cell r="C30">
            <v>109</v>
          </cell>
        </row>
        <row r="31">
          <cell r="B31">
            <v>35</v>
          </cell>
          <cell r="C31">
            <v>167</v>
          </cell>
        </row>
        <row r="32">
          <cell r="B32">
            <v>36</v>
          </cell>
          <cell r="C32">
            <v>186</v>
          </cell>
        </row>
        <row r="33">
          <cell r="B33">
            <v>37</v>
          </cell>
          <cell r="C33">
            <v>183</v>
          </cell>
        </row>
        <row r="34">
          <cell r="B34">
            <v>38</v>
          </cell>
          <cell r="C34">
            <v>227</v>
          </cell>
        </row>
        <row r="35">
          <cell r="B35">
            <v>39</v>
          </cell>
          <cell r="C35">
            <v>233</v>
          </cell>
        </row>
        <row r="36">
          <cell r="B36">
            <v>40</v>
          </cell>
          <cell r="C36">
            <v>232</v>
          </cell>
        </row>
        <row r="37">
          <cell r="B37">
            <v>41</v>
          </cell>
          <cell r="C37">
            <v>244</v>
          </cell>
        </row>
        <row r="38">
          <cell r="B38">
            <v>42</v>
          </cell>
          <cell r="C38">
            <v>217</v>
          </cell>
        </row>
        <row r="39">
          <cell r="B39">
            <v>43</v>
          </cell>
          <cell r="C39">
            <v>212</v>
          </cell>
        </row>
        <row r="40">
          <cell r="B40">
            <v>44</v>
          </cell>
          <cell r="C40">
            <v>175</v>
          </cell>
        </row>
        <row r="41">
          <cell r="B41">
            <v>45</v>
          </cell>
          <cell r="C41">
            <v>143</v>
          </cell>
        </row>
        <row r="42">
          <cell r="B42">
            <v>46</v>
          </cell>
          <cell r="C42">
            <v>101</v>
          </cell>
        </row>
        <row r="43">
          <cell r="B43">
            <v>47</v>
          </cell>
          <cell r="C43">
            <v>98</v>
          </cell>
        </row>
        <row r="44">
          <cell r="B44">
            <v>48</v>
          </cell>
          <cell r="C44">
            <v>58</v>
          </cell>
        </row>
        <row r="45">
          <cell r="B45">
            <v>49</v>
          </cell>
          <cell r="C45">
            <v>50</v>
          </cell>
        </row>
        <row r="46">
          <cell r="B46">
            <v>50</v>
          </cell>
          <cell r="C46">
            <v>31</v>
          </cell>
        </row>
        <row r="47">
          <cell r="B47">
            <v>51</v>
          </cell>
          <cell r="C47">
            <v>35</v>
          </cell>
        </row>
        <row r="48">
          <cell r="B48">
            <v>52</v>
          </cell>
          <cell r="C48">
            <v>13</v>
          </cell>
        </row>
        <row r="49">
          <cell r="B49">
            <v>53</v>
          </cell>
          <cell r="C49">
            <v>6</v>
          </cell>
        </row>
        <row r="50">
          <cell r="B50">
            <v>54</v>
          </cell>
          <cell r="C50">
            <v>7</v>
          </cell>
        </row>
        <row r="51">
          <cell r="B51">
            <v>55</v>
          </cell>
          <cell r="C51">
            <v>2</v>
          </cell>
        </row>
        <row r="52">
          <cell r="B52">
            <v>56</v>
          </cell>
          <cell r="C52">
            <v>1</v>
          </cell>
        </row>
        <row r="53">
          <cell r="B53">
            <v>57</v>
          </cell>
          <cell r="C53">
            <v>2</v>
          </cell>
        </row>
        <row r="54">
          <cell r="B54">
            <v>58</v>
          </cell>
          <cell r="C54">
            <v>0</v>
          </cell>
        </row>
        <row r="55">
          <cell r="B55">
            <v>59</v>
          </cell>
          <cell r="C5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showGridLines="0" workbookViewId="0">
      <selection activeCell="H23" sqref="H23"/>
    </sheetView>
  </sheetViews>
  <sheetFormatPr defaultColWidth="8" defaultRowHeight="14.4" x14ac:dyDescent="0.25"/>
  <cols>
    <col min="1" max="2" width="8.33203125" style="76" customWidth="1"/>
    <col min="3" max="3" width="12.21875" style="76" customWidth="1"/>
    <col min="4" max="4" width="2.109375" style="76" customWidth="1"/>
    <col min="5" max="5" width="22.77734375" style="101" customWidth="1"/>
    <col min="6" max="6" width="11.5546875" style="101" customWidth="1"/>
    <col min="7" max="7" width="7.109375" style="76" customWidth="1"/>
    <col min="8" max="256" width="8" style="76"/>
    <col min="257" max="258" width="8.33203125" style="76" customWidth="1"/>
    <col min="259" max="259" width="12.21875" style="76" customWidth="1"/>
    <col min="260" max="260" width="2.109375" style="76" customWidth="1"/>
    <col min="261" max="261" width="22.77734375" style="76" customWidth="1"/>
    <col min="262" max="262" width="10.21875" style="76" bestFit="1" customWidth="1"/>
    <col min="263" max="263" width="2.44140625" style="76" customWidth="1"/>
    <col min="264" max="512" width="8" style="76"/>
    <col min="513" max="514" width="8.33203125" style="76" customWidth="1"/>
    <col min="515" max="515" width="12.21875" style="76" customWidth="1"/>
    <col min="516" max="516" width="2.109375" style="76" customWidth="1"/>
    <col min="517" max="517" width="22.77734375" style="76" customWidth="1"/>
    <col min="518" max="518" width="10.21875" style="76" bestFit="1" customWidth="1"/>
    <col min="519" max="519" width="2.44140625" style="76" customWidth="1"/>
    <col min="520" max="768" width="8" style="76"/>
    <col min="769" max="770" width="8.33203125" style="76" customWidth="1"/>
    <col min="771" max="771" width="12.21875" style="76" customWidth="1"/>
    <col min="772" max="772" width="2.109375" style="76" customWidth="1"/>
    <col min="773" max="773" width="22.77734375" style="76" customWidth="1"/>
    <col min="774" max="774" width="10.21875" style="76" bestFit="1" customWidth="1"/>
    <col min="775" max="775" width="2.44140625" style="76" customWidth="1"/>
    <col min="776" max="1024" width="8" style="76"/>
    <col min="1025" max="1026" width="8.33203125" style="76" customWidth="1"/>
    <col min="1027" max="1027" width="12.21875" style="76" customWidth="1"/>
    <col min="1028" max="1028" width="2.109375" style="76" customWidth="1"/>
    <col min="1029" max="1029" width="22.77734375" style="76" customWidth="1"/>
    <col min="1030" max="1030" width="10.21875" style="76" bestFit="1" customWidth="1"/>
    <col min="1031" max="1031" width="2.44140625" style="76" customWidth="1"/>
    <col min="1032" max="1280" width="8" style="76"/>
    <col min="1281" max="1282" width="8.33203125" style="76" customWidth="1"/>
    <col min="1283" max="1283" width="12.21875" style="76" customWidth="1"/>
    <col min="1284" max="1284" width="2.109375" style="76" customWidth="1"/>
    <col min="1285" max="1285" width="22.77734375" style="76" customWidth="1"/>
    <col min="1286" max="1286" width="10.21875" style="76" bestFit="1" customWidth="1"/>
    <col min="1287" max="1287" width="2.44140625" style="76" customWidth="1"/>
    <col min="1288" max="1536" width="8" style="76"/>
    <col min="1537" max="1538" width="8.33203125" style="76" customWidth="1"/>
    <col min="1539" max="1539" width="12.21875" style="76" customWidth="1"/>
    <col min="1540" max="1540" width="2.109375" style="76" customWidth="1"/>
    <col min="1541" max="1541" width="22.77734375" style="76" customWidth="1"/>
    <col min="1542" max="1542" width="10.21875" style="76" bestFit="1" customWidth="1"/>
    <col min="1543" max="1543" width="2.44140625" style="76" customWidth="1"/>
    <col min="1544" max="1792" width="8" style="76"/>
    <col min="1793" max="1794" width="8.33203125" style="76" customWidth="1"/>
    <col min="1795" max="1795" width="12.21875" style="76" customWidth="1"/>
    <col min="1796" max="1796" width="2.109375" style="76" customWidth="1"/>
    <col min="1797" max="1797" width="22.77734375" style="76" customWidth="1"/>
    <col min="1798" max="1798" width="10.21875" style="76" bestFit="1" customWidth="1"/>
    <col min="1799" max="1799" width="2.44140625" style="76" customWidth="1"/>
    <col min="1800" max="2048" width="8" style="76"/>
    <col min="2049" max="2050" width="8.33203125" style="76" customWidth="1"/>
    <col min="2051" max="2051" width="12.21875" style="76" customWidth="1"/>
    <col min="2052" max="2052" width="2.109375" style="76" customWidth="1"/>
    <col min="2053" max="2053" width="22.77734375" style="76" customWidth="1"/>
    <col min="2054" max="2054" width="10.21875" style="76" bestFit="1" customWidth="1"/>
    <col min="2055" max="2055" width="2.44140625" style="76" customWidth="1"/>
    <col min="2056" max="2304" width="8" style="76"/>
    <col min="2305" max="2306" width="8.33203125" style="76" customWidth="1"/>
    <col min="2307" max="2307" width="12.21875" style="76" customWidth="1"/>
    <col min="2308" max="2308" width="2.109375" style="76" customWidth="1"/>
    <col min="2309" max="2309" width="22.77734375" style="76" customWidth="1"/>
    <col min="2310" max="2310" width="10.21875" style="76" bestFit="1" customWidth="1"/>
    <col min="2311" max="2311" width="2.44140625" style="76" customWidth="1"/>
    <col min="2312" max="2560" width="8" style="76"/>
    <col min="2561" max="2562" width="8.33203125" style="76" customWidth="1"/>
    <col min="2563" max="2563" width="12.21875" style="76" customWidth="1"/>
    <col min="2564" max="2564" width="2.109375" style="76" customWidth="1"/>
    <col min="2565" max="2565" width="22.77734375" style="76" customWidth="1"/>
    <col min="2566" max="2566" width="10.21875" style="76" bestFit="1" customWidth="1"/>
    <col min="2567" max="2567" width="2.44140625" style="76" customWidth="1"/>
    <col min="2568" max="2816" width="8" style="76"/>
    <col min="2817" max="2818" width="8.33203125" style="76" customWidth="1"/>
    <col min="2819" max="2819" width="12.21875" style="76" customWidth="1"/>
    <col min="2820" max="2820" width="2.109375" style="76" customWidth="1"/>
    <col min="2821" max="2821" width="22.77734375" style="76" customWidth="1"/>
    <col min="2822" max="2822" width="10.21875" style="76" bestFit="1" customWidth="1"/>
    <col min="2823" max="2823" width="2.44140625" style="76" customWidth="1"/>
    <col min="2824" max="3072" width="8" style="76"/>
    <col min="3073" max="3074" width="8.33203125" style="76" customWidth="1"/>
    <col min="3075" max="3075" width="12.21875" style="76" customWidth="1"/>
    <col min="3076" max="3076" width="2.109375" style="76" customWidth="1"/>
    <col min="3077" max="3077" width="22.77734375" style="76" customWidth="1"/>
    <col min="3078" max="3078" width="10.21875" style="76" bestFit="1" customWidth="1"/>
    <col min="3079" max="3079" width="2.44140625" style="76" customWidth="1"/>
    <col min="3080" max="3328" width="8" style="76"/>
    <col min="3329" max="3330" width="8.33203125" style="76" customWidth="1"/>
    <col min="3331" max="3331" width="12.21875" style="76" customWidth="1"/>
    <col min="3332" max="3332" width="2.109375" style="76" customWidth="1"/>
    <col min="3333" max="3333" width="22.77734375" style="76" customWidth="1"/>
    <col min="3334" max="3334" width="10.21875" style="76" bestFit="1" customWidth="1"/>
    <col min="3335" max="3335" width="2.44140625" style="76" customWidth="1"/>
    <col min="3336" max="3584" width="8" style="76"/>
    <col min="3585" max="3586" width="8.33203125" style="76" customWidth="1"/>
    <col min="3587" max="3587" width="12.21875" style="76" customWidth="1"/>
    <col min="3588" max="3588" width="2.109375" style="76" customWidth="1"/>
    <col min="3589" max="3589" width="22.77734375" style="76" customWidth="1"/>
    <col min="3590" max="3590" width="10.21875" style="76" bestFit="1" customWidth="1"/>
    <col min="3591" max="3591" width="2.44140625" style="76" customWidth="1"/>
    <col min="3592" max="3840" width="8" style="76"/>
    <col min="3841" max="3842" width="8.33203125" style="76" customWidth="1"/>
    <col min="3843" max="3843" width="12.21875" style="76" customWidth="1"/>
    <col min="3844" max="3844" width="2.109375" style="76" customWidth="1"/>
    <col min="3845" max="3845" width="22.77734375" style="76" customWidth="1"/>
    <col min="3846" max="3846" width="10.21875" style="76" bestFit="1" customWidth="1"/>
    <col min="3847" max="3847" width="2.44140625" style="76" customWidth="1"/>
    <col min="3848" max="4096" width="8" style="76"/>
    <col min="4097" max="4098" width="8.33203125" style="76" customWidth="1"/>
    <col min="4099" max="4099" width="12.21875" style="76" customWidth="1"/>
    <col min="4100" max="4100" width="2.109375" style="76" customWidth="1"/>
    <col min="4101" max="4101" width="22.77734375" style="76" customWidth="1"/>
    <col min="4102" max="4102" width="10.21875" style="76" bestFit="1" customWidth="1"/>
    <col min="4103" max="4103" width="2.44140625" style="76" customWidth="1"/>
    <col min="4104" max="4352" width="8" style="76"/>
    <col min="4353" max="4354" width="8.33203125" style="76" customWidth="1"/>
    <col min="4355" max="4355" width="12.21875" style="76" customWidth="1"/>
    <col min="4356" max="4356" width="2.109375" style="76" customWidth="1"/>
    <col min="4357" max="4357" width="22.77734375" style="76" customWidth="1"/>
    <col min="4358" max="4358" width="10.21875" style="76" bestFit="1" customWidth="1"/>
    <col min="4359" max="4359" width="2.44140625" style="76" customWidth="1"/>
    <col min="4360" max="4608" width="8" style="76"/>
    <col min="4609" max="4610" width="8.33203125" style="76" customWidth="1"/>
    <col min="4611" max="4611" width="12.21875" style="76" customWidth="1"/>
    <col min="4612" max="4612" width="2.109375" style="76" customWidth="1"/>
    <col min="4613" max="4613" width="22.77734375" style="76" customWidth="1"/>
    <col min="4614" max="4614" width="10.21875" style="76" bestFit="1" customWidth="1"/>
    <col min="4615" max="4615" width="2.44140625" style="76" customWidth="1"/>
    <col min="4616" max="4864" width="8" style="76"/>
    <col min="4865" max="4866" width="8.33203125" style="76" customWidth="1"/>
    <col min="4867" max="4867" width="12.21875" style="76" customWidth="1"/>
    <col min="4868" max="4868" width="2.109375" style="76" customWidth="1"/>
    <col min="4869" max="4869" width="22.77734375" style="76" customWidth="1"/>
    <col min="4870" max="4870" width="10.21875" style="76" bestFit="1" customWidth="1"/>
    <col min="4871" max="4871" width="2.44140625" style="76" customWidth="1"/>
    <col min="4872" max="5120" width="8" style="76"/>
    <col min="5121" max="5122" width="8.33203125" style="76" customWidth="1"/>
    <col min="5123" max="5123" width="12.21875" style="76" customWidth="1"/>
    <col min="5124" max="5124" width="2.109375" style="76" customWidth="1"/>
    <col min="5125" max="5125" width="22.77734375" style="76" customWidth="1"/>
    <col min="5126" max="5126" width="10.21875" style="76" bestFit="1" customWidth="1"/>
    <col min="5127" max="5127" width="2.44140625" style="76" customWidth="1"/>
    <col min="5128" max="5376" width="8" style="76"/>
    <col min="5377" max="5378" width="8.33203125" style="76" customWidth="1"/>
    <col min="5379" max="5379" width="12.21875" style="76" customWidth="1"/>
    <col min="5380" max="5380" width="2.109375" style="76" customWidth="1"/>
    <col min="5381" max="5381" width="22.77734375" style="76" customWidth="1"/>
    <col min="5382" max="5382" width="10.21875" style="76" bestFit="1" customWidth="1"/>
    <col min="5383" max="5383" width="2.44140625" style="76" customWidth="1"/>
    <col min="5384" max="5632" width="8" style="76"/>
    <col min="5633" max="5634" width="8.33203125" style="76" customWidth="1"/>
    <col min="5635" max="5635" width="12.21875" style="76" customWidth="1"/>
    <col min="5636" max="5636" width="2.109375" style="76" customWidth="1"/>
    <col min="5637" max="5637" width="22.77734375" style="76" customWidth="1"/>
    <col min="5638" max="5638" width="10.21875" style="76" bestFit="1" customWidth="1"/>
    <col min="5639" max="5639" width="2.44140625" style="76" customWidth="1"/>
    <col min="5640" max="5888" width="8" style="76"/>
    <col min="5889" max="5890" width="8.33203125" style="76" customWidth="1"/>
    <col min="5891" max="5891" width="12.21875" style="76" customWidth="1"/>
    <col min="5892" max="5892" width="2.109375" style="76" customWidth="1"/>
    <col min="5893" max="5893" width="22.77734375" style="76" customWidth="1"/>
    <col min="5894" max="5894" width="10.21875" style="76" bestFit="1" customWidth="1"/>
    <col min="5895" max="5895" width="2.44140625" style="76" customWidth="1"/>
    <col min="5896" max="6144" width="8" style="76"/>
    <col min="6145" max="6146" width="8.33203125" style="76" customWidth="1"/>
    <col min="6147" max="6147" width="12.21875" style="76" customWidth="1"/>
    <col min="6148" max="6148" width="2.109375" style="76" customWidth="1"/>
    <col min="6149" max="6149" width="22.77734375" style="76" customWidth="1"/>
    <col min="6150" max="6150" width="10.21875" style="76" bestFit="1" customWidth="1"/>
    <col min="6151" max="6151" width="2.44140625" style="76" customWidth="1"/>
    <col min="6152" max="6400" width="8" style="76"/>
    <col min="6401" max="6402" width="8.33203125" style="76" customWidth="1"/>
    <col min="6403" max="6403" width="12.21875" style="76" customWidth="1"/>
    <col min="6404" max="6404" width="2.109375" style="76" customWidth="1"/>
    <col min="6405" max="6405" width="22.77734375" style="76" customWidth="1"/>
    <col min="6406" max="6406" width="10.21875" style="76" bestFit="1" customWidth="1"/>
    <col min="6407" max="6407" width="2.44140625" style="76" customWidth="1"/>
    <col min="6408" max="6656" width="8" style="76"/>
    <col min="6657" max="6658" width="8.33203125" style="76" customWidth="1"/>
    <col min="6659" max="6659" width="12.21875" style="76" customWidth="1"/>
    <col min="6660" max="6660" width="2.109375" style="76" customWidth="1"/>
    <col min="6661" max="6661" width="22.77734375" style="76" customWidth="1"/>
    <col min="6662" max="6662" width="10.21875" style="76" bestFit="1" customWidth="1"/>
    <col min="6663" max="6663" width="2.44140625" style="76" customWidth="1"/>
    <col min="6664" max="6912" width="8" style="76"/>
    <col min="6913" max="6914" width="8.33203125" style="76" customWidth="1"/>
    <col min="6915" max="6915" width="12.21875" style="76" customWidth="1"/>
    <col min="6916" max="6916" width="2.109375" style="76" customWidth="1"/>
    <col min="6917" max="6917" width="22.77734375" style="76" customWidth="1"/>
    <col min="6918" max="6918" width="10.21875" style="76" bestFit="1" customWidth="1"/>
    <col min="6919" max="6919" width="2.44140625" style="76" customWidth="1"/>
    <col min="6920" max="7168" width="8" style="76"/>
    <col min="7169" max="7170" width="8.33203125" style="76" customWidth="1"/>
    <col min="7171" max="7171" width="12.21875" style="76" customWidth="1"/>
    <col min="7172" max="7172" width="2.109375" style="76" customWidth="1"/>
    <col min="7173" max="7173" width="22.77734375" style="76" customWidth="1"/>
    <col min="7174" max="7174" width="10.21875" style="76" bestFit="1" customWidth="1"/>
    <col min="7175" max="7175" width="2.44140625" style="76" customWidth="1"/>
    <col min="7176" max="7424" width="8" style="76"/>
    <col min="7425" max="7426" width="8.33203125" style="76" customWidth="1"/>
    <col min="7427" max="7427" width="12.21875" style="76" customWidth="1"/>
    <col min="7428" max="7428" width="2.109375" style="76" customWidth="1"/>
    <col min="7429" max="7429" width="22.77734375" style="76" customWidth="1"/>
    <col min="7430" max="7430" width="10.21875" style="76" bestFit="1" customWidth="1"/>
    <col min="7431" max="7431" width="2.44140625" style="76" customWidth="1"/>
    <col min="7432" max="7680" width="8" style="76"/>
    <col min="7681" max="7682" width="8.33203125" style="76" customWidth="1"/>
    <col min="7683" max="7683" width="12.21875" style="76" customWidth="1"/>
    <col min="7684" max="7684" width="2.109375" style="76" customWidth="1"/>
    <col min="7685" max="7685" width="22.77734375" style="76" customWidth="1"/>
    <col min="7686" max="7686" width="10.21875" style="76" bestFit="1" customWidth="1"/>
    <col min="7687" max="7687" width="2.44140625" style="76" customWidth="1"/>
    <col min="7688" max="7936" width="8" style="76"/>
    <col min="7937" max="7938" width="8.33203125" style="76" customWidth="1"/>
    <col min="7939" max="7939" width="12.21875" style="76" customWidth="1"/>
    <col min="7940" max="7940" width="2.109375" style="76" customWidth="1"/>
    <col min="7941" max="7941" width="22.77734375" style="76" customWidth="1"/>
    <col min="7942" max="7942" width="10.21875" style="76" bestFit="1" customWidth="1"/>
    <col min="7943" max="7943" width="2.44140625" style="76" customWidth="1"/>
    <col min="7944" max="8192" width="8" style="76"/>
    <col min="8193" max="8194" width="8.33203125" style="76" customWidth="1"/>
    <col min="8195" max="8195" width="12.21875" style="76" customWidth="1"/>
    <col min="8196" max="8196" width="2.109375" style="76" customWidth="1"/>
    <col min="8197" max="8197" width="22.77734375" style="76" customWidth="1"/>
    <col min="8198" max="8198" width="10.21875" style="76" bestFit="1" customWidth="1"/>
    <col min="8199" max="8199" width="2.44140625" style="76" customWidth="1"/>
    <col min="8200" max="8448" width="8" style="76"/>
    <col min="8449" max="8450" width="8.33203125" style="76" customWidth="1"/>
    <col min="8451" max="8451" width="12.21875" style="76" customWidth="1"/>
    <col min="8452" max="8452" width="2.109375" style="76" customWidth="1"/>
    <col min="8453" max="8453" width="22.77734375" style="76" customWidth="1"/>
    <col min="8454" max="8454" width="10.21875" style="76" bestFit="1" customWidth="1"/>
    <col min="8455" max="8455" width="2.44140625" style="76" customWidth="1"/>
    <col min="8456" max="8704" width="8" style="76"/>
    <col min="8705" max="8706" width="8.33203125" style="76" customWidth="1"/>
    <col min="8707" max="8707" width="12.21875" style="76" customWidth="1"/>
    <col min="8708" max="8708" width="2.109375" style="76" customWidth="1"/>
    <col min="8709" max="8709" width="22.77734375" style="76" customWidth="1"/>
    <col min="8710" max="8710" width="10.21875" style="76" bestFit="1" customWidth="1"/>
    <col min="8711" max="8711" width="2.44140625" style="76" customWidth="1"/>
    <col min="8712" max="8960" width="8" style="76"/>
    <col min="8961" max="8962" width="8.33203125" style="76" customWidth="1"/>
    <col min="8963" max="8963" width="12.21875" style="76" customWidth="1"/>
    <col min="8964" max="8964" width="2.109375" style="76" customWidth="1"/>
    <col min="8965" max="8965" width="22.77734375" style="76" customWidth="1"/>
    <col min="8966" max="8966" width="10.21875" style="76" bestFit="1" customWidth="1"/>
    <col min="8967" max="8967" width="2.44140625" style="76" customWidth="1"/>
    <col min="8968" max="9216" width="8" style="76"/>
    <col min="9217" max="9218" width="8.33203125" style="76" customWidth="1"/>
    <col min="9219" max="9219" width="12.21875" style="76" customWidth="1"/>
    <col min="9220" max="9220" width="2.109375" style="76" customWidth="1"/>
    <col min="9221" max="9221" width="22.77734375" style="76" customWidth="1"/>
    <col min="9222" max="9222" width="10.21875" style="76" bestFit="1" customWidth="1"/>
    <col min="9223" max="9223" width="2.44140625" style="76" customWidth="1"/>
    <col min="9224" max="9472" width="8" style="76"/>
    <col min="9473" max="9474" width="8.33203125" style="76" customWidth="1"/>
    <col min="9475" max="9475" width="12.21875" style="76" customWidth="1"/>
    <col min="9476" max="9476" width="2.109375" style="76" customWidth="1"/>
    <col min="9477" max="9477" width="22.77734375" style="76" customWidth="1"/>
    <col min="9478" max="9478" width="10.21875" style="76" bestFit="1" customWidth="1"/>
    <col min="9479" max="9479" width="2.44140625" style="76" customWidth="1"/>
    <col min="9480" max="9728" width="8" style="76"/>
    <col min="9729" max="9730" width="8.33203125" style="76" customWidth="1"/>
    <col min="9731" max="9731" width="12.21875" style="76" customWidth="1"/>
    <col min="9732" max="9732" width="2.109375" style="76" customWidth="1"/>
    <col min="9733" max="9733" width="22.77734375" style="76" customWidth="1"/>
    <col min="9734" max="9734" width="10.21875" style="76" bestFit="1" customWidth="1"/>
    <col min="9735" max="9735" width="2.44140625" style="76" customWidth="1"/>
    <col min="9736" max="9984" width="8" style="76"/>
    <col min="9985" max="9986" width="8.33203125" style="76" customWidth="1"/>
    <col min="9987" max="9987" width="12.21875" style="76" customWidth="1"/>
    <col min="9988" max="9988" width="2.109375" style="76" customWidth="1"/>
    <col min="9989" max="9989" width="22.77734375" style="76" customWidth="1"/>
    <col min="9990" max="9990" width="10.21875" style="76" bestFit="1" customWidth="1"/>
    <col min="9991" max="9991" width="2.44140625" style="76" customWidth="1"/>
    <col min="9992" max="10240" width="8" style="76"/>
    <col min="10241" max="10242" width="8.33203125" style="76" customWidth="1"/>
    <col min="10243" max="10243" width="12.21875" style="76" customWidth="1"/>
    <col min="10244" max="10244" width="2.109375" style="76" customWidth="1"/>
    <col min="10245" max="10245" width="22.77734375" style="76" customWidth="1"/>
    <col min="10246" max="10246" width="10.21875" style="76" bestFit="1" customWidth="1"/>
    <col min="10247" max="10247" width="2.44140625" style="76" customWidth="1"/>
    <col min="10248" max="10496" width="8" style="76"/>
    <col min="10497" max="10498" width="8.33203125" style="76" customWidth="1"/>
    <col min="10499" max="10499" width="12.21875" style="76" customWidth="1"/>
    <col min="10500" max="10500" width="2.109375" style="76" customWidth="1"/>
    <col min="10501" max="10501" width="22.77734375" style="76" customWidth="1"/>
    <col min="10502" max="10502" width="10.21875" style="76" bestFit="1" customWidth="1"/>
    <col min="10503" max="10503" width="2.44140625" style="76" customWidth="1"/>
    <col min="10504" max="10752" width="8" style="76"/>
    <col min="10753" max="10754" width="8.33203125" style="76" customWidth="1"/>
    <col min="10755" max="10755" width="12.21875" style="76" customWidth="1"/>
    <col min="10756" max="10756" width="2.109375" style="76" customWidth="1"/>
    <col min="10757" max="10757" width="22.77734375" style="76" customWidth="1"/>
    <col min="10758" max="10758" width="10.21875" style="76" bestFit="1" customWidth="1"/>
    <col min="10759" max="10759" width="2.44140625" style="76" customWidth="1"/>
    <col min="10760" max="11008" width="8" style="76"/>
    <col min="11009" max="11010" width="8.33203125" style="76" customWidth="1"/>
    <col min="11011" max="11011" width="12.21875" style="76" customWidth="1"/>
    <col min="11012" max="11012" width="2.109375" style="76" customWidth="1"/>
    <col min="11013" max="11013" width="22.77734375" style="76" customWidth="1"/>
    <col min="11014" max="11014" width="10.21875" style="76" bestFit="1" customWidth="1"/>
    <col min="11015" max="11015" width="2.44140625" style="76" customWidth="1"/>
    <col min="11016" max="11264" width="8" style="76"/>
    <col min="11265" max="11266" width="8.33203125" style="76" customWidth="1"/>
    <col min="11267" max="11267" width="12.21875" style="76" customWidth="1"/>
    <col min="11268" max="11268" width="2.109375" style="76" customWidth="1"/>
    <col min="11269" max="11269" width="22.77734375" style="76" customWidth="1"/>
    <col min="11270" max="11270" width="10.21875" style="76" bestFit="1" customWidth="1"/>
    <col min="11271" max="11271" width="2.44140625" style="76" customWidth="1"/>
    <col min="11272" max="11520" width="8" style="76"/>
    <col min="11521" max="11522" width="8.33203125" style="76" customWidth="1"/>
    <col min="11523" max="11523" width="12.21875" style="76" customWidth="1"/>
    <col min="11524" max="11524" width="2.109375" style="76" customWidth="1"/>
    <col min="11525" max="11525" width="22.77734375" style="76" customWidth="1"/>
    <col min="11526" max="11526" width="10.21875" style="76" bestFit="1" customWidth="1"/>
    <col min="11527" max="11527" width="2.44140625" style="76" customWidth="1"/>
    <col min="11528" max="11776" width="8" style="76"/>
    <col min="11777" max="11778" width="8.33203125" style="76" customWidth="1"/>
    <col min="11779" max="11779" width="12.21875" style="76" customWidth="1"/>
    <col min="11780" max="11780" width="2.109375" style="76" customWidth="1"/>
    <col min="11781" max="11781" width="22.77734375" style="76" customWidth="1"/>
    <col min="11782" max="11782" width="10.21875" style="76" bestFit="1" customWidth="1"/>
    <col min="11783" max="11783" width="2.44140625" style="76" customWidth="1"/>
    <col min="11784" max="12032" width="8" style="76"/>
    <col min="12033" max="12034" width="8.33203125" style="76" customWidth="1"/>
    <col min="12035" max="12035" width="12.21875" style="76" customWidth="1"/>
    <col min="12036" max="12036" width="2.109375" style="76" customWidth="1"/>
    <col min="12037" max="12037" width="22.77734375" style="76" customWidth="1"/>
    <col min="12038" max="12038" width="10.21875" style="76" bestFit="1" customWidth="1"/>
    <col min="12039" max="12039" width="2.44140625" style="76" customWidth="1"/>
    <col min="12040" max="12288" width="8" style="76"/>
    <col min="12289" max="12290" width="8.33203125" style="76" customWidth="1"/>
    <col min="12291" max="12291" width="12.21875" style="76" customWidth="1"/>
    <col min="12292" max="12292" width="2.109375" style="76" customWidth="1"/>
    <col min="12293" max="12293" width="22.77734375" style="76" customWidth="1"/>
    <col min="12294" max="12294" width="10.21875" style="76" bestFit="1" customWidth="1"/>
    <col min="12295" max="12295" width="2.44140625" style="76" customWidth="1"/>
    <col min="12296" max="12544" width="8" style="76"/>
    <col min="12545" max="12546" width="8.33203125" style="76" customWidth="1"/>
    <col min="12547" max="12547" width="12.21875" style="76" customWidth="1"/>
    <col min="12548" max="12548" width="2.109375" style="76" customWidth="1"/>
    <col min="12549" max="12549" width="22.77734375" style="76" customWidth="1"/>
    <col min="12550" max="12550" width="10.21875" style="76" bestFit="1" customWidth="1"/>
    <col min="12551" max="12551" width="2.44140625" style="76" customWidth="1"/>
    <col min="12552" max="12800" width="8" style="76"/>
    <col min="12801" max="12802" width="8.33203125" style="76" customWidth="1"/>
    <col min="12803" max="12803" width="12.21875" style="76" customWidth="1"/>
    <col min="12804" max="12804" width="2.109375" style="76" customWidth="1"/>
    <col min="12805" max="12805" width="22.77734375" style="76" customWidth="1"/>
    <col min="12806" max="12806" width="10.21875" style="76" bestFit="1" customWidth="1"/>
    <col min="12807" max="12807" width="2.44140625" style="76" customWidth="1"/>
    <col min="12808" max="13056" width="8" style="76"/>
    <col min="13057" max="13058" width="8.33203125" style="76" customWidth="1"/>
    <col min="13059" max="13059" width="12.21875" style="76" customWidth="1"/>
    <col min="13060" max="13060" width="2.109375" style="76" customWidth="1"/>
    <col min="13061" max="13061" width="22.77734375" style="76" customWidth="1"/>
    <col min="13062" max="13062" width="10.21875" style="76" bestFit="1" customWidth="1"/>
    <col min="13063" max="13063" width="2.44140625" style="76" customWidth="1"/>
    <col min="13064" max="13312" width="8" style="76"/>
    <col min="13313" max="13314" width="8.33203125" style="76" customWidth="1"/>
    <col min="13315" max="13315" width="12.21875" style="76" customWidth="1"/>
    <col min="13316" max="13316" width="2.109375" style="76" customWidth="1"/>
    <col min="13317" max="13317" width="22.77734375" style="76" customWidth="1"/>
    <col min="13318" max="13318" width="10.21875" style="76" bestFit="1" customWidth="1"/>
    <col min="13319" max="13319" width="2.44140625" style="76" customWidth="1"/>
    <col min="13320" max="13568" width="8" style="76"/>
    <col min="13569" max="13570" width="8.33203125" style="76" customWidth="1"/>
    <col min="13571" max="13571" width="12.21875" style="76" customWidth="1"/>
    <col min="13572" max="13572" width="2.109375" style="76" customWidth="1"/>
    <col min="13573" max="13573" width="22.77734375" style="76" customWidth="1"/>
    <col min="13574" max="13574" width="10.21875" style="76" bestFit="1" customWidth="1"/>
    <col min="13575" max="13575" width="2.44140625" style="76" customWidth="1"/>
    <col min="13576" max="13824" width="8" style="76"/>
    <col min="13825" max="13826" width="8.33203125" style="76" customWidth="1"/>
    <col min="13827" max="13827" width="12.21875" style="76" customWidth="1"/>
    <col min="13828" max="13828" width="2.109375" style="76" customWidth="1"/>
    <col min="13829" max="13829" width="22.77734375" style="76" customWidth="1"/>
    <col min="13830" max="13830" width="10.21875" style="76" bestFit="1" customWidth="1"/>
    <col min="13831" max="13831" width="2.44140625" style="76" customWidth="1"/>
    <col min="13832" max="14080" width="8" style="76"/>
    <col min="14081" max="14082" width="8.33203125" style="76" customWidth="1"/>
    <col min="14083" max="14083" width="12.21875" style="76" customWidth="1"/>
    <col min="14084" max="14084" width="2.109375" style="76" customWidth="1"/>
    <col min="14085" max="14085" width="22.77734375" style="76" customWidth="1"/>
    <col min="14086" max="14086" width="10.21875" style="76" bestFit="1" customWidth="1"/>
    <col min="14087" max="14087" width="2.44140625" style="76" customWidth="1"/>
    <col min="14088" max="14336" width="8" style="76"/>
    <col min="14337" max="14338" width="8.33203125" style="76" customWidth="1"/>
    <col min="14339" max="14339" width="12.21875" style="76" customWidth="1"/>
    <col min="14340" max="14340" width="2.109375" style="76" customWidth="1"/>
    <col min="14341" max="14341" width="22.77734375" style="76" customWidth="1"/>
    <col min="14342" max="14342" width="10.21875" style="76" bestFit="1" customWidth="1"/>
    <col min="14343" max="14343" width="2.44140625" style="76" customWidth="1"/>
    <col min="14344" max="14592" width="8" style="76"/>
    <col min="14593" max="14594" width="8.33203125" style="76" customWidth="1"/>
    <col min="14595" max="14595" width="12.21875" style="76" customWidth="1"/>
    <col min="14596" max="14596" width="2.109375" style="76" customWidth="1"/>
    <col min="14597" max="14597" width="22.77734375" style="76" customWidth="1"/>
    <col min="14598" max="14598" width="10.21875" style="76" bestFit="1" customWidth="1"/>
    <col min="14599" max="14599" width="2.44140625" style="76" customWidth="1"/>
    <col min="14600" max="14848" width="8" style="76"/>
    <col min="14849" max="14850" width="8.33203125" style="76" customWidth="1"/>
    <col min="14851" max="14851" width="12.21875" style="76" customWidth="1"/>
    <col min="14852" max="14852" width="2.109375" style="76" customWidth="1"/>
    <col min="14853" max="14853" width="22.77734375" style="76" customWidth="1"/>
    <col min="14854" max="14854" width="10.21875" style="76" bestFit="1" customWidth="1"/>
    <col min="14855" max="14855" width="2.44140625" style="76" customWidth="1"/>
    <col min="14856" max="15104" width="8" style="76"/>
    <col min="15105" max="15106" width="8.33203125" style="76" customWidth="1"/>
    <col min="15107" max="15107" width="12.21875" style="76" customWidth="1"/>
    <col min="15108" max="15108" width="2.109375" style="76" customWidth="1"/>
    <col min="15109" max="15109" width="22.77734375" style="76" customWidth="1"/>
    <col min="15110" max="15110" width="10.21875" style="76" bestFit="1" customWidth="1"/>
    <col min="15111" max="15111" width="2.44140625" style="76" customWidth="1"/>
    <col min="15112" max="15360" width="8" style="76"/>
    <col min="15361" max="15362" width="8.33203125" style="76" customWidth="1"/>
    <col min="15363" max="15363" width="12.21875" style="76" customWidth="1"/>
    <col min="15364" max="15364" width="2.109375" style="76" customWidth="1"/>
    <col min="15365" max="15365" width="22.77734375" style="76" customWidth="1"/>
    <col min="15366" max="15366" width="10.21875" style="76" bestFit="1" customWidth="1"/>
    <col min="15367" max="15367" width="2.44140625" style="76" customWidth="1"/>
    <col min="15368" max="15616" width="8" style="76"/>
    <col min="15617" max="15618" width="8.33203125" style="76" customWidth="1"/>
    <col min="15619" max="15619" width="12.21875" style="76" customWidth="1"/>
    <col min="15620" max="15620" width="2.109375" style="76" customWidth="1"/>
    <col min="15621" max="15621" width="22.77734375" style="76" customWidth="1"/>
    <col min="15622" max="15622" width="10.21875" style="76" bestFit="1" customWidth="1"/>
    <col min="15623" max="15623" width="2.44140625" style="76" customWidth="1"/>
    <col min="15624" max="15872" width="8" style="76"/>
    <col min="15873" max="15874" width="8.33203125" style="76" customWidth="1"/>
    <col min="15875" max="15875" width="12.21875" style="76" customWidth="1"/>
    <col min="15876" max="15876" width="2.109375" style="76" customWidth="1"/>
    <col min="15877" max="15877" width="22.77734375" style="76" customWidth="1"/>
    <col min="15878" max="15878" width="10.21875" style="76" bestFit="1" customWidth="1"/>
    <col min="15879" max="15879" width="2.44140625" style="76" customWidth="1"/>
    <col min="15880" max="16128" width="8" style="76"/>
    <col min="16129" max="16130" width="8.33203125" style="76" customWidth="1"/>
    <col min="16131" max="16131" width="12.21875" style="76" customWidth="1"/>
    <col min="16132" max="16132" width="2.109375" style="76" customWidth="1"/>
    <col min="16133" max="16133" width="22.77734375" style="76" customWidth="1"/>
    <col min="16134" max="16134" width="10.21875" style="76" bestFit="1" customWidth="1"/>
    <col min="16135" max="16135" width="2.44140625" style="76" customWidth="1"/>
    <col min="16136" max="16384" width="8" style="76"/>
  </cols>
  <sheetData>
    <row r="1" spans="1:7" x14ac:dyDescent="0.25">
      <c r="A1" s="72" t="s">
        <v>58</v>
      </c>
      <c r="B1" s="73" t="s">
        <v>59</v>
      </c>
      <c r="C1" s="73" t="s">
        <v>60</v>
      </c>
      <c r="D1" s="74"/>
      <c r="E1" s="75" t="s">
        <v>61</v>
      </c>
      <c r="F1" s="75">
        <f>G1/10</f>
        <v>0.2</v>
      </c>
      <c r="G1" s="87">
        <v>2</v>
      </c>
    </row>
    <row r="2" spans="1:7" x14ac:dyDescent="0.25">
      <c r="A2" s="77">
        <v>41487</v>
      </c>
      <c r="B2" s="78">
        <v>2786</v>
      </c>
      <c r="C2" s="79"/>
      <c r="D2" s="80"/>
      <c r="E2" s="75" t="s">
        <v>62</v>
      </c>
      <c r="F2" s="81">
        <f>SUMXMY2(B3:B23,C3:C23)/COUNT(B3:B23)</f>
        <v>3539632.8349225698</v>
      </c>
      <c r="G2" s="82"/>
    </row>
    <row r="3" spans="1:7" x14ac:dyDescent="0.25">
      <c r="A3" s="83">
        <v>41518</v>
      </c>
      <c r="B3" s="84">
        <v>7548</v>
      </c>
      <c r="C3" s="85">
        <f>B2</f>
        <v>2786</v>
      </c>
      <c r="D3" s="86"/>
      <c r="E3" s="87"/>
      <c r="F3" s="87"/>
      <c r="G3" s="82"/>
    </row>
    <row r="4" spans="1:7" x14ac:dyDescent="0.25">
      <c r="A4" s="83">
        <v>41548</v>
      </c>
      <c r="B4" s="84">
        <v>2638</v>
      </c>
      <c r="C4" s="85">
        <f>$F$1*B3+(1-$F$1)*C3</f>
        <v>3738.4000000000005</v>
      </c>
      <c r="D4" s="86"/>
      <c r="E4" s="75" t="s">
        <v>63</v>
      </c>
      <c r="F4" s="88">
        <f>INDEX(E8:F16,MATCH(MIN(F8:F16),F8:F16,0),1)</f>
        <v>0.2</v>
      </c>
      <c r="G4" s="82"/>
    </row>
    <row r="5" spans="1:7" x14ac:dyDescent="0.25">
      <c r="A5" s="83">
        <v>41579</v>
      </c>
      <c r="B5" s="84">
        <v>5593</v>
      </c>
      <c r="C5" s="85">
        <f t="shared" ref="C5:C24" si="0">$F$1*B4+(1-$F$1)*C4</f>
        <v>3518.3200000000006</v>
      </c>
      <c r="D5" s="86"/>
      <c r="E5" s="75" t="s">
        <v>89</v>
      </c>
      <c r="F5" s="81">
        <f>C24</f>
        <v>5709.6175426225491</v>
      </c>
      <c r="G5" s="82"/>
    </row>
    <row r="6" spans="1:7" x14ac:dyDescent="0.25">
      <c r="A6" s="83">
        <v>41609</v>
      </c>
      <c r="B6" s="84">
        <v>4718</v>
      </c>
      <c r="C6" s="85">
        <f t="shared" si="0"/>
        <v>3933.2560000000012</v>
      </c>
      <c r="D6" s="86"/>
      <c r="E6" s="87"/>
      <c r="F6" s="87"/>
      <c r="G6" s="82"/>
    </row>
    <row r="7" spans="1:7" x14ac:dyDescent="0.25">
      <c r="A7" s="83">
        <v>41640</v>
      </c>
      <c r="B7" s="84">
        <v>3524</v>
      </c>
      <c r="C7" s="85">
        <f t="shared" si="0"/>
        <v>4090.2048000000009</v>
      </c>
      <c r="D7" s="86"/>
      <c r="E7" s="82"/>
      <c r="F7" s="89">
        <f>F2</f>
        <v>3539632.8349225698</v>
      </c>
      <c r="G7" s="82"/>
    </row>
    <row r="8" spans="1:7" x14ac:dyDescent="0.25">
      <c r="A8" s="83">
        <v>41671</v>
      </c>
      <c r="B8" s="84">
        <v>5254</v>
      </c>
      <c r="C8" s="85">
        <f t="shared" si="0"/>
        <v>3976.9638400000013</v>
      </c>
      <c r="D8" s="86"/>
      <c r="E8" s="90">
        <v>0.1</v>
      </c>
      <c r="F8" s="121">
        <f t="dataTable" ref="F8:F16" dt2D="0" dtr="0" r1="F1"/>
        <v>4003654.3182399506</v>
      </c>
    </row>
    <row r="9" spans="1:7" x14ac:dyDescent="0.25">
      <c r="A9" s="83">
        <v>41699</v>
      </c>
      <c r="B9" s="84">
        <v>4720</v>
      </c>
      <c r="C9" s="85">
        <f t="shared" si="0"/>
        <v>4232.3710720000008</v>
      </c>
      <c r="D9" s="86"/>
      <c r="E9" s="91">
        <v>0.2</v>
      </c>
      <c r="F9" s="121">
        <v>3539632.8349225698</v>
      </c>
      <c r="G9" s="82"/>
    </row>
    <row r="10" spans="1:7" x14ac:dyDescent="0.25">
      <c r="A10" s="83">
        <v>41730</v>
      </c>
      <c r="B10" s="84">
        <v>3512</v>
      </c>
      <c r="C10" s="85">
        <f t="shared" si="0"/>
        <v>4329.8968576000007</v>
      </c>
      <c r="D10" s="86"/>
      <c r="E10" s="91">
        <v>0.3</v>
      </c>
      <c r="F10" s="121">
        <v>3588991.7097083651</v>
      </c>
      <c r="G10" s="82"/>
    </row>
    <row r="11" spans="1:7" x14ac:dyDescent="0.25">
      <c r="A11" s="83">
        <v>41760</v>
      </c>
      <c r="B11" s="84">
        <v>5645</v>
      </c>
      <c r="C11" s="85">
        <f t="shared" si="0"/>
        <v>4166.3174860800009</v>
      </c>
      <c r="D11" s="86"/>
      <c r="E11" s="91">
        <v>0.4</v>
      </c>
      <c r="F11" s="121">
        <v>3780037.4716858226</v>
      </c>
      <c r="G11" s="82"/>
    </row>
    <row r="12" spans="1:7" x14ac:dyDescent="0.25">
      <c r="A12" s="83">
        <v>41791</v>
      </c>
      <c r="B12" s="84">
        <v>5378</v>
      </c>
      <c r="C12" s="85">
        <f t="shared" si="0"/>
        <v>4462.0539888640014</v>
      </c>
      <c r="D12" s="86"/>
      <c r="E12" s="91">
        <v>0.5</v>
      </c>
      <c r="F12" s="121">
        <v>4046234.6784982197</v>
      </c>
      <c r="G12" s="82"/>
    </row>
    <row r="13" spans="1:7" x14ac:dyDescent="0.25">
      <c r="A13" s="83">
        <v>41821</v>
      </c>
      <c r="B13" s="84">
        <v>3636</v>
      </c>
      <c r="C13" s="85">
        <f t="shared" si="0"/>
        <v>4645.2431910912019</v>
      </c>
      <c r="D13" s="86"/>
      <c r="E13" s="91">
        <v>0.6</v>
      </c>
      <c r="F13" s="121">
        <v>4373110.394191131</v>
      </c>
      <c r="G13" s="82"/>
    </row>
    <row r="14" spans="1:7" x14ac:dyDescent="0.25">
      <c r="A14" s="83">
        <v>41852</v>
      </c>
      <c r="B14" s="84">
        <v>5102</v>
      </c>
      <c r="C14" s="85">
        <f t="shared" si="0"/>
        <v>4443.3945528729619</v>
      </c>
      <c r="D14" s="86"/>
      <c r="E14" s="91">
        <v>0.7</v>
      </c>
      <c r="F14" s="121">
        <v>4758637.1026629116</v>
      </c>
      <c r="G14" s="82"/>
    </row>
    <row r="15" spans="1:7" x14ac:dyDescent="0.25">
      <c r="A15" s="83">
        <v>41883</v>
      </c>
      <c r="B15" s="84">
        <v>2728</v>
      </c>
      <c r="C15" s="85">
        <f t="shared" si="0"/>
        <v>4575.1156422983695</v>
      </c>
      <c r="D15" s="86"/>
      <c r="E15" s="91">
        <v>0.8</v>
      </c>
      <c r="F15" s="121">
        <v>5204174.8188146232</v>
      </c>
      <c r="G15" s="82"/>
    </row>
    <row r="16" spans="1:7" x14ac:dyDescent="0.25">
      <c r="A16" s="83">
        <v>41913</v>
      </c>
      <c r="B16" s="84">
        <v>5562</v>
      </c>
      <c r="C16" s="85">
        <f t="shared" si="0"/>
        <v>4205.692513838696</v>
      </c>
      <c r="D16" s="86"/>
      <c r="E16" s="92">
        <v>0.9</v>
      </c>
      <c r="F16" s="122">
        <v>5712338.3182075005</v>
      </c>
      <c r="G16" s="82"/>
    </row>
    <row r="17" spans="1:7" x14ac:dyDescent="0.25">
      <c r="A17" s="83">
        <v>41944</v>
      </c>
      <c r="B17" s="84">
        <v>6646</v>
      </c>
      <c r="C17" s="85">
        <f t="shared" si="0"/>
        <v>4476.9540110709568</v>
      </c>
      <c r="D17" s="86"/>
      <c r="E17" s="87"/>
      <c r="F17" s="93"/>
      <c r="G17" s="82"/>
    </row>
    <row r="18" spans="1:7" x14ac:dyDescent="0.25">
      <c r="A18" s="83">
        <v>41974</v>
      </c>
      <c r="B18" s="84">
        <v>4382</v>
      </c>
      <c r="C18" s="85">
        <f t="shared" si="0"/>
        <v>4910.7632088567652</v>
      </c>
      <c r="D18" s="86"/>
      <c r="E18" s="94"/>
      <c r="F18" s="93"/>
      <c r="G18" s="82"/>
    </row>
    <row r="19" spans="1:7" x14ac:dyDescent="0.25">
      <c r="A19" s="83">
        <v>42005</v>
      </c>
      <c r="B19" s="84">
        <v>7139</v>
      </c>
      <c r="C19" s="85">
        <f t="shared" si="0"/>
        <v>4805.0105670854118</v>
      </c>
      <c r="D19" s="86"/>
      <c r="E19" s="87"/>
      <c r="F19" s="87"/>
    </row>
    <row r="20" spans="1:7" x14ac:dyDescent="0.25">
      <c r="A20" s="83">
        <v>42036</v>
      </c>
      <c r="B20" s="84">
        <v>9012</v>
      </c>
      <c r="C20" s="85">
        <f t="shared" si="0"/>
        <v>5271.80845366833</v>
      </c>
      <c r="D20" s="86"/>
      <c r="E20" s="87"/>
      <c r="F20" s="87"/>
    </row>
    <row r="21" spans="1:7" x14ac:dyDescent="0.25">
      <c r="A21" s="83">
        <v>42064</v>
      </c>
      <c r="B21" s="84">
        <v>5352</v>
      </c>
      <c r="C21" s="85">
        <f t="shared" si="0"/>
        <v>6019.8467629346651</v>
      </c>
      <c r="D21" s="86"/>
      <c r="E21" s="87"/>
      <c r="F21" s="87"/>
    </row>
    <row r="22" spans="1:7" x14ac:dyDescent="0.25">
      <c r="A22" s="83">
        <v>42095</v>
      </c>
      <c r="B22" s="84">
        <v>3485</v>
      </c>
      <c r="C22" s="85">
        <f t="shared" si="0"/>
        <v>5886.2774103477332</v>
      </c>
      <c r="D22" s="86"/>
      <c r="E22" s="87"/>
      <c r="F22" s="87"/>
    </row>
    <row r="23" spans="1:7" x14ac:dyDescent="0.25">
      <c r="A23" s="95">
        <v>42125</v>
      </c>
      <c r="B23" s="96">
        <v>6924</v>
      </c>
      <c r="C23" s="85">
        <f t="shared" si="0"/>
        <v>5406.0219282781864</v>
      </c>
      <c r="D23" s="86"/>
      <c r="E23" s="87"/>
      <c r="F23" s="87"/>
    </row>
    <row r="24" spans="1:7" x14ac:dyDescent="0.25">
      <c r="A24" s="97">
        <v>42156</v>
      </c>
      <c r="B24" s="98"/>
      <c r="C24" s="99">
        <f t="shared" si="0"/>
        <v>5709.6175426225491</v>
      </c>
      <c r="D24" s="86"/>
      <c r="E24" s="87"/>
      <c r="F24" s="87"/>
    </row>
    <row r="25" spans="1:7" x14ac:dyDescent="0.25">
      <c r="A25" s="87"/>
      <c r="B25" s="87"/>
      <c r="C25" s="100"/>
      <c r="D25" s="100"/>
      <c r="E25" s="87"/>
      <c r="F25" s="87"/>
    </row>
    <row r="26" spans="1:7" x14ac:dyDescent="0.25">
      <c r="A26" s="87"/>
      <c r="B26" s="87"/>
      <c r="C26" s="87"/>
      <c r="D26" s="87"/>
      <c r="E26" s="87"/>
      <c r="F26" s="87"/>
    </row>
    <row r="27" spans="1:7" x14ac:dyDescent="0.25">
      <c r="A27" s="101"/>
      <c r="B27" s="101"/>
      <c r="C27" s="101"/>
      <c r="D27" s="101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7</xdr:col>
                    <xdr:colOff>266700</xdr:colOff>
                    <xdr:row>0</xdr:row>
                    <xdr:rowOff>0</xdr:rowOff>
                  </from>
                  <to>
                    <xdr:col>7</xdr:col>
                    <xdr:colOff>441960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7"/>
  <sheetViews>
    <sheetView showGridLines="0" workbookViewId="0">
      <selection activeCell="G6" sqref="G6"/>
    </sheetView>
  </sheetViews>
  <sheetFormatPr defaultRowHeight="14.4" x14ac:dyDescent="0.25"/>
  <cols>
    <col min="1" max="1" width="2" style="1" customWidth="1"/>
    <col min="2" max="2" width="19.33203125" style="1" bestFit="1" customWidth="1"/>
    <col min="3" max="3" width="13.6640625" style="1" customWidth="1"/>
    <col min="4" max="5" width="9.44140625" style="1" bestFit="1" customWidth="1"/>
    <col min="6" max="6" width="15.21875" style="1" bestFit="1" customWidth="1"/>
    <col min="7" max="7" width="16.109375" style="1" bestFit="1" customWidth="1"/>
    <col min="8" max="8" width="10.44140625" style="1" customWidth="1"/>
    <col min="9" max="10" width="11.33203125" style="1" bestFit="1" customWidth="1"/>
    <col min="11" max="11" width="1.6640625" style="1" customWidth="1"/>
    <col min="12" max="257" width="9" style="1"/>
    <col min="258" max="258" width="8" style="1" customWidth="1"/>
    <col min="259" max="259" width="9" style="1"/>
    <col min="260" max="260" width="7.44140625" style="1" customWidth="1"/>
    <col min="261" max="261" width="10.109375" style="1" customWidth="1"/>
    <col min="262" max="262" width="23.44140625" style="1" customWidth="1"/>
    <col min="263" max="263" width="13.33203125" style="1" customWidth="1"/>
    <col min="264" max="264" width="5.6640625" style="1" customWidth="1"/>
    <col min="265" max="265" width="9.44140625" style="1" customWidth="1"/>
    <col min="266" max="266" width="9.77734375" style="1" customWidth="1"/>
    <col min="267" max="267" width="10.33203125" style="1" customWidth="1"/>
    <col min="268" max="513" width="9" style="1"/>
    <col min="514" max="514" width="8" style="1" customWidth="1"/>
    <col min="515" max="515" width="9" style="1"/>
    <col min="516" max="516" width="7.44140625" style="1" customWidth="1"/>
    <col min="517" max="517" width="10.109375" style="1" customWidth="1"/>
    <col min="518" max="518" width="23.44140625" style="1" customWidth="1"/>
    <col min="519" max="519" width="13.33203125" style="1" customWidth="1"/>
    <col min="520" max="520" width="5.6640625" style="1" customWidth="1"/>
    <col min="521" max="521" width="9.44140625" style="1" customWidth="1"/>
    <col min="522" max="522" width="9.77734375" style="1" customWidth="1"/>
    <col min="523" max="523" width="10.33203125" style="1" customWidth="1"/>
    <col min="524" max="769" width="9" style="1"/>
    <col min="770" max="770" width="8" style="1" customWidth="1"/>
    <col min="771" max="771" width="9" style="1"/>
    <col min="772" max="772" width="7.44140625" style="1" customWidth="1"/>
    <col min="773" max="773" width="10.109375" style="1" customWidth="1"/>
    <col min="774" max="774" width="23.44140625" style="1" customWidth="1"/>
    <col min="775" max="775" width="13.33203125" style="1" customWidth="1"/>
    <col min="776" max="776" width="5.6640625" style="1" customWidth="1"/>
    <col min="777" max="777" width="9.44140625" style="1" customWidth="1"/>
    <col min="778" max="778" width="9.77734375" style="1" customWidth="1"/>
    <col min="779" max="779" width="10.33203125" style="1" customWidth="1"/>
    <col min="780" max="1025" width="9" style="1"/>
    <col min="1026" max="1026" width="8" style="1" customWidth="1"/>
    <col min="1027" max="1027" width="9" style="1"/>
    <col min="1028" max="1028" width="7.44140625" style="1" customWidth="1"/>
    <col min="1029" max="1029" width="10.109375" style="1" customWidth="1"/>
    <col min="1030" max="1030" width="23.44140625" style="1" customWidth="1"/>
    <col min="1031" max="1031" width="13.33203125" style="1" customWidth="1"/>
    <col min="1032" max="1032" width="5.6640625" style="1" customWidth="1"/>
    <col min="1033" max="1033" width="9.44140625" style="1" customWidth="1"/>
    <col min="1034" max="1034" width="9.77734375" style="1" customWidth="1"/>
    <col min="1035" max="1035" width="10.33203125" style="1" customWidth="1"/>
    <col min="1036" max="1281" width="9" style="1"/>
    <col min="1282" max="1282" width="8" style="1" customWidth="1"/>
    <col min="1283" max="1283" width="9" style="1"/>
    <col min="1284" max="1284" width="7.44140625" style="1" customWidth="1"/>
    <col min="1285" max="1285" width="10.109375" style="1" customWidth="1"/>
    <col min="1286" max="1286" width="23.44140625" style="1" customWidth="1"/>
    <col min="1287" max="1287" width="13.33203125" style="1" customWidth="1"/>
    <col min="1288" max="1288" width="5.6640625" style="1" customWidth="1"/>
    <col min="1289" max="1289" width="9.44140625" style="1" customWidth="1"/>
    <col min="1290" max="1290" width="9.77734375" style="1" customWidth="1"/>
    <col min="1291" max="1291" width="10.33203125" style="1" customWidth="1"/>
    <col min="1292" max="1537" width="9" style="1"/>
    <col min="1538" max="1538" width="8" style="1" customWidth="1"/>
    <col min="1539" max="1539" width="9" style="1"/>
    <col min="1540" max="1540" width="7.44140625" style="1" customWidth="1"/>
    <col min="1541" max="1541" width="10.109375" style="1" customWidth="1"/>
    <col min="1542" max="1542" width="23.44140625" style="1" customWidth="1"/>
    <col min="1543" max="1543" width="13.33203125" style="1" customWidth="1"/>
    <col min="1544" max="1544" width="5.6640625" style="1" customWidth="1"/>
    <col min="1545" max="1545" width="9.44140625" style="1" customWidth="1"/>
    <col min="1546" max="1546" width="9.77734375" style="1" customWidth="1"/>
    <col min="1547" max="1547" width="10.33203125" style="1" customWidth="1"/>
    <col min="1548" max="1793" width="9" style="1"/>
    <col min="1794" max="1794" width="8" style="1" customWidth="1"/>
    <col min="1795" max="1795" width="9" style="1"/>
    <col min="1796" max="1796" width="7.44140625" style="1" customWidth="1"/>
    <col min="1797" max="1797" width="10.109375" style="1" customWidth="1"/>
    <col min="1798" max="1798" width="23.44140625" style="1" customWidth="1"/>
    <col min="1799" max="1799" width="13.33203125" style="1" customWidth="1"/>
    <col min="1800" max="1800" width="5.6640625" style="1" customWidth="1"/>
    <col min="1801" max="1801" width="9.44140625" style="1" customWidth="1"/>
    <col min="1802" max="1802" width="9.77734375" style="1" customWidth="1"/>
    <col min="1803" max="1803" width="10.33203125" style="1" customWidth="1"/>
    <col min="1804" max="2049" width="9" style="1"/>
    <col min="2050" max="2050" width="8" style="1" customWidth="1"/>
    <col min="2051" max="2051" width="9" style="1"/>
    <col min="2052" max="2052" width="7.44140625" style="1" customWidth="1"/>
    <col min="2053" max="2053" width="10.109375" style="1" customWidth="1"/>
    <col min="2054" max="2054" width="23.44140625" style="1" customWidth="1"/>
    <col min="2055" max="2055" width="13.33203125" style="1" customWidth="1"/>
    <col min="2056" max="2056" width="5.6640625" style="1" customWidth="1"/>
    <col min="2057" max="2057" width="9.44140625" style="1" customWidth="1"/>
    <col min="2058" max="2058" width="9.77734375" style="1" customWidth="1"/>
    <col min="2059" max="2059" width="10.33203125" style="1" customWidth="1"/>
    <col min="2060" max="2305" width="9" style="1"/>
    <col min="2306" max="2306" width="8" style="1" customWidth="1"/>
    <col min="2307" max="2307" width="9" style="1"/>
    <col min="2308" max="2308" width="7.44140625" style="1" customWidth="1"/>
    <col min="2309" max="2309" width="10.109375" style="1" customWidth="1"/>
    <col min="2310" max="2310" width="23.44140625" style="1" customWidth="1"/>
    <col min="2311" max="2311" width="13.33203125" style="1" customWidth="1"/>
    <col min="2312" max="2312" width="5.6640625" style="1" customWidth="1"/>
    <col min="2313" max="2313" width="9.44140625" style="1" customWidth="1"/>
    <col min="2314" max="2314" width="9.77734375" style="1" customWidth="1"/>
    <col min="2315" max="2315" width="10.33203125" style="1" customWidth="1"/>
    <col min="2316" max="2561" width="9" style="1"/>
    <col min="2562" max="2562" width="8" style="1" customWidth="1"/>
    <col min="2563" max="2563" width="9" style="1"/>
    <col min="2564" max="2564" width="7.44140625" style="1" customWidth="1"/>
    <col min="2565" max="2565" width="10.109375" style="1" customWidth="1"/>
    <col min="2566" max="2566" width="23.44140625" style="1" customWidth="1"/>
    <col min="2567" max="2567" width="13.33203125" style="1" customWidth="1"/>
    <col min="2568" max="2568" width="5.6640625" style="1" customWidth="1"/>
    <col min="2569" max="2569" width="9.44140625" style="1" customWidth="1"/>
    <col min="2570" max="2570" width="9.77734375" style="1" customWidth="1"/>
    <col min="2571" max="2571" width="10.33203125" style="1" customWidth="1"/>
    <col min="2572" max="2817" width="9" style="1"/>
    <col min="2818" max="2818" width="8" style="1" customWidth="1"/>
    <col min="2819" max="2819" width="9" style="1"/>
    <col min="2820" max="2820" width="7.44140625" style="1" customWidth="1"/>
    <col min="2821" max="2821" width="10.109375" style="1" customWidth="1"/>
    <col min="2822" max="2822" width="23.44140625" style="1" customWidth="1"/>
    <col min="2823" max="2823" width="13.33203125" style="1" customWidth="1"/>
    <col min="2824" max="2824" width="5.6640625" style="1" customWidth="1"/>
    <col min="2825" max="2825" width="9.44140625" style="1" customWidth="1"/>
    <col min="2826" max="2826" width="9.77734375" style="1" customWidth="1"/>
    <col min="2827" max="2827" width="10.33203125" style="1" customWidth="1"/>
    <col min="2828" max="3073" width="9" style="1"/>
    <col min="3074" max="3074" width="8" style="1" customWidth="1"/>
    <col min="3075" max="3075" width="9" style="1"/>
    <col min="3076" max="3076" width="7.44140625" style="1" customWidth="1"/>
    <col min="3077" max="3077" width="10.109375" style="1" customWidth="1"/>
    <col min="3078" max="3078" width="23.44140625" style="1" customWidth="1"/>
    <col min="3079" max="3079" width="13.33203125" style="1" customWidth="1"/>
    <col min="3080" max="3080" width="5.6640625" style="1" customWidth="1"/>
    <col min="3081" max="3081" width="9.44140625" style="1" customWidth="1"/>
    <col min="3082" max="3082" width="9.77734375" style="1" customWidth="1"/>
    <col min="3083" max="3083" width="10.33203125" style="1" customWidth="1"/>
    <col min="3084" max="3329" width="9" style="1"/>
    <col min="3330" max="3330" width="8" style="1" customWidth="1"/>
    <col min="3331" max="3331" width="9" style="1"/>
    <col min="3332" max="3332" width="7.44140625" style="1" customWidth="1"/>
    <col min="3333" max="3333" width="10.109375" style="1" customWidth="1"/>
    <col min="3334" max="3334" width="23.44140625" style="1" customWidth="1"/>
    <col min="3335" max="3335" width="13.33203125" style="1" customWidth="1"/>
    <col min="3336" max="3336" width="5.6640625" style="1" customWidth="1"/>
    <col min="3337" max="3337" width="9.44140625" style="1" customWidth="1"/>
    <col min="3338" max="3338" width="9.77734375" style="1" customWidth="1"/>
    <col min="3339" max="3339" width="10.33203125" style="1" customWidth="1"/>
    <col min="3340" max="3585" width="9" style="1"/>
    <col min="3586" max="3586" width="8" style="1" customWidth="1"/>
    <col min="3587" max="3587" width="9" style="1"/>
    <col min="3588" max="3588" width="7.44140625" style="1" customWidth="1"/>
    <col min="3589" max="3589" width="10.109375" style="1" customWidth="1"/>
    <col min="3590" max="3590" width="23.44140625" style="1" customWidth="1"/>
    <col min="3591" max="3591" width="13.33203125" style="1" customWidth="1"/>
    <col min="3592" max="3592" width="5.6640625" style="1" customWidth="1"/>
    <col min="3593" max="3593" width="9.44140625" style="1" customWidth="1"/>
    <col min="3594" max="3594" width="9.77734375" style="1" customWidth="1"/>
    <col min="3595" max="3595" width="10.33203125" style="1" customWidth="1"/>
    <col min="3596" max="3841" width="9" style="1"/>
    <col min="3842" max="3842" width="8" style="1" customWidth="1"/>
    <col min="3843" max="3843" width="9" style="1"/>
    <col min="3844" max="3844" width="7.44140625" style="1" customWidth="1"/>
    <col min="3845" max="3845" width="10.109375" style="1" customWidth="1"/>
    <col min="3846" max="3846" width="23.44140625" style="1" customWidth="1"/>
    <col min="3847" max="3847" width="13.33203125" style="1" customWidth="1"/>
    <col min="3848" max="3848" width="5.6640625" style="1" customWidth="1"/>
    <col min="3849" max="3849" width="9.44140625" style="1" customWidth="1"/>
    <col min="3850" max="3850" width="9.77734375" style="1" customWidth="1"/>
    <col min="3851" max="3851" width="10.33203125" style="1" customWidth="1"/>
    <col min="3852" max="4097" width="9" style="1"/>
    <col min="4098" max="4098" width="8" style="1" customWidth="1"/>
    <col min="4099" max="4099" width="9" style="1"/>
    <col min="4100" max="4100" width="7.44140625" style="1" customWidth="1"/>
    <col min="4101" max="4101" width="10.109375" style="1" customWidth="1"/>
    <col min="4102" max="4102" width="23.44140625" style="1" customWidth="1"/>
    <col min="4103" max="4103" width="13.33203125" style="1" customWidth="1"/>
    <col min="4104" max="4104" width="5.6640625" style="1" customWidth="1"/>
    <col min="4105" max="4105" width="9.44140625" style="1" customWidth="1"/>
    <col min="4106" max="4106" width="9.77734375" style="1" customWidth="1"/>
    <col min="4107" max="4107" width="10.33203125" style="1" customWidth="1"/>
    <col min="4108" max="4353" width="9" style="1"/>
    <col min="4354" max="4354" width="8" style="1" customWidth="1"/>
    <col min="4355" max="4355" width="9" style="1"/>
    <col min="4356" max="4356" width="7.44140625" style="1" customWidth="1"/>
    <col min="4357" max="4357" width="10.109375" style="1" customWidth="1"/>
    <col min="4358" max="4358" width="23.44140625" style="1" customWidth="1"/>
    <col min="4359" max="4359" width="13.33203125" style="1" customWidth="1"/>
    <col min="4360" max="4360" width="5.6640625" style="1" customWidth="1"/>
    <col min="4361" max="4361" width="9.44140625" style="1" customWidth="1"/>
    <col min="4362" max="4362" width="9.77734375" style="1" customWidth="1"/>
    <col min="4363" max="4363" width="10.33203125" style="1" customWidth="1"/>
    <col min="4364" max="4609" width="9" style="1"/>
    <col min="4610" max="4610" width="8" style="1" customWidth="1"/>
    <col min="4611" max="4611" width="9" style="1"/>
    <col min="4612" max="4612" width="7.44140625" style="1" customWidth="1"/>
    <col min="4613" max="4613" width="10.109375" style="1" customWidth="1"/>
    <col min="4614" max="4614" width="23.44140625" style="1" customWidth="1"/>
    <col min="4615" max="4615" width="13.33203125" style="1" customWidth="1"/>
    <col min="4616" max="4616" width="5.6640625" style="1" customWidth="1"/>
    <col min="4617" max="4617" width="9.44140625" style="1" customWidth="1"/>
    <col min="4618" max="4618" width="9.77734375" style="1" customWidth="1"/>
    <col min="4619" max="4619" width="10.33203125" style="1" customWidth="1"/>
    <col min="4620" max="4865" width="9" style="1"/>
    <col min="4866" max="4866" width="8" style="1" customWidth="1"/>
    <col min="4867" max="4867" width="9" style="1"/>
    <col min="4868" max="4868" width="7.44140625" style="1" customWidth="1"/>
    <col min="4869" max="4869" width="10.109375" style="1" customWidth="1"/>
    <col min="4870" max="4870" width="23.44140625" style="1" customWidth="1"/>
    <col min="4871" max="4871" width="13.33203125" style="1" customWidth="1"/>
    <col min="4872" max="4872" width="5.6640625" style="1" customWidth="1"/>
    <col min="4873" max="4873" width="9.44140625" style="1" customWidth="1"/>
    <col min="4874" max="4874" width="9.77734375" style="1" customWidth="1"/>
    <col min="4875" max="4875" width="10.33203125" style="1" customWidth="1"/>
    <col min="4876" max="5121" width="9" style="1"/>
    <col min="5122" max="5122" width="8" style="1" customWidth="1"/>
    <col min="5123" max="5123" width="9" style="1"/>
    <col min="5124" max="5124" width="7.44140625" style="1" customWidth="1"/>
    <col min="5125" max="5125" width="10.109375" style="1" customWidth="1"/>
    <col min="5126" max="5126" width="23.44140625" style="1" customWidth="1"/>
    <col min="5127" max="5127" width="13.33203125" style="1" customWidth="1"/>
    <col min="5128" max="5128" width="5.6640625" style="1" customWidth="1"/>
    <col min="5129" max="5129" width="9.44140625" style="1" customWidth="1"/>
    <col min="5130" max="5130" width="9.77734375" style="1" customWidth="1"/>
    <col min="5131" max="5131" width="10.33203125" style="1" customWidth="1"/>
    <col min="5132" max="5377" width="9" style="1"/>
    <col min="5378" max="5378" width="8" style="1" customWidth="1"/>
    <col min="5379" max="5379" width="9" style="1"/>
    <col min="5380" max="5380" width="7.44140625" style="1" customWidth="1"/>
    <col min="5381" max="5381" width="10.109375" style="1" customWidth="1"/>
    <col min="5382" max="5382" width="23.44140625" style="1" customWidth="1"/>
    <col min="5383" max="5383" width="13.33203125" style="1" customWidth="1"/>
    <col min="5384" max="5384" width="5.6640625" style="1" customWidth="1"/>
    <col min="5385" max="5385" width="9.44140625" style="1" customWidth="1"/>
    <col min="5386" max="5386" width="9.77734375" style="1" customWidth="1"/>
    <col min="5387" max="5387" width="10.33203125" style="1" customWidth="1"/>
    <col min="5388" max="5633" width="9" style="1"/>
    <col min="5634" max="5634" width="8" style="1" customWidth="1"/>
    <col min="5635" max="5635" width="9" style="1"/>
    <col min="5636" max="5636" width="7.44140625" style="1" customWidth="1"/>
    <col min="5637" max="5637" width="10.109375" style="1" customWidth="1"/>
    <col min="5638" max="5638" width="23.44140625" style="1" customWidth="1"/>
    <col min="5639" max="5639" width="13.33203125" style="1" customWidth="1"/>
    <col min="5640" max="5640" width="5.6640625" style="1" customWidth="1"/>
    <col min="5641" max="5641" width="9.44140625" style="1" customWidth="1"/>
    <col min="5642" max="5642" width="9.77734375" style="1" customWidth="1"/>
    <col min="5643" max="5643" width="10.33203125" style="1" customWidth="1"/>
    <col min="5644" max="5889" width="9" style="1"/>
    <col min="5890" max="5890" width="8" style="1" customWidth="1"/>
    <col min="5891" max="5891" width="9" style="1"/>
    <col min="5892" max="5892" width="7.44140625" style="1" customWidth="1"/>
    <col min="5893" max="5893" width="10.109375" style="1" customWidth="1"/>
    <col min="5894" max="5894" width="23.44140625" style="1" customWidth="1"/>
    <col min="5895" max="5895" width="13.33203125" style="1" customWidth="1"/>
    <col min="5896" max="5896" width="5.6640625" style="1" customWidth="1"/>
    <col min="5897" max="5897" width="9.44140625" style="1" customWidth="1"/>
    <col min="5898" max="5898" width="9.77734375" style="1" customWidth="1"/>
    <col min="5899" max="5899" width="10.33203125" style="1" customWidth="1"/>
    <col min="5900" max="6145" width="9" style="1"/>
    <col min="6146" max="6146" width="8" style="1" customWidth="1"/>
    <col min="6147" max="6147" width="9" style="1"/>
    <col min="6148" max="6148" width="7.44140625" style="1" customWidth="1"/>
    <col min="6149" max="6149" width="10.109375" style="1" customWidth="1"/>
    <col min="6150" max="6150" width="23.44140625" style="1" customWidth="1"/>
    <col min="6151" max="6151" width="13.33203125" style="1" customWidth="1"/>
    <col min="6152" max="6152" width="5.6640625" style="1" customWidth="1"/>
    <col min="6153" max="6153" width="9.44140625" style="1" customWidth="1"/>
    <col min="6154" max="6154" width="9.77734375" style="1" customWidth="1"/>
    <col min="6155" max="6155" width="10.33203125" style="1" customWidth="1"/>
    <col min="6156" max="6401" width="9" style="1"/>
    <col min="6402" max="6402" width="8" style="1" customWidth="1"/>
    <col min="6403" max="6403" width="9" style="1"/>
    <col min="6404" max="6404" width="7.44140625" style="1" customWidth="1"/>
    <col min="6405" max="6405" width="10.109375" style="1" customWidth="1"/>
    <col min="6406" max="6406" width="23.44140625" style="1" customWidth="1"/>
    <col min="6407" max="6407" width="13.33203125" style="1" customWidth="1"/>
    <col min="6408" max="6408" width="5.6640625" style="1" customWidth="1"/>
    <col min="6409" max="6409" width="9.44140625" style="1" customWidth="1"/>
    <col min="6410" max="6410" width="9.77734375" style="1" customWidth="1"/>
    <col min="6411" max="6411" width="10.33203125" style="1" customWidth="1"/>
    <col min="6412" max="6657" width="9" style="1"/>
    <col min="6658" max="6658" width="8" style="1" customWidth="1"/>
    <col min="6659" max="6659" width="9" style="1"/>
    <col min="6660" max="6660" width="7.44140625" style="1" customWidth="1"/>
    <col min="6661" max="6661" width="10.109375" style="1" customWidth="1"/>
    <col min="6662" max="6662" width="23.44140625" style="1" customWidth="1"/>
    <col min="6663" max="6663" width="13.33203125" style="1" customWidth="1"/>
    <col min="6664" max="6664" width="5.6640625" style="1" customWidth="1"/>
    <col min="6665" max="6665" width="9.44140625" style="1" customWidth="1"/>
    <col min="6666" max="6666" width="9.77734375" style="1" customWidth="1"/>
    <col min="6667" max="6667" width="10.33203125" style="1" customWidth="1"/>
    <col min="6668" max="6913" width="9" style="1"/>
    <col min="6914" max="6914" width="8" style="1" customWidth="1"/>
    <col min="6915" max="6915" width="9" style="1"/>
    <col min="6916" max="6916" width="7.44140625" style="1" customWidth="1"/>
    <col min="6917" max="6917" width="10.109375" style="1" customWidth="1"/>
    <col min="6918" max="6918" width="23.44140625" style="1" customWidth="1"/>
    <col min="6919" max="6919" width="13.33203125" style="1" customWidth="1"/>
    <col min="6920" max="6920" width="5.6640625" style="1" customWidth="1"/>
    <col min="6921" max="6921" width="9.44140625" style="1" customWidth="1"/>
    <col min="6922" max="6922" width="9.77734375" style="1" customWidth="1"/>
    <col min="6923" max="6923" width="10.33203125" style="1" customWidth="1"/>
    <col min="6924" max="7169" width="9" style="1"/>
    <col min="7170" max="7170" width="8" style="1" customWidth="1"/>
    <col min="7171" max="7171" width="9" style="1"/>
    <col min="7172" max="7172" width="7.44140625" style="1" customWidth="1"/>
    <col min="7173" max="7173" width="10.109375" style="1" customWidth="1"/>
    <col min="7174" max="7174" width="23.44140625" style="1" customWidth="1"/>
    <col min="7175" max="7175" width="13.33203125" style="1" customWidth="1"/>
    <col min="7176" max="7176" width="5.6640625" style="1" customWidth="1"/>
    <col min="7177" max="7177" width="9.44140625" style="1" customWidth="1"/>
    <col min="7178" max="7178" width="9.77734375" style="1" customWidth="1"/>
    <col min="7179" max="7179" width="10.33203125" style="1" customWidth="1"/>
    <col min="7180" max="7425" width="9" style="1"/>
    <col min="7426" max="7426" width="8" style="1" customWidth="1"/>
    <col min="7427" max="7427" width="9" style="1"/>
    <col min="7428" max="7428" width="7.44140625" style="1" customWidth="1"/>
    <col min="7429" max="7429" width="10.109375" style="1" customWidth="1"/>
    <col min="7430" max="7430" width="23.44140625" style="1" customWidth="1"/>
    <col min="7431" max="7431" width="13.33203125" style="1" customWidth="1"/>
    <col min="7432" max="7432" width="5.6640625" style="1" customWidth="1"/>
    <col min="7433" max="7433" width="9.44140625" style="1" customWidth="1"/>
    <col min="7434" max="7434" width="9.77734375" style="1" customWidth="1"/>
    <col min="7435" max="7435" width="10.33203125" style="1" customWidth="1"/>
    <col min="7436" max="7681" width="9" style="1"/>
    <col min="7682" max="7682" width="8" style="1" customWidth="1"/>
    <col min="7683" max="7683" width="9" style="1"/>
    <col min="7684" max="7684" width="7.44140625" style="1" customWidth="1"/>
    <col min="7685" max="7685" width="10.109375" style="1" customWidth="1"/>
    <col min="7686" max="7686" width="23.44140625" style="1" customWidth="1"/>
    <col min="7687" max="7687" width="13.33203125" style="1" customWidth="1"/>
    <col min="7688" max="7688" width="5.6640625" style="1" customWidth="1"/>
    <col min="7689" max="7689" width="9.44140625" style="1" customWidth="1"/>
    <col min="7690" max="7690" width="9.77734375" style="1" customWidth="1"/>
    <col min="7691" max="7691" width="10.33203125" style="1" customWidth="1"/>
    <col min="7692" max="7937" width="9" style="1"/>
    <col min="7938" max="7938" width="8" style="1" customWidth="1"/>
    <col min="7939" max="7939" width="9" style="1"/>
    <col min="7940" max="7940" width="7.44140625" style="1" customWidth="1"/>
    <col min="7941" max="7941" width="10.109375" style="1" customWidth="1"/>
    <col min="7942" max="7942" width="23.44140625" style="1" customWidth="1"/>
    <col min="7943" max="7943" width="13.33203125" style="1" customWidth="1"/>
    <col min="7944" max="7944" width="5.6640625" style="1" customWidth="1"/>
    <col min="7945" max="7945" width="9.44140625" style="1" customWidth="1"/>
    <col min="7946" max="7946" width="9.77734375" style="1" customWidth="1"/>
    <col min="7947" max="7947" width="10.33203125" style="1" customWidth="1"/>
    <col min="7948" max="8193" width="9" style="1"/>
    <col min="8194" max="8194" width="8" style="1" customWidth="1"/>
    <col min="8195" max="8195" width="9" style="1"/>
    <col min="8196" max="8196" width="7.44140625" style="1" customWidth="1"/>
    <col min="8197" max="8197" width="10.109375" style="1" customWidth="1"/>
    <col min="8198" max="8198" width="23.44140625" style="1" customWidth="1"/>
    <col min="8199" max="8199" width="13.33203125" style="1" customWidth="1"/>
    <col min="8200" max="8200" width="5.6640625" style="1" customWidth="1"/>
    <col min="8201" max="8201" width="9.44140625" style="1" customWidth="1"/>
    <col min="8202" max="8202" width="9.77734375" style="1" customWidth="1"/>
    <col min="8203" max="8203" width="10.33203125" style="1" customWidth="1"/>
    <col min="8204" max="8449" width="9" style="1"/>
    <col min="8450" max="8450" width="8" style="1" customWidth="1"/>
    <col min="8451" max="8451" width="9" style="1"/>
    <col min="8452" max="8452" width="7.44140625" style="1" customWidth="1"/>
    <col min="8453" max="8453" width="10.109375" style="1" customWidth="1"/>
    <col min="8454" max="8454" width="23.44140625" style="1" customWidth="1"/>
    <col min="8455" max="8455" width="13.33203125" style="1" customWidth="1"/>
    <col min="8456" max="8456" width="5.6640625" style="1" customWidth="1"/>
    <col min="8457" max="8457" width="9.44140625" style="1" customWidth="1"/>
    <col min="8458" max="8458" width="9.77734375" style="1" customWidth="1"/>
    <col min="8459" max="8459" width="10.33203125" style="1" customWidth="1"/>
    <col min="8460" max="8705" width="9" style="1"/>
    <col min="8706" max="8706" width="8" style="1" customWidth="1"/>
    <col min="8707" max="8707" width="9" style="1"/>
    <col min="8708" max="8708" width="7.44140625" style="1" customWidth="1"/>
    <col min="8709" max="8709" width="10.109375" style="1" customWidth="1"/>
    <col min="8710" max="8710" width="23.44140625" style="1" customWidth="1"/>
    <col min="8711" max="8711" width="13.33203125" style="1" customWidth="1"/>
    <col min="8712" max="8712" width="5.6640625" style="1" customWidth="1"/>
    <col min="8713" max="8713" width="9.44140625" style="1" customWidth="1"/>
    <col min="8714" max="8714" width="9.77734375" style="1" customWidth="1"/>
    <col min="8715" max="8715" width="10.33203125" style="1" customWidth="1"/>
    <col min="8716" max="8961" width="9" style="1"/>
    <col min="8962" max="8962" width="8" style="1" customWidth="1"/>
    <col min="8963" max="8963" width="9" style="1"/>
    <col min="8964" max="8964" width="7.44140625" style="1" customWidth="1"/>
    <col min="8965" max="8965" width="10.109375" style="1" customWidth="1"/>
    <col min="8966" max="8966" width="23.44140625" style="1" customWidth="1"/>
    <col min="8967" max="8967" width="13.33203125" style="1" customWidth="1"/>
    <col min="8968" max="8968" width="5.6640625" style="1" customWidth="1"/>
    <col min="8969" max="8969" width="9.44140625" style="1" customWidth="1"/>
    <col min="8970" max="8970" width="9.77734375" style="1" customWidth="1"/>
    <col min="8971" max="8971" width="10.33203125" style="1" customWidth="1"/>
    <col min="8972" max="9217" width="9" style="1"/>
    <col min="9218" max="9218" width="8" style="1" customWidth="1"/>
    <col min="9219" max="9219" width="9" style="1"/>
    <col min="9220" max="9220" width="7.44140625" style="1" customWidth="1"/>
    <col min="9221" max="9221" width="10.109375" style="1" customWidth="1"/>
    <col min="9222" max="9222" width="23.44140625" style="1" customWidth="1"/>
    <col min="9223" max="9223" width="13.33203125" style="1" customWidth="1"/>
    <col min="9224" max="9224" width="5.6640625" style="1" customWidth="1"/>
    <col min="9225" max="9225" width="9.44140625" style="1" customWidth="1"/>
    <col min="9226" max="9226" width="9.77734375" style="1" customWidth="1"/>
    <col min="9227" max="9227" width="10.33203125" style="1" customWidth="1"/>
    <col min="9228" max="9473" width="9" style="1"/>
    <col min="9474" max="9474" width="8" style="1" customWidth="1"/>
    <col min="9475" max="9475" width="9" style="1"/>
    <col min="9476" max="9476" width="7.44140625" style="1" customWidth="1"/>
    <col min="9477" max="9477" width="10.109375" style="1" customWidth="1"/>
    <col min="9478" max="9478" width="23.44140625" style="1" customWidth="1"/>
    <col min="9479" max="9479" width="13.33203125" style="1" customWidth="1"/>
    <col min="9480" max="9480" width="5.6640625" style="1" customWidth="1"/>
    <col min="9481" max="9481" width="9.44140625" style="1" customWidth="1"/>
    <col min="9482" max="9482" width="9.77734375" style="1" customWidth="1"/>
    <col min="9483" max="9483" width="10.33203125" style="1" customWidth="1"/>
    <col min="9484" max="9729" width="9" style="1"/>
    <col min="9730" max="9730" width="8" style="1" customWidth="1"/>
    <col min="9731" max="9731" width="9" style="1"/>
    <col min="9732" max="9732" width="7.44140625" style="1" customWidth="1"/>
    <col min="9733" max="9733" width="10.109375" style="1" customWidth="1"/>
    <col min="9734" max="9734" width="23.44140625" style="1" customWidth="1"/>
    <col min="9735" max="9735" width="13.33203125" style="1" customWidth="1"/>
    <col min="9736" max="9736" width="5.6640625" style="1" customWidth="1"/>
    <col min="9737" max="9737" width="9.44140625" style="1" customWidth="1"/>
    <col min="9738" max="9738" width="9.77734375" style="1" customWidth="1"/>
    <col min="9739" max="9739" width="10.33203125" style="1" customWidth="1"/>
    <col min="9740" max="9985" width="9" style="1"/>
    <col min="9986" max="9986" width="8" style="1" customWidth="1"/>
    <col min="9987" max="9987" width="9" style="1"/>
    <col min="9988" max="9988" width="7.44140625" style="1" customWidth="1"/>
    <col min="9989" max="9989" width="10.109375" style="1" customWidth="1"/>
    <col min="9990" max="9990" width="23.44140625" style="1" customWidth="1"/>
    <col min="9991" max="9991" width="13.33203125" style="1" customWidth="1"/>
    <col min="9992" max="9992" width="5.6640625" style="1" customWidth="1"/>
    <col min="9993" max="9993" width="9.44140625" style="1" customWidth="1"/>
    <col min="9994" max="9994" width="9.77734375" style="1" customWidth="1"/>
    <col min="9995" max="9995" width="10.33203125" style="1" customWidth="1"/>
    <col min="9996" max="10241" width="9" style="1"/>
    <col min="10242" max="10242" width="8" style="1" customWidth="1"/>
    <col min="10243" max="10243" width="9" style="1"/>
    <col min="10244" max="10244" width="7.44140625" style="1" customWidth="1"/>
    <col min="10245" max="10245" width="10.109375" style="1" customWidth="1"/>
    <col min="10246" max="10246" width="23.44140625" style="1" customWidth="1"/>
    <col min="10247" max="10247" width="13.33203125" style="1" customWidth="1"/>
    <col min="10248" max="10248" width="5.6640625" style="1" customWidth="1"/>
    <col min="10249" max="10249" width="9.44140625" style="1" customWidth="1"/>
    <col min="10250" max="10250" width="9.77734375" style="1" customWidth="1"/>
    <col min="10251" max="10251" width="10.33203125" style="1" customWidth="1"/>
    <col min="10252" max="10497" width="9" style="1"/>
    <col min="10498" max="10498" width="8" style="1" customWidth="1"/>
    <col min="10499" max="10499" width="9" style="1"/>
    <col min="10500" max="10500" width="7.44140625" style="1" customWidth="1"/>
    <col min="10501" max="10501" width="10.109375" style="1" customWidth="1"/>
    <col min="10502" max="10502" width="23.44140625" style="1" customWidth="1"/>
    <col min="10503" max="10503" width="13.33203125" style="1" customWidth="1"/>
    <col min="10504" max="10504" width="5.6640625" style="1" customWidth="1"/>
    <col min="10505" max="10505" width="9.44140625" style="1" customWidth="1"/>
    <col min="10506" max="10506" width="9.77734375" style="1" customWidth="1"/>
    <col min="10507" max="10507" width="10.33203125" style="1" customWidth="1"/>
    <col min="10508" max="10753" width="9" style="1"/>
    <col min="10754" max="10754" width="8" style="1" customWidth="1"/>
    <col min="10755" max="10755" width="9" style="1"/>
    <col min="10756" max="10756" width="7.44140625" style="1" customWidth="1"/>
    <col min="10757" max="10757" width="10.109375" style="1" customWidth="1"/>
    <col min="10758" max="10758" width="23.44140625" style="1" customWidth="1"/>
    <col min="10759" max="10759" width="13.33203125" style="1" customWidth="1"/>
    <col min="10760" max="10760" width="5.6640625" style="1" customWidth="1"/>
    <col min="10761" max="10761" width="9.44140625" style="1" customWidth="1"/>
    <col min="10762" max="10762" width="9.77734375" style="1" customWidth="1"/>
    <col min="10763" max="10763" width="10.33203125" style="1" customWidth="1"/>
    <col min="10764" max="11009" width="9" style="1"/>
    <col min="11010" max="11010" width="8" style="1" customWidth="1"/>
    <col min="11011" max="11011" width="9" style="1"/>
    <col min="11012" max="11012" width="7.44140625" style="1" customWidth="1"/>
    <col min="11013" max="11013" width="10.109375" style="1" customWidth="1"/>
    <col min="11014" max="11014" width="23.44140625" style="1" customWidth="1"/>
    <col min="11015" max="11015" width="13.33203125" style="1" customWidth="1"/>
    <col min="11016" max="11016" width="5.6640625" style="1" customWidth="1"/>
    <col min="11017" max="11017" width="9.44140625" style="1" customWidth="1"/>
    <col min="11018" max="11018" width="9.77734375" style="1" customWidth="1"/>
    <col min="11019" max="11019" width="10.33203125" style="1" customWidth="1"/>
    <col min="11020" max="11265" width="9" style="1"/>
    <col min="11266" max="11266" width="8" style="1" customWidth="1"/>
    <col min="11267" max="11267" width="9" style="1"/>
    <col min="11268" max="11268" width="7.44140625" style="1" customWidth="1"/>
    <col min="11269" max="11269" width="10.109375" style="1" customWidth="1"/>
    <col min="11270" max="11270" width="23.44140625" style="1" customWidth="1"/>
    <col min="11271" max="11271" width="13.33203125" style="1" customWidth="1"/>
    <col min="11272" max="11272" width="5.6640625" style="1" customWidth="1"/>
    <col min="11273" max="11273" width="9.44140625" style="1" customWidth="1"/>
    <col min="11274" max="11274" width="9.77734375" style="1" customWidth="1"/>
    <col min="11275" max="11275" width="10.33203125" style="1" customWidth="1"/>
    <col min="11276" max="11521" width="9" style="1"/>
    <col min="11522" max="11522" width="8" style="1" customWidth="1"/>
    <col min="11523" max="11523" width="9" style="1"/>
    <col min="11524" max="11524" width="7.44140625" style="1" customWidth="1"/>
    <col min="11525" max="11525" width="10.109375" style="1" customWidth="1"/>
    <col min="11526" max="11526" width="23.44140625" style="1" customWidth="1"/>
    <col min="11527" max="11527" width="13.33203125" style="1" customWidth="1"/>
    <col min="11528" max="11528" width="5.6640625" style="1" customWidth="1"/>
    <col min="11529" max="11529" width="9.44140625" style="1" customWidth="1"/>
    <col min="11530" max="11530" width="9.77734375" style="1" customWidth="1"/>
    <col min="11531" max="11531" width="10.33203125" style="1" customWidth="1"/>
    <col min="11532" max="11777" width="9" style="1"/>
    <col min="11778" max="11778" width="8" style="1" customWidth="1"/>
    <col min="11779" max="11779" width="9" style="1"/>
    <col min="11780" max="11780" width="7.44140625" style="1" customWidth="1"/>
    <col min="11781" max="11781" width="10.109375" style="1" customWidth="1"/>
    <col min="11782" max="11782" width="23.44140625" style="1" customWidth="1"/>
    <col min="11783" max="11783" width="13.33203125" style="1" customWidth="1"/>
    <col min="11784" max="11784" width="5.6640625" style="1" customWidth="1"/>
    <col min="11785" max="11785" width="9.44140625" style="1" customWidth="1"/>
    <col min="11786" max="11786" width="9.77734375" style="1" customWidth="1"/>
    <col min="11787" max="11787" width="10.33203125" style="1" customWidth="1"/>
    <col min="11788" max="12033" width="9" style="1"/>
    <col min="12034" max="12034" width="8" style="1" customWidth="1"/>
    <col min="12035" max="12035" width="9" style="1"/>
    <col min="12036" max="12036" width="7.44140625" style="1" customWidth="1"/>
    <col min="12037" max="12037" width="10.109375" style="1" customWidth="1"/>
    <col min="12038" max="12038" width="23.44140625" style="1" customWidth="1"/>
    <col min="12039" max="12039" width="13.33203125" style="1" customWidth="1"/>
    <col min="12040" max="12040" width="5.6640625" style="1" customWidth="1"/>
    <col min="12041" max="12041" width="9.44140625" style="1" customWidth="1"/>
    <col min="12042" max="12042" width="9.77734375" style="1" customWidth="1"/>
    <col min="12043" max="12043" width="10.33203125" style="1" customWidth="1"/>
    <col min="12044" max="12289" width="9" style="1"/>
    <col min="12290" max="12290" width="8" style="1" customWidth="1"/>
    <col min="12291" max="12291" width="9" style="1"/>
    <col min="12292" max="12292" width="7.44140625" style="1" customWidth="1"/>
    <col min="12293" max="12293" width="10.109375" style="1" customWidth="1"/>
    <col min="12294" max="12294" width="23.44140625" style="1" customWidth="1"/>
    <col min="12295" max="12295" width="13.33203125" style="1" customWidth="1"/>
    <col min="12296" max="12296" width="5.6640625" style="1" customWidth="1"/>
    <col min="12297" max="12297" width="9.44140625" style="1" customWidth="1"/>
    <col min="12298" max="12298" width="9.77734375" style="1" customWidth="1"/>
    <col min="12299" max="12299" width="10.33203125" style="1" customWidth="1"/>
    <col min="12300" max="12545" width="9" style="1"/>
    <col min="12546" max="12546" width="8" style="1" customWidth="1"/>
    <col min="12547" max="12547" width="9" style="1"/>
    <col min="12548" max="12548" width="7.44140625" style="1" customWidth="1"/>
    <col min="12549" max="12549" width="10.109375" style="1" customWidth="1"/>
    <col min="12550" max="12550" width="23.44140625" style="1" customWidth="1"/>
    <col min="12551" max="12551" width="13.33203125" style="1" customWidth="1"/>
    <col min="12552" max="12552" width="5.6640625" style="1" customWidth="1"/>
    <col min="12553" max="12553" width="9.44140625" style="1" customWidth="1"/>
    <col min="12554" max="12554" width="9.77734375" style="1" customWidth="1"/>
    <col min="12555" max="12555" width="10.33203125" style="1" customWidth="1"/>
    <col min="12556" max="12801" width="9" style="1"/>
    <col min="12802" max="12802" width="8" style="1" customWidth="1"/>
    <col min="12803" max="12803" width="9" style="1"/>
    <col min="12804" max="12804" width="7.44140625" style="1" customWidth="1"/>
    <col min="12805" max="12805" width="10.109375" style="1" customWidth="1"/>
    <col min="12806" max="12806" width="23.44140625" style="1" customWidth="1"/>
    <col min="12807" max="12807" width="13.33203125" style="1" customWidth="1"/>
    <col min="12808" max="12808" width="5.6640625" style="1" customWidth="1"/>
    <col min="12809" max="12809" width="9.44140625" style="1" customWidth="1"/>
    <col min="12810" max="12810" width="9.77734375" style="1" customWidth="1"/>
    <col min="12811" max="12811" width="10.33203125" style="1" customWidth="1"/>
    <col min="12812" max="13057" width="9" style="1"/>
    <col min="13058" max="13058" width="8" style="1" customWidth="1"/>
    <col min="13059" max="13059" width="9" style="1"/>
    <col min="13060" max="13060" width="7.44140625" style="1" customWidth="1"/>
    <col min="13061" max="13061" width="10.109375" style="1" customWidth="1"/>
    <col min="13062" max="13062" width="23.44140625" style="1" customWidth="1"/>
    <col min="13063" max="13063" width="13.33203125" style="1" customWidth="1"/>
    <col min="13064" max="13064" width="5.6640625" style="1" customWidth="1"/>
    <col min="13065" max="13065" width="9.44140625" style="1" customWidth="1"/>
    <col min="13066" max="13066" width="9.77734375" style="1" customWidth="1"/>
    <col min="13067" max="13067" width="10.33203125" style="1" customWidth="1"/>
    <col min="13068" max="13313" width="9" style="1"/>
    <col min="13314" max="13314" width="8" style="1" customWidth="1"/>
    <col min="13315" max="13315" width="9" style="1"/>
    <col min="13316" max="13316" width="7.44140625" style="1" customWidth="1"/>
    <col min="13317" max="13317" width="10.109375" style="1" customWidth="1"/>
    <col min="13318" max="13318" width="23.44140625" style="1" customWidth="1"/>
    <col min="13319" max="13319" width="13.33203125" style="1" customWidth="1"/>
    <col min="13320" max="13320" width="5.6640625" style="1" customWidth="1"/>
    <col min="13321" max="13321" width="9.44140625" style="1" customWidth="1"/>
    <col min="13322" max="13322" width="9.77734375" style="1" customWidth="1"/>
    <col min="13323" max="13323" width="10.33203125" style="1" customWidth="1"/>
    <col min="13324" max="13569" width="9" style="1"/>
    <col min="13570" max="13570" width="8" style="1" customWidth="1"/>
    <col min="13571" max="13571" width="9" style="1"/>
    <col min="13572" max="13572" width="7.44140625" style="1" customWidth="1"/>
    <col min="13573" max="13573" width="10.109375" style="1" customWidth="1"/>
    <col min="13574" max="13574" width="23.44140625" style="1" customWidth="1"/>
    <col min="13575" max="13575" width="13.33203125" style="1" customWidth="1"/>
    <col min="13576" max="13576" width="5.6640625" style="1" customWidth="1"/>
    <col min="13577" max="13577" width="9.44140625" style="1" customWidth="1"/>
    <col min="13578" max="13578" width="9.77734375" style="1" customWidth="1"/>
    <col min="13579" max="13579" width="10.33203125" style="1" customWidth="1"/>
    <col min="13580" max="13825" width="9" style="1"/>
    <col min="13826" max="13826" width="8" style="1" customWidth="1"/>
    <col min="13827" max="13827" width="9" style="1"/>
    <col min="13828" max="13828" width="7.44140625" style="1" customWidth="1"/>
    <col min="13829" max="13829" width="10.109375" style="1" customWidth="1"/>
    <col min="13830" max="13830" width="23.44140625" style="1" customWidth="1"/>
    <col min="13831" max="13831" width="13.33203125" style="1" customWidth="1"/>
    <col min="13832" max="13832" width="5.6640625" style="1" customWidth="1"/>
    <col min="13833" max="13833" width="9.44140625" style="1" customWidth="1"/>
    <col min="13834" max="13834" width="9.77734375" style="1" customWidth="1"/>
    <col min="13835" max="13835" width="10.33203125" style="1" customWidth="1"/>
    <col min="13836" max="14081" width="9" style="1"/>
    <col min="14082" max="14082" width="8" style="1" customWidth="1"/>
    <col min="14083" max="14083" width="9" style="1"/>
    <col min="14084" max="14084" width="7.44140625" style="1" customWidth="1"/>
    <col min="14085" max="14085" width="10.109375" style="1" customWidth="1"/>
    <col min="14086" max="14086" width="23.44140625" style="1" customWidth="1"/>
    <col min="14087" max="14087" width="13.33203125" style="1" customWidth="1"/>
    <col min="14088" max="14088" width="5.6640625" style="1" customWidth="1"/>
    <col min="14089" max="14089" width="9.44140625" style="1" customWidth="1"/>
    <col min="14090" max="14090" width="9.77734375" style="1" customWidth="1"/>
    <col min="14091" max="14091" width="10.33203125" style="1" customWidth="1"/>
    <col min="14092" max="14337" width="9" style="1"/>
    <col min="14338" max="14338" width="8" style="1" customWidth="1"/>
    <col min="14339" max="14339" width="9" style="1"/>
    <col min="14340" max="14340" width="7.44140625" style="1" customWidth="1"/>
    <col min="14341" max="14341" width="10.109375" style="1" customWidth="1"/>
    <col min="14342" max="14342" width="23.44140625" style="1" customWidth="1"/>
    <col min="14343" max="14343" width="13.33203125" style="1" customWidth="1"/>
    <col min="14344" max="14344" width="5.6640625" style="1" customWidth="1"/>
    <col min="14345" max="14345" width="9.44140625" style="1" customWidth="1"/>
    <col min="14346" max="14346" width="9.77734375" style="1" customWidth="1"/>
    <col min="14347" max="14347" width="10.33203125" style="1" customWidth="1"/>
    <col min="14348" max="14593" width="9" style="1"/>
    <col min="14594" max="14594" width="8" style="1" customWidth="1"/>
    <col min="14595" max="14595" width="9" style="1"/>
    <col min="14596" max="14596" width="7.44140625" style="1" customWidth="1"/>
    <col min="14597" max="14597" width="10.109375" style="1" customWidth="1"/>
    <col min="14598" max="14598" width="23.44140625" style="1" customWidth="1"/>
    <col min="14599" max="14599" width="13.33203125" style="1" customWidth="1"/>
    <col min="14600" max="14600" width="5.6640625" style="1" customWidth="1"/>
    <col min="14601" max="14601" width="9.44140625" style="1" customWidth="1"/>
    <col min="14602" max="14602" width="9.77734375" style="1" customWidth="1"/>
    <col min="14603" max="14603" width="10.33203125" style="1" customWidth="1"/>
    <col min="14604" max="14849" width="9" style="1"/>
    <col min="14850" max="14850" width="8" style="1" customWidth="1"/>
    <col min="14851" max="14851" width="9" style="1"/>
    <col min="14852" max="14852" width="7.44140625" style="1" customWidth="1"/>
    <col min="14853" max="14853" width="10.109375" style="1" customWidth="1"/>
    <col min="14854" max="14854" width="23.44140625" style="1" customWidth="1"/>
    <col min="14855" max="14855" width="13.33203125" style="1" customWidth="1"/>
    <col min="14856" max="14856" width="5.6640625" style="1" customWidth="1"/>
    <col min="14857" max="14857" width="9.44140625" style="1" customWidth="1"/>
    <col min="14858" max="14858" width="9.77734375" style="1" customWidth="1"/>
    <col min="14859" max="14859" width="10.33203125" style="1" customWidth="1"/>
    <col min="14860" max="15105" width="9" style="1"/>
    <col min="15106" max="15106" width="8" style="1" customWidth="1"/>
    <col min="15107" max="15107" width="9" style="1"/>
    <col min="15108" max="15108" width="7.44140625" style="1" customWidth="1"/>
    <col min="15109" max="15109" width="10.109375" style="1" customWidth="1"/>
    <col min="15110" max="15110" width="23.44140625" style="1" customWidth="1"/>
    <col min="15111" max="15111" width="13.33203125" style="1" customWidth="1"/>
    <col min="15112" max="15112" width="5.6640625" style="1" customWidth="1"/>
    <col min="15113" max="15113" width="9.44140625" style="1" customWidth="1"/>
    <col min="15114" max="15114" width="9.77734375" style="1" customWidth="1"/>
    <col min="15115" max="15115" width="10.33203125" style="1" customWidth="1"/>
    <col min="15116" max="15361" width="9" style="1"/>
    <col min="15362" max="15362" width="8" style="1" customWidth="1"/>
    <col min="15363" max="15363" width="9" style="1"/>
    <col min="15364" max="15364" width="7.44140625" style="1" customWidth="1"/>
    <col min="15365" max="15365" width="10.109375" style="1" customWidth="1"/>
    <col min="15366" max="15366" width="23.44140625" style="1" customWidth="1"/>
    <col min="15367" max="15367" width="13.33203125" style="1" customWidth="1"/>
    <col min="15368" max="15368" width="5.6640625" style="1" customWidth="1"/>
    <col min="15369" max="15369" width="9.44140625" style="1" customWidth="1"/>
    <col min="15370" max="15370" width="9.77734375" style="1" customWidth="1"/>
    <col min="15371" max="15371" width="10.33203125" style="1" customWidth="1"/>
    <col min="15372" max="15617" width="9" style="1"/>
    <col min="15618" max="15618" width="8" style="1" customWidth="1"/>
    <col min="15619" max="15619" width="9" style="1"/>
    <col min="15620" max="15620" width="7.44140625" style="1" customWidth="1"/>
    <col min="15621" max="15621" width="10.109375" style="1" customWidth="1"/>
    <col min="15622" max="15622" width="23.44140625" style="1" customWidth="1"/>
    <col min="15623" max="15623" width="13.33203125" style="1" customWidth="1"/>
    <col min="15624" max="15624" width="5.6640625" style="1" customWidth="1"/>
    <col min="15625" max="15625" width="9.44140625" style="1" customWidth="1"/>
    <col min="15626" max="15626" width="9.77734375" style="1" customWidth="1"/>
    <col min="15627" max="15627" width="10.33203125" style="1" customWidth="1"/>
    <col min="15628" max="15873" width="9" style="1"/>
    <col min="15874" max="15874" width="8" style="1" customWidth="1"/>
    <col min="15875" max="15875" width="9" style="1"/>
    <col min="15876" max="15876" width="7.44140625" style="1" customWidth="1"/>
    <col min="15877" max="15877" width="10.109375" style="1" customWidth="1"/>
    <col min="15878" max="15878" width="23.44140625" style="1" customWidth="1"/>
    <col min="15879" max="15879" width="13.33203125" style="1" customWidth="1"/>
    <col min="15880" max="15880" width="5.6640625" style="1" customWidth="1"/>
    <col min="15881" max="15881" width="9.44140625" style="1" customWidth="1"/>
    <col min="15882" max="15882" width="9.77734375" style="1" customWidth="1"/>
    <col min="15883" max="15883" width="10.33203125" style="1" customWidth="1"/>
    <col min="15884" max="16129" width="9" style="1"/>
    <col min="16130" max="16130" width="8" style="1" customWidth="1"/>
    <col min="16131" max="16131" width="9" style="1"/>
    <col min="16132" max="16132" width="7.44140625" style="1" customWidth="1"/>
    <col min="16133" max="16133" width="10.109375" style="1" customWidth="1"/>
    <col min="16134" max="16134" width="23.44140625" style="1" customWidth="1"/>
    <col min="16135" max="16135" width="13.33203125" style="1" customWidth="1"/>
    <col min="16136" max="16136" width="5.6640625" style="1" customWidth="1"/>
    <col min="16137" max="16137" width="9.44140625" style="1" customWidth="1"/>
    <col min="16138" max="16138" width="9.77734375" style="1" customWidth="1"/>
    <col min="16139" max="16139" width="10.33203125" style="1" customWidth="1"/>
    <col min="16140" max="16384" width="9" style="1"/>
  </cols>
  <sheetData>
    <row r="1" spans="2:7" x14ac:dyDescent="0.25"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</row>
    <row r="2" spans="2:7" x14ac:dyDescent="0.25">
      <c r="B2" s="4">
        <v>473</v>
      </c>
      <c r="C2" s="32">
        <v>22.05</v>
      </c>
      <c r="D2" s="5">
        <f>LN(B2)</f>
        <v>6.1590953884919326</v>
      </c>
      <c r="E2" s="3"/>
      <c r="F2" s="6" t="s">
        <v>6</v>
      </c>
      <c r="G2" s="30">
        <f>INTERCEPT(C2:C25,D2:D25)</f>
        <v>-2063.3417477898765</v>
      </c>
    </row>
    <row r="3" spans="2:7" x14ac:dyDescent="0.25">
      <c r="B3" s="4">
        <v>561</v>
      </c>
      <c r="C3" s="32">
        <v>142.20000000000002</v>
      </c>
      <c r="D3" s="7">
        <f>LN(B3)</f>
        <v>6.329720905522696</v>
      </c>
      <c r="E3" s="3"/>
      <c r="F3" s="6" t="s">
        <v>7</v>
      </c>
      <c r="G3" s="30">
        <f>SLOPE(C2:C25,D2:D25)</f>
        <v>343.56247072707458</v>
      </c>
    </row>
    <row r="4" spans="2:7" ht="16.8" x14ac:dyDescent="0.25">
      <c r="B4" s="4">
        <v>639</v>
      </c>
      <c r="C4" s="123">
        <v>161.69999999999999</v>
      </c>
      <c r="D4" s="7">
        <f t="shared" ref="D4:D25" si="0">LN(B4)</f>
        <v>6.4599044543775346</v>
      </c>
      <c r="E4" s="3"/>
      <c r="F4" s="6" t="s">
        <v>8</v>
      </c>
      <c r="G4" s="124">
        <f>CORREL(C2:C25,D2:D25)^2</f>
        <v>0.98386058881790706</v>
      </c>
    </row>
    <row r="5" spans="2:7" x14ac:dyDescent="0.25">
      <c r="B5" s="4">
        <v>741</v>
      </c>
      <c r="C5" s="123">
        <v>206.7</v>
      </c>
      <c r="D5" s="7">
        <f t="shared" si="0"/>
        <v>6.6080006252960866</v>
      </c>
      <c r="E5" s="3"/>
      <c r="F5" s="8" t="s">
        <v>9</v>
      </c>
      <c r="G5" s="6">
        <v>1500</v>
      </c>
    </row>
    <row r="6" spans="2:7" ht="28.8" x14ac:dyDescent="0.25">
      <c r="B6" s="4">
        <v>824</v>
      </c>
      <c r="C6" s="123">
        <v>251.54999999999998</v>
      </c>
      <c r="D6" s="7">
        <f t="shared" si="0"/>
        <v>6.7141705299094721</v>
      </c>
      <c r="E6" s="3"/>
      <c r="F6" s="38" t="s">
        <v>87</v>
      </c>
      <c r="G6" s="125">
        <f>C44*LN(G5)+C43</f>
        <v>449.20631737048006</v>
      </c>
    </row>
    <row r="7" spans="2:7" ht="28.8" x14ac:dyDescent="0.25">
      <c r="B7" s="4">
        <v>874</v>
      </c>
      <c r="C7" s="123">
        <v>281.40000000000003</v>
      </c>
      <c r="D7" s="7">
        <f t="shared" si="0"/>
        <v>6.7730803756555353</v>
      </c>
      <c r="E7" s="3"/>
      <c r="F7" s="38" t="s">
        <v>88</v>
      </c>
      <c r="G7" s="31">
        <f>G3*LN(G5)+G2</f>
        <v>449.20631737048006</v>
      </c>
    </row>
    <row r="8" spans="2:7" x14ac:dyDescent="0.25">
      <c r="B8" s="4">
        <v>939</v>
      </c>
      <c r="C8" s="123">
        <v>267.75</v>
      </c>
      <c r="D8" s="7">
        <f t="shared" si="0"/>
        <v>6.8448154792082629</v>
      </c>
      <c r="E8" s="3"/>
      <c r="F8" s="3"/>
      <c r="G8" s="3"/>
    </row>
    <row r="9" spans="2:7" x14ac:dyDescent="0.25">
      <c r="B9" s="4">
        <v>972</v>
      </c>
      <c r="C9" s="123">
        <v>283.95</v>
      </c>
      <c r="D9" s="7">
        <f t="shared" si="0"/>
        <v>6.879355804460439</v>
      </c>
      <c r="E9" s="3"/>
      <c r="F9" s="3"/>
      <c r="G9" s="3"/>
    </row>
    <row r="10" spans="2:7" x14ac:dyDescent="0.25">
      <c r="B10" s="4">
        <v>1024</v>
      </c>
      <c r="C10" s="123">
        <v>294.45</v>
      </c>
      <c r="D10" s="7">
        <f t="shared" si="0"/>
        <v>6.9314718055994531</v>
      </c>
      <c r="E10" s="3"/>
      <c r="F10" s="3"/>
      <c r="G10" s="3"/>
    </row>
    <row r="11" spans="2:7" x14ac:dyDescent="0.25">
      <c r="B11" s="4">
        <v>1132</v>
      </c>
      <c r="C11" s="123">
        <v>337.65000000000003</v>
      </c>
      <c r="D11" s="7">
        <f t="shared" si="0"/>
        <v>7.0317412587631285</v>
      </c>
      <c r="E11" s="3"/>
      <c r="F11" s="3"/>
      <c r="G11" s="3"/>
    </row>
    <row r="12" spans="2:7" x14ac:dyDescent="0.25">
      <c r="B12" s="4">
        <v>1075</v>
      </c>
      <c r="C12" s="123">
        <v>337.95000000000005</v>
      </c>
      <c r="D12" s="7">
        <f t="shared" si="0"/>
        <v>6.9800759405617629</v>
      </c>
      <c r="E12" s="3"/>
      <c r="F12" s="3"/>
      <c r="G12" s="3"/>
    </row>
    <row r="13" spans="2:7" x14ac:dyDescent="0.25">
      <c r="B13" s="4">
        <v>1253</v>
      </c>
      <c r="C13" s="123">
        <v>418.95</v>
      </c>
      <c r="D13" s="7">
        <f t="shared" si="0"/>
        <v>7.1332959548960684</v>
      </c>
      <c r="E13" s="3"/>
      <c r="F13" s="3"/>
      <c r="G13" s="3"/>
    </row>
    <row r="14" spans="2:7" x14ac:dyDescent="0.25">
      <c r="B14" s="4">
        <v>1366</v>
      </c>
      <c r="C14" s="123">
        <v>405.15000000000003</v>
      </c>
      <c r="D14" s="7">
        <f t="shared" si="0"/>
        <v>7.2196420401307355</v>
      </c>
      <c r="E14" s="3"/>
      <c r="F14" s="3"/>
      <c r="G14" s="3"/>
    </row>
    <row r="15" spans="2:7" x14ac:dyDescent="0.25">
      <c r="B15" s="4">
        <v>1403</v>
      </c>
      <c r="C15" s="123">
        <v>447</v>
      </c>
      <c r="D15" s="7">
        <f t="shared" si="0"/>
        <v>7.246368080102461</v>
      </c>
      <c r="E15" s="3"/>
      <c r="F15" s="3"/>
      <c r="G15" s="3"/>
    </row>
    <row r="16" spans="2:7" x14ac:dyDescent="0.25">
      <c r="B16" s="4">
        <v>1242</v>
      </c>
      <c r="C16" s="123">
        <v>378.90000000000003</v>
      </c>
      <c r="D16" s="7">
        <f t="shared" si="0"/>
        <v>7.1244782624934242</v>
      </c>
      <c r="E16" s="3"/>
      <c r="F16" s="3"/>
      <c r="G16" s="3"/>
    </row>
    <row r="17" spans="2:10" x14ac:dyDescent="0.25">
      <c r="B17" s="4">
        <v>1607</v>
      </c>
      <c r="C17" s="123">
        <v>495.15</v>
      </c>
      <c r="D17" s="7">
        <f t="shared" si="0"/>
        <v>7.3821243657375124</v>
      </c>
      <c r="E17" s="3"/>
      <c r="F17" s="3"/>
      <c r="G17" s="3"/>
    </row>
    <row r="18" spans="2:10" x14ac:dyDescent="0.25">
      <c r="B18" s="4">
        <v>1499</v>
      </c>
      <c r="C18" s="123">
        <v>468.29999999999995</v>
      </c>
      <c r="D18" s="7">
        <f t="shared" si="0"/>
        <v>7.3125534981025977</v>
      </c>
      <c r="E18" s="3"/>
      <c r="F18" s="3"/>
      <c r="G18" s="3"/>
    </row>
    <row r="19" spans="2:10" x14ac:dyDescent="0.25">
      <c r="B19" s="4">
        <v>1771</v>
      </c>
      <c r="C19" s="123">
        <v>488.09999999999997</v>
      </c>
      <c r="D19" s="7">
        <f t="shared" si="0"/>
        <v>7.4792996377828338</v>
      </c>
      <c r="E19" s="3"/>
      <c r="F19" s="3"/>
      <c r="G19" s="3"/>
    </row>
    <row r="20" spans="2:10" x14ac:dyDescent="0.25">
      <c r="B20" s="4">
        <v>1837</v>
      </c>
      <c r="C20" s="123">
        <v>533.1</v>
      </c>
      <c r="D20" s="7">
        <f t="shared" si="0"/>
        <v>7.5158890852151252</v>
      </c>
      <c r="E20" s="3"/>
      <c r="F20" s="3"/>
      <c r="G20" s="3"/>
    </row>
    <row r="21" spans="2:10" x14ac:dyDescent="0.25">
      <c r="B21" s="4">
        <v>1973</v>
      </c>
      <c r="C21" s="123">
        <v>545.1</v>
      </c>
      <c r="D21" s="7">
        <f t="shared" si="0"/>
        <v>7.5873105060226154</v>
      </c>
      <c r="E21" s="3"/>
      <c r="F21" s="3"/>
      <c r="G21" s="3"/>
    </row>
    <row r="22" spans="2:10" x14ac:dyDescent="0.25">
      <c r="B22" s="4">
        <v>2066</v>
      </c>
      <c r="C22" s="123">
        <v>542.1</v>
      </c>
      <c r="D22" s="7">
        <f t="shared" si="0"/>
        <v>7.633369649679584</v>
      </c>
      <c r="E22" s="3"/>
      <c r="F22" s="3"/>
      <c r="G22" s="3"/>
    </row>
    <row r="23" spans="2:10" x14ac:dyDescent="0.25">
      <c r="B23" s="4">
        <v>2178</v>
      </c>
      <c r="C23" s="123">
        <v>577.5</v>
      </c>
      <c r="D23" s="7">
        <f t="shared" si="0"/>
        <v>7.6861623034929059</v>
      </c>
      <c r="E23" s="3"/>
      <c r="F23" s="3"/>
      <c r="G23" s="3"/>
    </row>
    <row r="24" spans="2:10" x14ac:dyDescent="0.25">
      <c r="B24" s="4">
        <v>2305</v>
      </c>
      <c r="C24" s="123">
        <v>618.6</v>
      </c>
      <c r="D24" s="7">
        <f t="shared" si="0"/>
        <v>7.7428359554307491</v>
      </c>
      <c r="E24" s="3"/>
      <c r="F24" s="3"/>
      <c r="G24" s="3"/>
    </row>
    <row r="25" spans="2:10" x14ac:dyDescent="0.25">
      <c r="B25" s="9">
        <v>2235</v>
      </c>
      <c r="C25" s="33">
        <v>547.35</v>
      </c>
      <c r="D25" s="10">
        <f t="shared" si="0"/>
        <v>7.7119965070476688</v>
      </c>
      <c r="E25" s="3"/>
      <c r="F25" s="3"/>
      <c r="G25" s="3"/>
    </row>
    <row r="27" spans="2:10" x14ac:dyDescent="0.25">
      <c r="B27" t="s">
        <v>10</v>
      </c>
      <c r="C27"/>
      <c r="D27"/>
      <c r="E27"/>
      <c r="F27"/>
      <c r="G27"/>
      <c r="H27"/>
      <c r="I27"/>
      <c r="J27"/>
    </row>
    <row r="28" spans="2:10" ht="15" thickBot="1" x14ac:dyDescent="0.3">
      <c r="B28"/>
      <c r="C28"/>
      <c r="D28"/>
      <c r="E28"/>
      <c r="F28"/>
      <c r="G28"/>
      <c r="H28"/>
      <c r="I28"/>
      <c r="J28"/>
    </row>
    <row r="29" spans="2:10" x14ac:dyDescent="0.25">
      <c r="B29" s="37" t="s">
        <v>11</v>
      </c>
      <c r="C29" s="37"/>
      <c r="D29"/>
      <c r="E29"/>
      <c r="F29"/>
      <c r="G29"/>
      <c r="H29"/>
      <c r="I29"/>
      <c r="J29"/>
    </row>
    <row r="30" spans="2:10" x14ac:dyDescent="0.25">
      <c r="B30" s="34" t="s">
        <v>12</v>
      </c>
      <c r="C30" s="39">
        <v>0.99189746890387187</v>
      </c>
      <c r="D30"/>
      <c r="E30"/>
      <c r="F30"/>
      <c r="G30"/>
      <c r="H30"/>
      <c r="I30"/>
      <c r="J30"/>
    </row>
    <row r="31" spans="2:10" x14ac:dyDescent="0.25">
      <c r="B31" s="34" t="s">
        <v>13</v>
      </c>
      <c r="C31" s="39">
        <v>0.98386058881790739</v>
      </c>
      <c r="D31"/>
      <c r="E31"/>
      <c r="F31"/>
      <c r="G31"/>
      <c r="H31"/>
      <c r="I31"/>
      <c r="J31"/>
    </row>
    <row r="32" spans="2:10" x14ac:dyDescent="0.25">
      <c r="B32" s="34" t="s">
        <v>14</v>
      </c>
      <c r="C32" s="39">
        <v>0.98312697921872139</v>
      </c>
      <c r="D32"/>
      <c r="E32"/>
      <c r="F32"/>
      <c r="G32"/>
      <c r="H32"/>
      <c r="I32"/>
      <c r="J32"/>
    </row>
    <row r="33" spans="2:10" x14ac:dyDescent="0.25">
      <c r="B33" s="34" t="s">
        <v>15</v>
      </c>
      <c r="C33" s="39">
        <v>20.294076152307408</v>
      </c>
      <c r="D33"/>
      <c r="E33"/>
      <c r="F33"/>
      <c r="G33"/>
      <c r="H33"/>
      <c r="I33"/>
      <c r="J33"/>
    </row>
    <row r="34" spans="2:10" ht="15" thickBot="1" x14ac:dyDescent="0.3">
      <c r="B34" s="35" t="s">
        <v>16</v>
      </c>
      <c r="C34" s="40">
        <v>24</v>
      </c>
      <c r="D34"/>
      <c r="E34"/>
      <c r="F34"/>
      <c r="G34"/>
      <c r="H34"/>
      <c r="I34"/>
      <c r="J34"/>
    </row>
    <row r="35" spans="2:10" x14ac:dyDescent="0.25">
      <c r="B35"/>
      <c r="C35"/>
      <c r="D35"/>
      <c r="E35"/>
      <c r="F35"/>
      <c r="G35"/>
      <c r="H35"/>
      <c r="I35"/>
      <c r="J35"/>
    </row>
    <row r="36" spans="2:10" ht="15" thickBot="1" x14ac:dyDescent="0.3">
      <c r="B36" t="s">
        <v>17</v>
      </c>
      <c r="C36"/>
      <c r="D36"/>
      <c r="E36"/>
      <c r="F36"/>
      <c r="G36"/>
      <c r="H36"/>
      <c r="I36"/>
      <c r="J36"/>
    </row>
    <row r="37" spans="2:10" x14ac:dyDescent="0.25">
      <c r="B37" s="36"/>
      <c r="C37" s="36" t="s">
        <v>18</v>
      </c>
      <c r="D37" s="36" t="s">
        <v>19</v>
      </c>
      <c r="E37" s="36" t="s">
        <v>20</v>
      </c>
      <c r="F37" s="36" t="s">
        <v>21</v>
      </c>
      <c r="G37" s="36" t="s">
        <v>22</v>
      </c>
      <c r="H37"/>
      <c r="I37"/>
      <c r="J37"/>
    </row>
    <row r="38" spans="2:10" x14ac:dyDescent="0.25">
      <c r="B38" s="34" t="s">
        <v>23</v>
      </c>
      <c r="C38" s="34">
        <v>1</v>
      </c>
      <c r="D38" s="43">
        <v>552340.80697123578</v>
      </c>
      <c r="E38" s="43">
        <v>552340.80697123578</v>
      </c>
      <c r="F38" s="43">
        <v>1341.1228395996222</v>
      </c>
      <c r="G38" s="43">
        <v>3.2794169259946429E-21</v>
      </c>
      <c r="H38"/>
      <c r="I38"/>
      <c r="J38"/>
    </row>
    <row r="39" spans="2:10" x14ac:dyDescent="0.25">
      <c r="B39" s="34" t="s">
        <v>24</v>
      </c>
      <c r="C39" s="34">
        <v>22</v>
      </c>
      <c r="D39" s="43">
        <v>9060.6895912643504</v>
      </c>
      <c r="E39" s="43">
        <v>411.84952687565232</v>
      </c>
      <c r="F39" s="43"/>
      <c r="G39" s="43"/>
      <c r="H39"/>
      <c r="I39"/>
      <c r="J39"/>
    </row>
    <row r="40" spans="2:10" ht="15" thickBot="1" x14ac:dyDescent="0.3">
      <c r="B40" s="35" t="s">
        <v>0</v>
      </c>
      <c r="C40" s="35">
        <v>23</v>
      </c>
      <c r="D40" s="44">
        <v>561401.49656250014</v>
      </c>
      <c r="E40" s="44"/>
      <c r="F40" s="44"/>
      <c r="G40" s="44"/>
      <c r="H40"/>
      <c r="I40"/>
      <c r="J40"/>
    </row>
    <row r="41" spans="2:10" ht="15" thickBot="1" x14ac:dyDescent="0.3">
      <c r="B41"/>
      <c r="C41"/>
      <c r="D41"/>
      <c r="E41"/>
      <c r="F41"/>
      <c r="G41"/>
      <c r="H41"/>
      <c r="I41"/>
      <c r="J41"/>
    </row>
    <row r="42" spans="2:10" x14ac:dyDescent="0.25">
      <c r="B42" s="36"/>
      <c r="C42" s="36" t="s">
        <v>25</v>
      </c>
      <c r="D42" s="36" t="s">
        <v>15</v>
      </c>
      <c r="E42" s="36" t="s">
        <v>26</v>
      </c>
      <c r="F42" s="36" t="s">
        <v>27</v>
      </c>
      <c r="G42" s="36" t="s">
        <v>28</v>
      </c>
      <c r="H42" s="36" t="s">
        <v>29</v>
      </c>
      <c r="I42" s="36" t="s">
        <v>30</v>
      </c>
      <c r="J42" s="36" t="s">
        <v>31</v>
      </c>
    </row>
    <row r="43" spans="2:10" x14ac:dyDescent="0.25">
      <c r="B43" s="34" t="s">
        <v>32</v>
      </c>
      <c r="C43" s="41">
        <v>-2063.3417477898761</v>
      </c>
      <c r="D43" s="41">
        <v>66.77105949275898</v>
      </c>
      <c r="E43" s="41">
        <v>-30.901737421339497</v>
      </c>
      <c r="F43" s="41">
        <v>1.2839218534363277E-19</v>
      </c>
      <c r="G43" s="41">
        <v>-2201.8164497873263</v>
      </c>
      <c r="H43" s="41">
        <v>-1924.8670457924259</v>
      </c>
      <c r="I43" s="41">
        <v>-2201.8164497873263</v>
      </c>
      <c r="J43" s="41">
        <v>-1924.8670457924259</v>
      </c>
    </row>
    <row r="44" spans="2:10" ht="15" thickBot="1" x14ac:dyDescent="0.3">
      <c r="B44" s="35" t="s">
        <v>86</v>
      </c>
      <c r="C44" s="42">
        <v>343.56247072707453</v>
      </c>
      <c r="D44" s="42">
        <v>9.3814817477187802</v>
      </c>
      <c r="E44" s="42">
        <v>36.621344044144827</v>
      </c>
      <c r="F44" s="42">
        <v>3.2794169259946429E-21</v>
      </c>
      <c r="G44" s="42">
        <v>324.10646839344736</v>
      </c>
      <c r="H44" s="42">
        <v>363.01847306070169</v>
      </c>
      <c r="I44" s="42">
        <v>324.10646839344736</v>
      </c>
      <c r="J44" s="42">
        <v>363.01847306070169</v>
      </c>
    </row>
    <row r="45" spans="2:10" x14ac:dyDescent="0.25">
      <c r="B45"/>
      <c r="C45"/>
      <c r="D45"/>
      <c r="E45"/>
      <c r="F45"/>
      <c r="G45"/>
      <c r="H45"/>
      <c r="I45"/>
      <c r="J45"/>
    </row>
    <row r="46" spans="2:10" x14ac:dyDescent="0.25">
      <c r="B46"/>
      <c r="C46"/>
      <c r="D46"/>
      <c r="E46"/>
      <c r="F46"/>
      <c r="G46"/>
      <c r="H46"/>
      <c r="I46"/>
      <c r="J46"/>
    </row>
    <row r="47" spans="2:10" x14ac:dyDescent="0.25">
      <c r="B47"/>
      <c r="C47"/>
      <c r="D47"/>
      <c r="E47"/>
      <c r="F47"/>
      <c r="G47"/>
      <c r="H47"/>
      <c r="I47"/>
      <c r="J47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9"/>
  <sheetViews>
    <sheetView showGridLines="0" workbookViewId="0">
      <selection activeCell="I23" sqref="I23"/>
    </sheetView>
  </sheetViews>
  <sheetFormatPr defaultRowHeight="14.4" x14ac:dyDescent="0.25"/>
  <cols>
    <col min="1" max="1" width="2" style="3" customWidth="1"/>
    <col min="2" max="2" width="16.21875" style="3" customWidth="1"/>
    <col min="3" max="3" width="7.33203125" style="3" customWidth="1"/>
    <col min="4" max="5" width="9" style="3"/>
    <col min="6" max="6" width="2.109375" style="3" customWidth="1"/>
    <col min="7" max="8" width="9" style="3"/>
    <col min="9" max="9" width="9.44140625" style="3" bestFit="1" customWidth="1"/>
    <col min="10" max="255" width="9" style="3"/>
    <col min="256" max="256" width="2" style="3" customWidth="1"/>
    <col min="257" max="257" width="16.21875" style="3" customWidth="1"/>
    <col min="258" max="258" width="7.33203125" style="3" customWidth="1"/>
    <col min="259" max="260" width="9" style="3"/>
    <col min="261" max="261" width="2.109375" style="3" customWidth="1"/>
    <col min="262" max="262" width="2.44140625" style="3" customWidth="1"/>
    <col min="263" max="264" width="9" style="3"/>
    <col min="265" max="265" width="9.44140625" style="3" bestFit="1" customWidth="1"/>
    <col min="266" max="511" width="9" style="3"/>
    <col min="512" max="512" width="2" style="3" customWidth="1"/>
    <col min="513" max="513" width="16.21875" style="3" customWidth="1"/>
    <col min="514" max="514" width="7.33203125" style="3" customWidth="1"/>
    <col min="515" max="516" width="9" style="3"/>
    <col min="517" max="517" width="2.109375" style="3" customWidth="1"/>
    <col min="518" max="518" width="2.44140625" style="3" customWidth="1"/>
    <col min="519" max="520" width="9" style="3"/>
    <col min="521" max="521" width="9.44140625" style="3" bestFit="1" customWidth="1"/>
    <col min="522" max="767" width="9" style="3"/>
    <col min="768" max="768" width="2" style="3" customWidth="1"/>
    <col min="769" max="769" width="16.21875" style="3" customWidth="1"/>
    <col min="770" max="770" width="7.33203125" style="3" customWidth="1"/>
    <col min="771" max="772" width="9" style="3"/>
    <col min="773" max="773" width="2.109375" style="3" customWidth="1"/>
    <col min="774" max="774" width="2.44140625" style="3" customWidth="1"/>
    <col min="775" max="776" width="9" style="3"/>
    <col min="777" max="777" width="9.44140625" style="3" bestFit="1" customWidth="1"/>
    <col min="778" max="1023" width="9" style="3"/>
    <col min="1024" max="1024" width="2" style="3" customWidth="1"/>
    <col min="1025" max="1025" width="16.21875" style="3" customWidth="1"/>
    <col min="1026" max="1026" width="7.33203125" style="3" customWidth="1"/>
    <col min="1027" max="1028" width="9" style="3"/>
    <col min="1029" max="1029" width="2.109375" style="3" customWidth="1"/>
    <col min="1030" max="1030" width="2.44140625" style="3" customWidth="1"/>
    <col min="1031" max="1032" width="9" style="3"/>
    <col min="1033" max="1033" width="9.44140625" style="3" bestFit="1" customWidth="1"/>
    <col min="1034" max="1279" width="9" style="3"/>
    <col min="1280" max="1280" width="2" style="3" customWidth="1"/>
    <col min="1281" max="1281" width="16.21875" style="3" customWidth="1"/>
    <col min="1282" max="1282" width="7.33203125" style="3" customWidth="1"/>
    <col min="1283" max="1284" width="9" style="3"/>
    <col min="1285" max="1285" width="2.109375" style="3" customWidth="1"/>
    <col min="1286" max="1286" width="2.44140625" style="3" customWidth="1"/>
    <col min="1287" max="1288" width="9" style="3"/>
    <col min="1289" max="1289" width="9.44140625" style="3" bestFit="1" customWidth="1"/>
    <col min="1290" max="1535" width="9" style="3"/>
    <col min="1536" max="1536" width="2" style="3" customWidth="1"/>
    <col min="1537" max="1537" width="16.21875" style="3" customWidth="1"/>
    <col min="1538" max="1538" width="7.33203125" style="3" customWidth="1"/>
    <col min="1539" max="1540" width="9" style="3"/>
    <col min="1541" max="1541" width="2.109375" style="3" customWidth="1"/>
    <col min="1542" max="1542" width="2.44140625" style="3" customWidth="1"/>
    <col min="1543" max="1544" width="9" style="3"/>
    <col min="1545" max="1545" width="9.44140625" style="3" bestFit="1" customWidth="1"/>
    <col min="1546" max="1791" width="9" style="3"/>
    <col min="1792" max="1792" width="2" style="3" customWidth="1"/>
    <col min="1793" max="1793" width="16.21875" style="3" customWidth="1"/>
    <col min="1794" max="1794" width="7.33203125" style="3" customWidth="1"/>
    <col min="1795" max="1796" width="9" style="3"/>
    <col min="1797" max="1797" width="2.109375" style="3" customWidth="1"/>
    <col min="1798" max="1798" width="2.44140625" style="3" customWidth="1"/>
    <col min="1799" max="1800" width="9" style="3"/>
    <col min="1801" max="1801" width="9.44140625" style="3" bestFit="1" customWidth="1"/>
    <col min="1802" max="2047" width="9" style="3"/>
    <col min="2048" max="2048" width="2" style="3" customWidth="1"/>
    <col min="2049" max="2049" width="16.21875" style="3" customWidth="1"/>
    <col min="2050" max="2050" width="7.33203125" style="3" customWidth="1"/>
    <col min="2051" max="2052" width="9" style="3"/>
    <col min="2053" max="2053" width="2.109375" style="3" customWidth="1"/>
    <col min="2054" max="2054" width="2.44140625" style="3" customWidth="1"/>
    <col min="2055" max="2056" width="9" style="3"/>
    <col min="2057" max="2057" width="9.44140625" style="3" bestFit="1" customWidth="1"/>
    <col min="2058" max="2303" width="9" style="3"/>
    <col min="2304" max="2304" width="2" style="3" customWidth="1"/>
    <col min="2305" max="2305" width="16.21875" style="3" customWidth="1"/>
    <col min="2306" max="2306" width="7.33203125" style="3" customWidth="1"/>
    <col min="2307" max="2308" width="9" style="3"/>
    <col min="2309" max="2309" width="2.109375" style="3" customWidth="1"/>
    <col min="2310" max="2310" width="2.44140625" style="3" customWidth="1"/>
    <col min="2311" max="2312" width="9" style="3"/>
    <col min="2313" max="2313" width="9.44140625" style="3" bestFit="1" customWidth="1"/>
    <col min="2314" max="2559" width="9" style="3"/>
    <col min="2560" max="2560" width="2" style="3" customWidth="1"/>
    <col min="2561" max="2561" width="16.21875" style="3" customWidth="1"/>
    <col min="2562" max="2562" width="7.33203125" style="3" customWidth="1"/>
    <col min="2563" max="2564" width="9" style="3"/>
    <col min="2565" max="2565" width="2.109375" style="3" customWidth="1"/>
    <col min="2566" max="2566" width="2.44140625" style="3" customWidth="1"/>
    <col min="2567" max="2568" width="9" style="3"/>
    <col min="2569" max="2569" width="9.44140625" style="3" bestFit="1" customWidth="1"/>
    <col min="2570" max="2815" width="9" style="3"/>
    <col min="2816" max="2816" width="2" style="3" customWidth="1"/>
    <col min="2817" max="2817" width="16.21875" style="3" customWidth="1"/>
    <col min="2818" max="2818" width="7.33203125" style="3" customWidth="1"/>
    <col min="2819" max="2820" width="9" style="3"/>
    <col min="2821" max="2821" width="2.109375" style="3" customWidth="1"/>
    <col min="2822" max="2822" width="2.44140625" style="3" customWidth="1"/>
    <col min="2823" max="2824" width="9" style="3"/>
    <col min="2825" max="2825" width="9.44140625" style="3" bestFit="1" customWidth="1"/>
    <col min="2826" max="3071" width="9" style="3"/>
    <col min="3072" max="3072" width="2" style="3" customWidth="1"/>
    <col min="3073" max="3073" width="16.21875" style="3" customWidth="1"/>
    <col min="3074" max="3074" width="7.33203125" style="3" customWidth="1"/>
    <col min="3075" max="3076" width="9" style="3"/>
    <col min="3077" max="3077" width="2.109375" style="3" customWidth="1"/>
    <col min="3078" max="3078" width="2.44140625" style="3" customWidth="1"/>
    <col min="3079" max="3080" width="9" style="3"/>
    <col min="3081" max="3081" width="9.44140625" style="3" bestFit="1" customWidth="1"/>
    <col min="3082" max="3327" width="9" style="3"/>
    <col min="3328" max="3328" width="2" style="3" customWidth="1"/>
    <col min="3329" max="3329" width="16.21875" style="3" customWidth="1"/>
    <col min="3330" max="3330" width="7.33203125" style="3" customWidth="1"/>
    <col min="3331" max="3332" width="9" style="3"/>
    <col min="3333" max="3333" width="2.109375" style="3" customWidth="1"/>
    <col min="3334" max="3334" width="2.44140625" style="3" customWidth="1"/>
    <col min="3335" max="3336" width="9" style="3"/>
    <col min="3337" max="3337" width="9.44140625" style="3" bestFit="1" customWidth="1"/>
    <col min="3338" max="3583" width="9" style="3"/>
    <col min="3584" max="3584" width="2" style="3" customWidth="1"/>
    <col min="3585" max="3585" width="16.21875" style="3" customWidth="1"/>
    <col min="3586" max="3586" width="7.33203125" style="3" customWidth="1"/>
    <col min="3587" max="3588" width="9" style="3"/>
    <col min="3589" max="3589" width="2.109375" style="3" customWidth="1"/>
    <col min="3590" max="3590" width="2.44140625" style="3" customWidth="1"/>
    <col min="3591" max="3592" width="9" style="3"/>
    <col min="3593" max="3593" width="9.44140625" style="3" bestFit="1" customWidth="1"/>
    <col min="3594" max="3839" width="9" style="3"/>
    <col min="3840" max="3840" width="2" style="3" customWidth="1"/>
    <col min="3841" max="3841" width="16.21875" style="3" customWidth="1"/>
    <col min="3842" max="3842" width="7.33203125" style="3" customWidth="1"/>
    <col min="3843" max="3844" width="9" style="3"/>
    <col min="3845" max="3845" width="2.109375" style="3" customWidth="1"/>
    <col min="3846" max="3846" width="2.44140625" style="3" customWidth="1"/>
    <col min="3847" max="3848" width="9" style="3"/>
    <col min="3849" max="3849" width="9.44140625" style="3" bestFit="1" customWidth="1"/>
    <col min="3850" max="4095" width="9" style="3"/>
    <col min="4096" max="4096" width="2" style="3" customWidth="1"/>
    <col min="4097" max="4097" width="16.21875" style="3" customWidth="1"/>
    <col min="4098" max="4098" width="7.33203125" style="3" customWidth="1"/>
    <col min="4099" max="4100" width="9" style="3"/>
    <col min="4101" max="4101" width="2.109375" style="3" customWidth="1"/>
    <col min="4102" max="4102" width="2.44140625" style="3" customWidth="1"/>
    <col min="4103" max="4104" width="9" style="3"/>
    <col min="4105" max="4105" width="9.44140625" style="3" bestFit="1" customWidth="1"/>
    <col min="4106" max="4351" width="9" style="3"/>
    <col min="4352" max="4352" width="2" style="3" customWidth="1"/>
    <col min="4353" max="4353" width="16.21875" style="3" customWidth="1"/>
    <col min="4354" max="4354" width="7.33203125" style="3" customWidth="1"/>
    <col min="4355" max="4356" width="9" style="3"/>
    <col min="4357" max="4357" width="2.109375" style="3" customWidth="1"/>
    <col min="4358" max="4358" width="2.44140625" style="3" customWidth="1"/>
    <col min="4359" max="4360" width="9" style="3"/>
    <col min="4361" max="4361" width="9.44140625" style="3" bestFit="1" customWidth="1"/>
    <col min="4362" max="4607" width="9" style="3"/>
    <col min="4608" max="4608" width="2" style="3" customWidth="1"/>
    <col min="4609" max="4609" width="16.21875" style="3" customWidth="1"/>
    <col min="4610" max="4610" width="7.33203125" style="3" customWidth="1"/>
    <col min="4611" max="4612" width="9" style="3"/>
    <col min="4613" max="4613" width="2.109375" style="3" customWidth="1"/>
    <col min="4614" max="4614" width="2.44140625" style="3" customWidth="1"/>
    <col min="4615" max="4616" width="9" style="3"/>
    <col min="4617" max="4617" width="9.44140625" style="3" bestFit="1" customWidth="1"/>
    <col min="4618" max="4863" width="9" style="3"/>
    <col min="4864" max="4864" width="2" style="3" customWidth="1"/>
    <col min="4865" max="4865" width="16.21875" style="3" customWidth="1"/>
    <col min="4866" max="4866" width="7.33203125" style="3" customWidth="1"/>
    <col min="4867" max="4868" width="9" style="3"/>
    <col min="4869" max="4869" width="2.109375" style="3" customWidth="1"/>
    <col min="4870" max="4870" width="2.44140625" style="3" customWidth="1"/>
    <col min="4871" max="4872" width="9" style="3"/>
    <col min="4873" max="4873" width="9.44140625" style="3" bestFit="1" customWidth="1"/>
    <col min="4874" max="5119" width="9" style="3"/>
    <col min="5120" max="5120" width="2" style="3" customWidth="1"/>
    <col min="5121" max="5121" width="16.21875" style="3" customWidth="1"/>
    <col min="5122" max="5122" width="7.33203125" style="3" customWidth="1"/>
    <col min="5123" max="5124" width="9" style="3"/>
    <col min="5125" max="5125" width="2.109375" style="3" customWidth="1"/>
    <col min="5126" max="5126" width="2.44140625" style="3" customWidth="1"/>
    <col min="5127" max="5128" width="9" style="3"/>
    <col min="5129" max="5129" width="9.44140625" style="3" bestFit="1" customWidth="1"/>
    <col min="5130" max="5375" width="9" style="3"/>
    <col min="5376" max="5376" width="2" style="3" customWidth="1"/>
    <col min="5377" max="5377" width="16.21875" style="3" customWidth="1"/>
    <col min="5378" max="5378" width="7.33203125" style="3" customWidth="1"/>
    <col min="5379" max="5380" width="9" style="3"/>
    <col min="5381" max="5381" width="2.109375" style="3" customWidth="1"/>
    <col min="5382" max="5382" width="2.44140625" style="3" customWidth="1"/>
    <col min="5383" max="5384" width="9" style="3"/>
    <col min="5385" max="5385" width="9.44140625" style="3" bestFit="1" customWidth="1"/>
    <col min="5386" max="5631" width="9" style="3"/>
    <col min="5632" max="5632" width="2" style="3" customWidth="1"/>
    <col min="5633" max="5633" width="16.21875" style="3" customWidth="1"/>
    <col min="5634" max="5634" width="7.33203125" style="3" customWidth="1"/>
    <col min="5635" max="5636" width="9" style="3"/>
    <col min="5637" max="5637" width="2.109375" style="3" customWidth="1"/>
    <col min="5638" max="5638" width="2.44140625" style="3" customWidth="1"/>
    <col min="5639" max="5640" width="9" style="3"/>
    <col min="5641" max="5641" width="9.44140625" style="3" bestFit="1" customWidth="1"/>
    <col min="5642" max="5887" width="9" style="3"/>
    <col min="5888" max="5888" width="2" style="3" customWidth="1"/>
    <col min="5889" max="5889" width="16.21875" style="3" customWidth="1"/>
    <col min="5890" max="5890" width="7.33203125" style="3" customWidth="1"/>
    <col min="5891" max="5892" width="9" style="3"/>
    <col min="5893" max="5893" width="2.109375" style="3" customWidth="1"/>
    <col min="5894" max="5894" width="2.44140625" style="3" customWidth="1"/>
    <col min="5895" max="5896" width="9" style="3"/>
    <col min="5897" max="5897" width="9.44140625" style="3" bestFit="1" customWidth="1"/>
    <col min="5898" max="6143" width="9" style="3"/>
    <col min="6144" max="6144" width="2" style="3" customWidth="1"/>
    <col min="6145" max="6145" width="16.21875" style="3" customWidth="1"/>
    <col min="6146" max="6146" width="7.33203125" style="3" customWidth="1"/>
    <col min="6147" max="6148" width="9" style="3"/>
    <col min="6149" max="6149" width="2.109375" style="3" customWidth="1"/>
    <col min="6150" max="6150" width="2.44140625" style="3" customWidth="1"/>
    <col min="6151" max="6152" width="9" style="3"/>
    <col min="6153" max="6153" width="9.44140625" style="3" bestFit="1" customWidth="1"/>
    <col min="6154" max="6399" width="9" style="3"/>
    <col min="6400" max="6400" width="2" style="3" customWidth="1"/>
    <col min="6401" max="6401" width="16.21875" style="3" customWidth="1"/>
    <col min="6402" max="6402" width="7.33203125" style="3" customWidth="1"/>
    <col min="6403" max="6404" width="9" style="3"/>
    <col min="6405" max="6405" width="2.109375" style="3" customWidth="1"/>
    <col min="6406" max="6406" width="2.44140625" style="3" customWidth="1"/>
    <col min="6407" max="6408" width="9" style="3"/>
    <col min="6409" max="6409" width="9.44140625" style="3" bestFit="1" customWidth="1"/>
    <col min="6410" max="6655" width="9" style="3"/>
    <col min="6656" max="6656" width="2" style="3" customWidth="1"/>
    <col min="6657" max="6657" width="16.21875" style="3" customWidth="1"/>
    <col min="6658" max="6658" width="7.33203125" style="3" customWidth="1"/>
    <col min="6659" max="6660" width="9" style="3"/>
    <col min="6661" max="6661" width="2.109375" style="3" customWidth="1"/>
    <col min="6662" max="6662" width="2.44140625" style="3" customWidth="1"/>
    <col min="6663" max="6664" width="9" style="3"/>
    <col min="6665" max="6665" width="9.44140625" style="3" bestFit="1" customWidth="1"/>
    <col min="6666" max="6911" width="9" style="3"/>
    <col min="6912" max="6912" width="2" style="3" customWidth="1"/>
    <col min="6913" max="6913" width="16.21875" style="3" customWidth="1"/>
    <col min="6914" max="6914" width="7.33203125" style="3" customWidth="1"/>
    <col min="6915" max="6916" width="9" style="3"/>
    <col min="6917" max="6917" width="2.109375" style="3" customWidth="1"/>
    <col min="6918" max="6918" width="2.44140625" style="3" customWidth="1"/>
    <col min="6919" max="6920" width="9" style="3"/>
    <col min="6921" max="6921" width="9.44140625" style="3" bestFit="1" customWidth="1"/>
    <col min="6922" max="7167" width="9" style="3"/>
    <col min="7168" max="7168" width="2" style="3" customWidth="1"/>
    <col min="7169" max="7169" width="16.21875" style="3" customWidth="1"/>
    <col min="7170" max="7170" width="7.33203125" style="3" customWidth="1"/>
    <col min="7171" max="7172" width="9" style="3"/>
    <col min="7173" max="7173" width="2.109375" style="3" customWidth="1"/>
    <col min="7174" max="7174" width="2.44140625" style="3" customWidth="1"/>
    <col min="7175" max="7176" width="9" style="3"/>
    <col min="7177" max="7177" width="9.44140625" style="3" bestFit="1" customWidth="1"/>
    <col min="7178" max="7423" width="9" style="3"/>
    <col min="7424" max="7424" width="2" style="3" customWidth="1"/>
    <col min="7425" max="7425" width="16.21875" style="3" customWidth="1"/>
    <col min="7426" max="7426" width="7.33203125" style="3" customWidth="1"/>
    <col min="7427" max="7428" width="9" style="3"/>
    <col min="7429" max="7429" width="2.109375" style="3" customWidth="1"/>
    <col min="7430" max="7430" width="2.44140625" style="3" customWidth="1"/>
    <col min="7431" max="7432" width="9" style="3"/>
    <col min="7433" max="7433" width="9.44140625" style="3" bestFit="1" customWidth="1"/>
    <col min="7434" max="7679" width="9" style="3"/>
    <col min="7680" max="7680" width="2" style="3" customWidth="1"/>
    <col min="7681" max="7681" width="16.21875" style="3" customWidth="1"/>
    <col min="7682" max="7682" width="7.33203125" style="3" customWidth="1"/>
    <col min="7683" max="7684" width="9" style="3"/>
    <col min="7685" max="7685" width="2.109375" style="3" customWidth="1"/>
    <col min="7686" max="7686" width="2.44140625" style="3" customWidth="1"/>
    <col min="7687" max="7688" width="9" style="3"/>
    <col min="7689" max="7689" width="9.44140625" style="3" bestFit="1" customWidth="1"/>
    <col min="7690" max="7935" width="9" style="3"/>
    <col min="7936" max="7936" width="2" style="3" customWidth="1"/>
    <col min="7937" max="7937" width="16.21875" style="3" customWidth="1"/>
    <col min="7938" max="7938" width="7.33203125" style="3" customWidth="1"/>
    <col min="7939" max="7940" width="9" style="3"/>
    <col min="7941" max="7941" width="2.109375" style="3" customWidth="1"/>
    <col min="7942" max="7942" width="2.44140625" style="3" customWidth="1"/>
    <col min="7943" max="7944" width="9" style="3"/>
    <col min="7945" max="7945" width="9.44140625" style="3" bestFit="1" customWidth="1"/>
    <col min="7946" max="8191" width="9" style="3"/>
    <col min="8192" max="8192" width="2" style="3" customWidth="1"/>
    <col min="8193" max="8193" width="16.21875" style="3" customWidth="1"/>
    <col min="8194" max="8194" width="7.33203125" style="3" customWidth="1"/>
    <col min="8195" max="8196" width="9" style="3"/>
    <col min="8197" max="8197" width="2.109375" style="3" customWidth="1"/>
    <col min="8198" max="8198" width="2.44140625" style="3" customWidth="1"/>
    <col min="8199" max="8200" width="9" style="3"/>
    <col min="8201" max="8201" width="9.44140625" style="3" bestFit="1" customWidth="1"/>
    <col min="8202" max="8447" width="9" style="3"/>
    <col min="8448" max="8448" width="2" style="3" customWidth="1"/>
    <col min="8449" max="8449" width="16.21875" style="3" customWidth="1"/>
    <col min="8450" max="8450" width="7.33203125" style="3" customWidth="1"/>
    <col min="8451" max="8452" width="9" style="3"/>
    <col min="8453" max="8453" width="2.109375" style="3" customWidth="1"/>
    <col min="8454" max="8454" width="2.44140625" style="3" customWidth="1"/>
    <col min="8455" max="8456" width="9" style="3"/>
    <col min="8457" max="8457" width="9.44140625" style="3" bestFit="1" customWidth="1"/>
    <col min="8458" max="8703" width="9" style="3"/>
    <col min="8704" max="8704" width="2" style="3" customWidth="1"/>
    <col min="8705" max="8705" width="16.21875" style="3" customWidth="1"/>
    <col min="8706" max="8706" width="7.33203125" style="3" customWidth="1"/>
    <col min="8707" max="8708" width="9" style="3"/>
    <col min="8709" max="8709" width="2.109375" style="3" customWidth="1"/>
    <col min="8710" max="8710" width="2.44140625" style="3" customWidth="1"/>
    <col min="8711" max="8712" width="9" style="3"/>
    <col min="8713" max="8713" width="9.44140625" style="3" bestFit="1" customWidth="1"/>
    <col min="8714" max="8959" width="9" style="3"/>
    <col min="8960" max="8960" width="2" style="3" customWidth="1"/>
    <col min="8961" max="8961" width="16.21875" style="3" customWidth="1"/>
    <col min="8962" max="8962" width="7.33203125" style="3" customWidth="1"/>
    <col min="8963" max="8964" width="9" style="3"/>
    <col min="8965" max="8965" width="2.109375" style="3" customWidth="1"/>
    <col min="8966" max="8966" width="2.44140625" style="3" customWidth="1"/>
    <col min="8967" max="8968" width="9" style="3"/>
    <col min="8969" max="8969" width="9.44140625" style="3" bestFit="1" customWidth="1"/>
    <col min="8970" max="9215" width="9" style="3"/>
    <col min="9216" max="9216" width="2" style="3" customWidth="1"/>
    <col min="9217" max="9217" width="16.21875" style="3" customWidth="1"/>
    <col min="9218" max="9218" width="7.33203125" style="3" customWidth="1"/>
    <col min="9219" max="9220" width="9" style="3"/>
    <col min="9221" max="9221" width="2.109375" style="3" customWidth="1"/>
    <col min="9222" max="9222" width="2.44140625" style="3" customWidth="1"/>
    <col min="9223" max="9224" width="9" style="3"/>
    <col min="9225" max="9225" width="9.44140625" style="3" bestFit="1" customWidth="1"/>
    <col min="9226" max="9471" width="9" style="3"/>
    <col min="9472" max="9472" width="2" style="3" customWidth="1"/>
    <col min="9473" max="9473" width="16.21875" style="3" customWidth="1"/>
    <col min="9474" max="9474" width="7.33203125" style="3" customWidth="1"/>
    <col min="9475" max="9476" width="9" style="3"/>
    <col min="9477" max="9477" width="2.109375" style="3" customWidth="1"/>
    <col min="9478" max="9478" width="2.44140625" style="3" customWidth="1"/>
    <col min="9479" max="9480" width="9" style="3"/>
    <col min="9481" max="9481" width="9.44140625" style="3" bestFit="1" customWidth="1"/>
    <col min="9482" max="9727" width="9" style="3"/>
    <col min="9728" max="9728" width="2" style="3" customWidth="1"/>
    <col min="9729" max="9729" width="16.21875" style="3" customWidth="1"/>
    <col min="9730" max="9730" width="7.33203125" style="3" customWidth="1"/>
    <col min="9731" max="9732" width="9" style="3"/>
    <col min="9733" max="9733" width="2.109375" style="3" customWidth="1"/>
    <col min="9734" max="9734" width="2.44140625" style="3" customWidth="1"/>
    <col min="9735" max="9736" width="9" style="3"/>
    <col min="9737" max="9737" width="9.44140625" style="3" bestFit="1" customWidth="1"/>
    <col min="9738" max="9983" width="9" style="3"/>
    <col min="9984" max="9984" width="2" style="3" customWidth="1"/>
    <col min="9985" max="9985" width="16.21875" style="3" customWidth="1"/>
    <col min="9986" max="9986" width="7.33203125" style="3" customWidth="1"/>
    <col min="9987" max="9988" width="9" style="3"/>
    <col min="9989" max="9989" width="2.109375" style="3" customWidth="1"/>
    <col min="9990" max="9990" width="2.44140625" style="3" customWidth="1"/>
    <col min="9991" max="9992" width="9" style="3"/>
    <col min="9993" max="9993" width="9.44140625" style="3" bestFit="1" customWidth="1"/>
    <col min="9994" max="10239" width="9" style="3"/>
    <col min="10240" max="10240" width="2" style="3" customWidth="1"/>
    <col min="10241" max="10241" width="16.21875" style="3" customWidth="1"/>
    <col min="10242" max="10242" width="7.33203125" style="3" customWidth="1"/>
    <col min="10243" max="10244" width="9" style="3"/>
    <col min="10245" max="10245" width="2.109375" style="3" customWidth="1"/>
    <col min="10246" max="10246" width="2.44140625" style="3" customWidth="1"/>
    <col min="10247" max="10248" width="9" style="3"/>
    <col min="10249" max="10249" width="9.44140625" style="3" bestFit="1" customWidth="1"/>
    <col min="10250" max="10495" width="9" style="3"/>
    <col min="10496" max="10496" width="2" style="3" customWidth="1"/>
    <col min="10497" max="10497" width="16.21875" style="3" customWidth="1"/>
    <col min="10498" max="10498" width="7.33203125" style="3" customWidth="1"/>
    <col min="10499" max="10500" width="9" style="3"/>
    <col min="10501" max="10501" width="2.109375" style="3" customWidth="1"/>
    <col min="10502" max="10502" width="2.44140625" style="3" customWidth="1"/>
    <col min="10503" max="10504" width="9" style="3"/>
    <col min="10505" max="10505" width="9.44140625" style="3" bestFit="1" customWidth="1"/>
    <col min="10506" max="10751" width="9" style="3"/>
    <col min="10752" max="10752" width="2" style="3" customWidth="1"/>
    <col min="10753" max="10753" width="16.21875" style="3" customWidth="1"/>
    <col min="10754" max="10754" width="7.33203125" style="3" customWidth="1"/>
    <col min="10755" max="10756" width="9" style="3"/>
    <col min="10757" max="10757" width="2.109375" style="3" customWidth="1"/>
    <col min="10758" max="10758" width="2.44140625" style="3" customWidth="1"/>
    <col min="10759" max="10760" width="9" style="3"/>
    <col min="10761" max="10761" width="9.44140625" style="3" bestFit="1" customWidth="1"/>
    <col min="10762" max="11007" width="9" style="3"/>
    <col min="11008" max="11008" width="2" style="3" customWidth="1"/>
    <col min="11009" max="11009" width="16.21875" style="3" customWidth="1"/>
    <col min="11010" max="11010" width="7.33203125" style="3" customWidth="1"/>
    <col min="11011" max="11012" width="9" style="3"/>
    <col min="11013" max="11013" width="2.109375" style="3" customWidth="1"/>
    <col min="11014" max="11014" width="2.44140625" style="3" customWidth="1"/>
    <col min="11015" max="11016" width="9" style="3"/>
    <col min="11017" max="11017" width="9.44140625" style="3" bestFit="1" customWidth="1"/>
    <col min="11018" max="11263" width="9" style="3"/>
    <col min="11264" max="11264" width="2" style="3" customWidth="1"/>
    <col min="11265" max="11265" width="16.21875" style="3" customWidth="1"/>
    <col min="11266" max="11266" width="7.33203125" style="3" customWidth="1"/>
    <col min="11267" max="11268" width="9" style="3"/>
    <col min="11269" max="11269" width="2.109375" style="3" customWidth="1"/>
    <col min="11270" max="11270" width="2.44140625" style="3" customWidth="1"/>
    <col min="11271" max="11272" width="9" style="3"/>
    <col min="11273" max="11273" width="9.44140625" style="3" bestFit="1" customWidth="1"/>
    <col min="11274" max="11519" width="9" style="3"/>
    <col min="11520" max="11520" width="2" style="3" customWidth="1"/>
    <col min="11521" max="11521" width="16.21875" style="3" customWidth="1"/>
    <col min="11522" max="11522" width="7.33203125" style="3" customWidth="1"/>
    <col min="11523" max="11524" width="9" style="3"/>
    <col min="11525" max="11525" width="2.109375" style="3" customWidth="1"/>
    <col min="11526" max="11526" width="2.44140625" style="3" customWidth="1"/>
    <col min="11527" max="11528" width="9" style="3"/>
    <col min="11529" max="11529" width="9.44140625" style="3" bestFit="1" customWidth="1"/>
    <col min="11530" max="11775" width="9" style="3"/>
    <col min="11776" max="11776" width="2" style="3" customWidth="1"/>
    <col min="11777" max="11777" width="16.21875" style="3" customWidth="1"/>
    <col min="11778" max="11778" width="7.33203125" style="3" customWidth="1"/>
    <col min="11779" max="11780" width="9" style="3"/>
    <col min="11781" max="11781" width="2.109375" style="3" customWidth="1"/>
    <col min="11782" max="11782" width="2.44140625" style="3" customWidth="1"/>
    <col min="11783" max="11784" width="9" style="3"/>
    <col min="11785" max="11785" width="9.44140625" style="3" bestFit="1" customWidth="1"/>
    <col min="11786" max="12031" width="9" style="3"/>
    <col min="12032" max="12032" width="2" style="3" customWidth="1"/>
    <col min="12033" max="12033" width="16.21875" style="3" customWidth="1"/>
    <col min="12034" max="12034" width="7.33203125" style="3" customWidth="1"/>
    <col min="12035" max="12036" width="9" style="3"/>
    <col min="12037" max="12037" width="2.109375" style="3" customWidth="1"/>
    <col min="12038" max="12038" width="2.44140625" style="3" customWidth="1"/>
    <col min="12039" max="12040" width="9" style="3"/>
    <col min="12041" max="12041" width="9.44140625" style="3" bestFit="1" customWidth="1"/>
    <col min="12042" max="12287" width="9" style="3"/>
    <col min="12288" max="12288" width="2" style="3" customWidth="1"/>
    <col min="12289" max="12289" width="16.21875" style="3" customWidth="1"/>
    <col min="12290" max="12290" width="7.33203125" style="3" customWidth="1"/>
    <col min="12291" max="12292" width="9" style="3"/>
    <col min="12293" max="12293" width="2.109375" style="3" customWidth="1"/>
    <col min="12294" max="12294" width="2.44140625" style="3" customWidth="1"/>
    <col min="12295" max="12296" width="9" style="3"/>
    <col min="12297" max="12297" width="9.44140625" style="3" bestFit="1" customWidth="1"/>
    <col min="12298" max="12543" width="9" style="3"/>
    <col min="12544" max="12544" width="2" style="3" customWidth="1"/>
    <col min="12545" max="12545" width="16.21875" style="3" customWidth="1"/>
    <col min="12546" max="12546" width="7.33203125" style="3" customWidth="1"/>
    <col min="12547" max="12548" width="9" style="3"/>
    <col min="12549" max="12549" width="2.109375" style="3" customWidth="1"/>
    <col min="12550" max="12550" width="2.44140625" style="3" customWidth="1"/>
    <col min="12551" max="12552" width="9" style="3"/>
    <col min="12553" max="12553" width="9.44140625" style="3" bestFit="1" customWidth="1"/>
    <col min="12554" max="12799" width="9" style="3"/>
    <col min="12800" max="12800" width="2" style="3" customWidth="1"/>
    <col min="12801" max="12801" width="16.21875" style="3" customWidth="1"/>
    <col min="12802" max="12802" width="7.33203125" style="3" customWidth="1"/>
    <col min="12803" max="12804" width="9" style="3"/>
    <col min="12805" max="12805" width="2.109375" style="3" customWidth="1"/>
    <col min="12806" max="12806" width="2.44140625" style="3" customWidth="1"/>
    <col min="12807" max="12808" width="9" style="3"/>
    <col min="12809" max="12809" width="9.44140625" style="3" bestFit="1" customWidth="1"/>
    <col min="12810" max="13055" width="9" style="3"/>
    <col min="13056" max="13056" width="2" style="3" customWidth="1"/>
    <col min="13057" max="13057" width="16.21875" style="3" customWidth="1"/>
    <col min="13058" max="13058" width="7.33203125" style="3" customWidth="1"/>
    <col min="13059" max="13060" width="9" style="3"/>
    <col min="13061" max="13061" width="2.109375" style="3" customWidth="1"/>
    <col min="13062" max="13062" width="2.44140625" style="3" customWidth="1"/>
    <col min="13063" max="13064" width="9" style="3"/>
    <col min="13065" max="13065" width="9.44140625" style="3" bestFit="1" customWidth="1"/>
    <col min="13066" max="13311" width="9" style="3"/>
    <col min="13312" max="13312" width="2" style="3" customWidth="1"/>
    <col min="13313" max="13313" width="16.21875" style="3" customWidth="1"/>
    <col min="13314" max="13314" width="7.33203125" style="3" customWidth="1"/>
    <col min="13315" max="13316" width="9" style="3"/>
    <col min="13317" max="13317" width="2.109375" style="3" customWidth="1"/>
    <col min="13318" max="13318" width="2.44140625" style="3" customWidth="1"/>
    <col min="13319" max="13320" width="9" style="3"/>
    <col min="13321" max="13321" width="9.44140625" style="3" bestFit="1" customWidth="1"/>
    <col min="13322" max="13567" width="9" style="3"/>
    <col min="13568" max="13568" width="2" style="3" customWidth="1"/>
    <col min="13569" max="13569" width="16.21875" style="3" customWidth="1"/>
    <col min="13570" max="13570" width="7.33203125" style="3" customWidth="1"/>
    <col min="13571" max="13572" width="9" style="3"/>
    <col min="13573" max="13573" width="2.109375" style="3" customWidth="1"/>
    <col min="13574" max="13574" width="2.44140625" style="3" customWidth="1"/>
    <col min="13575" max="13576" width="9" style="3"/>
    <col min="13577" max="13577" width="9.44140625" style="3" bestFit="1" customWidth="1"/>
    <col min="13578" max="13823" width="9" style="3"/>
    <col min="13824" max="13824" width="2" style="3" customWidth="1"/>
    <col min="13825" max="13825" width="16.21875" style="3" customWidth="1"/>
    <col min="13826" max="13826" width="7.33203125" style="3" customWidth="1"/>
    <col min="13827" max="13828" width="9" style="3"/>
    <col min="13829" max="13829" width="2.109375" style="3" customWidth="1"/>
    <col min="13830" max="13830" width="2.44140625" style="3" customWidth="1"/>
    <col min="13831" max="13832" width="9" style="3"/>
    <col min="13833" max="13833" width="9.44140625" style="3" bestFit="1" customWidth="1"/>
    <col min="13834" max="14079" width="9" style="3"/>
    <col min="14080" max="14080" width="2" style="3" customWidth="1"/>
    <col min="14081" max="14081" width="16.21875" style="3" customWidth="1"/>
    <col min="14082" max="14082" width="7.33203125" style="3" customWidth="1"/>
    <col min="14083" max="14084" width="9" style="3"/>
    <col min="14085" max="14085" width="2.109375" style="3" customWidth="1"/>
    <col min="14086" max="14086" width="2.44140625" style="3" customWidth="1"/>
    <col min="14087" max="14088" width="9" style="3"/>
    <col min="14089" max="14089" width="9.44140625" style="3" bestFit="1" customWidth="1"/>
    <col min="14090" max="14335" width="9" style="3"/>
    <col min="14336" max="14336" width="2" style="3" customWidth="1"/>
    <col min="14337" max="14337" width="16.21875" style="3" customWidth="1"/>
    <col min="14338" max="14338" width="7.33203125" style="3" customWidth="1"/>
    <col min="14339" max="14340" width="9" style="3"/>
    <col min="14341" max="14341" width="2.109375" style="3" customWidth="1"/>
    <col min="14342" max="14342" width="2.44140625" style="3" customWidth="1"/>
    <col min="14343" max="14344" width="9" style="3"/>
    <col min="14345" max="14345" width="9.44140625" style="3" bestFit="1" customWidth="1"/>
    <col min="14346" max="14591" width="9" style="3"/>
    <col min="14592" max="14592" width="2" style="3" customWidth="1"/>
    <col min="14593" max="14593" width="16.21875" style="3" customWidth="1"/>
    <col min="14594" max="14594" width="7.33203125" style="3" customWidth="1"/>
    <col min="14595" max="14596" width="9" style="3"/>
    <col min="14597" max="14597" width="2.109375" style="3" customWidth="1"/>
    <col min="14598" max="14598" width="2.44140625" style="3" customWidth="1"/>
    <col min="14599" max="14600" width="9" style="3"/>
    <col min="14601" max="14601" width="9.44140625" style="3" bestFit="1" customWidth="1"/>
    <col min="14602" max="14847" width="9" style="3"/>
    <col min="14848" max="14848" width="2" style="3" customWidth="1"/>
    <col min="14849" max="14849" width="16.21875" style="3" customWidth="1"/>
    <col min="14850" max="14850" width="7.33203125" style="3" customWidth="1"/>
    <col min="14851" max="14852" width="9" style="3"/>
    <col min="14853" max="14853" width="2.109375" style="3" customWidth="1"/>
    <col min="14854" max="14854" width="2.44140625" style="3" customWidth="1"/>
    <col min="14855" max="14856" width="9" style="3"/>
    <col min="14857" max="14857" width="9.44140625" style="3" bestFit="1" customWidth="1"/>
    <col min="14858" max="15103" width="9" style="3"/>
    <col min="15104" max="15104" width="2" style="3" customWidth="1"/>
    <col min="15105" max="15105" width="16.21875" style="3" customWidth="1"/>
    <col min="15106" max="15106" width="7.33203125" style="3" customWidth="1"/>
    <col min="15107" max="15108" width="9" style="3"/>
    <col min="15109" max="15109" width="2.109375" style="3" customWidth="1"/>
    <col min="15110" max="15110" width="2.44140625" style="3" customWidth="1"/>
    <col min="15111" max="15112" width="9" style="3"/>
    <col min="15113" max="15113" width="9.44140625" style="3" bestFit="1" customWidth="1"/>
    <col min="15114" max="15359" width="9" style="3"/>
    <col min="15360" max="15360" width="2" style="3" customWidth="1"/>
    <col min="15361" max="15361" width="16.21875" style="3" customWidth="1"/>
    <col min="15362" max="15362" width="7.33203125" style="3" customWidth="1"/>
    <col min="15363" max="15364" width="9" style="3"/>
    <col min="15365" max="15365" width="2.109375" style="3" customWidth="1"/>
    <col min="15366" max="15366" width="2.44140625" style="3" customWidth="1"/>
    <col min="15367" max="15368" width="9" style="3"/>
    <col min="15369" max="15369" width="9.44140625" style="3" bestFit="1" customWidth="1"/>
    <col min="15370" max="15615" width="9" style="3"/>
    <col min="15616" max="15616" width="2" style="3" customWidth="1"/>
    <col min="15617" max="15617" width="16.21875" style="3" customWidth="1"/>
    <col min="15618" max="15618" width="7.33203125" style="3" customWidth="1"/>
    <col min="15619" max="15620" width="9" style="3"/>
    <col min="15621" max="15621" width="2.109375" style="3" customWidth="1"/>
    <col min="15622" max="15622" width="2.44140625" style="3" customWidth="1"/>
    <col min="15623" max="15624" width="9" style="3"/>
    <col min="15625" max="15625" width="9.44140625" style="3" bestFit="1" customWidth="1"/>
    <col min="15626" max="15871" width="9" style="3"/>
    <col min="15872" max="15872" width="2" style="3" customWidth="1"/>
    <col min="15873" max="15873" width="16.21875" style="3" customWidth="1"/>
    <col min="15874" max="15874" width="7.33203125" style="3" customWidth="1"/>
    <col min="15875" max="15876" width="9" style="3"/>
    <col min="15877" max="15877" width="2.109375" style="3" customWidth="1"/>
    <col min="15878" max="15878" width="2.44140625" style="3" customWidth="1"/>
    <col min="15879" max="15880" width="9" style="3"/>
    <col min="15881" max="15881" width="9.44140625" style="3" bestFit="1" customWidth="1"/>
    <col min="15882" max="16127" width="9" style="3"/>
    <col min="16128" max="16128" width="2" style="3" customWidth="1"/>
    <col min="16129" max="16129" width="16.21875" style="3" customWidth="1"/>
    <col min="16130" max="16130" width="7.33203125" style="3" customWidth="1"/>
    <col min="16131" max="16132" width="9" style="3"/>
    <col min="16133" max="16133" width="2.109375" style="3" customWidth="1"/>
    <col min="16134" max="16134" width="2.44140625" style="3" customWidth="1"/>
    <col min="16135" max="16136" width="9" style="3"/>
    <col min="16137" max="16137" width="9.44140625" style="3" bestFit="1" customWidth="1"/>
    <col min="16138" max="16384" width="9" style="3"/>
  </cols>
  <sheetData>
    <row r="2" spans="2:9" x14ac:dyDescent="0.25">
      <c r="D2" s="45" t="s">
        <v>43</v>
      </c>
      <c r="E2" s="18">
        <v>0.06</v>
      </c>
    </row>
    <row r="3" spans="2:9" x14ac:dyDescent="0.25">
      <c r="D3" s="19" t="s">
        <v>44</v>
      </c>
      <c r="E3" s="19" t="s">
        <v>45</v>
      </c>
    </row>
    <row r="4" spans="2:9" x14ac:dyDescent="0.25">
      <c r="C4" s="46">
        <v>0</v>
      </c>
      <c r="D4" s="49">
        <v>-1000</v>
      </c>
      <c r="E4" s="50">
        <v>-1000</v>
      </c>
    </row>
    <row r="5" spans="2:9" x14ac:dyDescent="0.25">
      <c r="C5" s="47">
        <v>1</v>
      </c>
      <c r="D5" s="49">
        <f>-$D$4*0.1</f>
        <v>100</v>
      </c>
      <c r="E5" s="50">
        <v>50</v>
      </c>
    </row>
    <row r="6" spans="2:9" x14ac:dyDescent="0.25">
      <c r="C6" s="47">
        <v>2</v>
      </c>
      <c r="D6" s="49">
        <f>-$D$4*0.1</f>
        <v>100</v>
      </c>
      <c r="E6" s="51">
        <f>E5*1.16</f>
        <v>57.999999999999993</v>
      </c>
    </row>
    <row r="7" spans="2:9" x14ac:dyDescent="0.25">
      <c r="C7" s="47">
        <v>3</v>
      </c>
      <c r="D7" s="49">
        <f t="shared" ref="D7:D13" si="0">-$D$4*0.1</f>
        <v>100</v>
      </c>
      <c r="E7" s="51">
        <f t="shared" ref="E7:E13" si="1">E6*1.16</f>
        <v>67.279999999999987</v>
      </c>
    </row>
    <row r="8" spans="2:9" x14ac:dyDescent="0.25">
      <c r="C8" s="47">
        <v>4</v>
      </c>
      <c r="D8" s="49">
        <f t="shared" si="0"/>
        <v>100</v>
      </c>
      <c r="E8" s="51">
        <f t="shared" si="1"/>
        <v>78.044799999999981</v>
      </c>
      <c r="I8" s="22"/>
    </row>
    <row r="9" spans="2:9" x14ac:dyDescent="0.25">
      <c r="C9" s="47">
        <v>5</v>
      </c>
      <c r="D9" s="49">
        <f t="shared" si="0"/>
        <v>100</v>
      </c>
      <c r="E9" s="51">
        <f t="shared" si="1"/>
        <v>90.531967999999978</v>
      </c>
    </row>
    <row r="10" spans="2:9" x14ac:dyDescent="0.25">
      <c r="C10" s="47">
        <v>6</v>
      </c>
      <c r="D10" s="49">
        <f t="shared" si="0"/>
        <v>100</v>
      </c>
      <c r="E10" s="51">
        <f t="shared" si="1"/>
        <v>105.01708287999996</v>
      </c>
    </row>
    <row r="11" spans="2:9" x14ac:dyDescent="0.25">
      <c r="C11" s="47">
        <v>7</v>
      </c>
      <c r="D11" s="49">
        <f t="shared" si="0"/>
        <v>100</v>
      </c>
      <c r="E11" s="51">
        <f t="shared" si="1"/>
        <v>121.81981614079994</v>
      </c>
    </row>
    <row r="12" spans="2:9" x14ac:dyDescent="0.25">
      <c r="C12" s="47">
        <v>8</v>
      </c>
      <c r="D12" s="49">
        <f t="shared" si="0"/>
        <v>100</v>
      </c>
      <c r="E12" s="51">
        <f t="shared" si="1"/>
        <v>141.31098672332791</v>
      </c>
    </row>
    <row r="13" spans="2:9" x14ac:dyDescent="0.25">
      <c r="C13" s="47">
        <v>9</v>
      </c>
      <c r="D13" s="49">
        <f t="shared" si="0"/>
        <v>100</v>
      </c>
      <c r="E13" s="51">
        <f t="shared" si="1"/>
        <v>163.92074459906036</v>
      </c>
    </row>
    <row r="14" spans="2:9" x14ac:dyDescent="0.25">
      <c r="C14" s="48">
        <v>10</v>
      </c>
      <c r="D14" s="49">
        <f>-$D$4*0.1-D4</f>
        <v>1100</v>
      </c>
      <c r="E14" s="51">
        <f>E13*1.16-E4</f>
        <v>1190.14806373491</v>
      </c>
    </row>
    <row r="15" spans="2:9" ht="15.6" x14ac:dyDescent="0.25">
      <c r="B15" s="132" t="s">
        <v>46</v>
      </c>
      <c r="C15" s="136"/>
      <c r="D15" s="52">
        <f>D4+NPV($E$2,D5:D14)</f>
        <v>294.40348205658734</v>
      </c>
      <c r="E15" s="52">
        <f>E4+NPV($E$2,E5:E14)</f>
        <v>290.05593022424068</v>
      </c>
    </row>
    <row r="16" spans="2:9" ht="15.6" x14ac:dyDescent="0.25">
      <c r="B16" s="132" t="s">
        <v>47</v>
      </c>
      <c r="C16" s="133"/>
      <c r="D16" s="137" t="str">
        <f>IF(D15&gt;E15,"项目A更优",IF(D15=E15,"两项目一样","项目B更优"))</f>
        <v>项目A更优</v>
      </c>
      <c r="E16" s="138"/>
    </row>
    <row r="17" spans="2:5" ht="15.6" x14ac:dyDescent="0.25">
      <c r="B17" s="132" t="s">
        <v>48</v>
      </c>
      <c r="C17" s="133"/>
      <c r="D17" s="53">
        <f>IRR(D4:D14)</f>
        <v>0.10000000000000009</v>
      </c>
      <c r="E17" s="53">
        <f>IRR(E4:E14)</f>
        <v>9.5514683098695707E-2</v>
      </c>
    </row>
    <row r="18" spans="2:5" ht="15.6" x14ac:dyDescent="0.25">
      <c r="B18" s="132" t="s">
        <v>49</v>
      </c>
      <c r="C18" s="133"/>
      <c r="D18" s="137">
        <f>IRR(D4:D14-E4:E14)</f>
        <v>5.4828004742070169E-2</v>
      </c>
      <c r="E18" s="138"/>
    </row>
    <row r="19" spans="2:5" ht="15.6" x14ac:dyDescent="0.25">
      <c r="B19" s="132" t="s">
        <v>50</v>
      </c>
      <c r="C19" s="133"/>
      <c r="D19" s="134">
        <f>NPV(D18,D5:D14)+D4</f>
        <v>340.77067478262052</v>
      </c>
      <c r="E19" s="135"/>
    </row>
  </sheetData>
  <mergeCells count="8">
    <mergeCell ref="B19:C19"/>
    <mergeCell ref="D19:E19"/>
    <mergeCell ref="B15:C15"/>
    <mergeCell ref="B16:C16"/>
    <mergeCell ref="D16:E16"/>
    <mergeCell ref="B17:C17"/>
    <mergeCell ref="B18:C18"/>
    <mergeCell ref="D18:E18"/>
  </mergeCells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C19"/>
  <sheetViews>
    <sheetView showGridLines="0" zoomScale="115" zoomScaleNormal="115" workbookViewId="0">
      <selection activeCell="O28" sqref="O28"/>
    </sheetView>
  </sheetViews>
  <sheetFormatPr defaultRowHeight="14.4" x14ac:dyDescent="0.25"/>
  <cols>
    <col min="1" max="1" width="1.109375" style="3" customWidth="1"/>
    <col min="2" max="2" width="10.21875" style="3" customWidth="1"/>
    <col min="3" max="3" width="10" style="3" customWidth="1"/>
    <col min="4" max="4" width="9.6640625" style="3" customWidth="1"/>
    <col min="5" max="5" width="1.109375" style="3" customWidth="1"/>
    <col min="6" max="6" width="1" style="3" customWidth="1"/>
    <col min="7" max="7" width="2.109375" style="3" hidden="1" customWidth="1"/>
    <col min="8" max="12" width="6.6640625" style="3" hidden="1" customWidth="1"/>
    <col min="13" max="13" width="2.109375" style="3" hidden="1" customWidth="1"/>
    <col min="14" max="14" width="7.6640625" style="3" customWidth="1"/>
    <col min="15" max="15" width="8.44140625" style="3" customWidth="1"/>
    <col min="16" max="16" width="1.33203125" style="3" customWidth="1"/>
    <col min="17" max="17" width="7.88671875" style="3" customWidth="1"/>
    <col min="18" max="18" width="8.77734375" style="3" customWidth="1"/>
    <col min="19" max="19" width="1.44140625" style="3" customWidth="1"/>
    <col min="20" max="256" width="9" style="3"/>
    <col min="257" max="257" width="1.109375" style="3" customWidth="1"/>
    <col min="258" max="258" width="10.21875" style="3" customWidth="1"/>
    <col min="259" max="259" width="8.6640625" style="3" customWidth="1"/>
    <col min="260" max="260" width="9.6640625" style="3" customWidth="1"/>
    <col min="261" max="261" width="1.109375" style="3" customWidth="1"/>
    <col min="262" max="262" width="1" style="3" customWidth="1"/>
    <col min="263" max="269" width="0" style="3" hidden="1" customWidth="1"/>
    <col min="270" max="270" width="7.88671875" style="3" customWidth="1"/>
    <col min="271" max="271" width="12" style="3" customWidth="1"/>
    <col min="272" max="272" width="1.33203125" style="3" customWidth="1"/>
    <col min="273" max="273" width="7.88671875" style="3" customWidth="1"/>
    <col min="274" max="274" width="12.109375" style="3" customWidth="1"/>
    <col min="275" max="275" width="1.44140625" style="3" customWidth="1"/>
    <col min="276" max="512" width="9" style="3"/>
    <col min="513" max="513" width="1.109375" style="3" customWidth="1"/>
    <col min="514" max="514" width="10.21875" style="3" customWidth="1"/>
    <col min="515" max="515" width="8.6640625" style="3" customWidth="1"/>
    <col min="516" max="516" width="9.6640625" style="3" customWidth="1"/>
    <col min="517" max="517" width="1.109375" style="3" customWidth="1"/>
    <col min="518" max="518" width="1" style="3" customWidth="1"/>
    <col min="519" max="525" width="0" style="3" hidden="1" customWidth="1"/>
    <col min="526" max="526" width="7.88671875" style="3" customWidth="1"/>
    <col min="527" max="527" width="12" style="3" customWidth="1"/>
    <col min="528" max="528" width="1.33203125" style="3" customWidth="1"/>
    <col min="529" max="529" width="7.88671875" style="3" customWidth="1"/>
    <col min="530" max="530" width="12.109375" style="3" customWidth="1"/>
    <col min="531" max="531" width="1.44140625" style="3" customWidth="1"/>
    <col min="532" max="768" width="9" style="3"/>
    <col min="769" max="769" width="1.109375" style="3" customWidth="1"/>
    <col min="770" max="770" width="10.21875" style="3" customWidth="1"/>
    <col min="771" max="771" width="8.6640625" style="3" customWidth="1"/>
    <col min="772" max="772" width="9.6640625" style="3" customWidth="1"/>
    <col min="773" max="773" width="1.109375" style="3" customWidth="1"/>
    <col min="774" max="774" width="1" style="3" customWidth="1"/>
    <col min="775" max="781" width="0" style="3" hidden="1" customWidth="1"/>
    <col min="782" max="782" width="7.88671875" style="3" customWidth="1"/>
    <col min="783" max="783" width="12" style="3" customWidth="1"/>
    <col min="784" max="784" width="1.33203125" style="3" customWidth="1"/>
    <col min="785" max="785" width="7.88671875" style="3" customWidth="1"/>
    <col min="786" max="786" width="12.109375" style="3" customWidth="1"/>
    <col min="787" max="787" width="1.44140625" style="3" customWidth="1"/>
    <col min="788" max="1024" width="9" style="3"/>
    <col min="1025" max="1025" width="1.109375" style="3" customWidth="1"/>
    <col min="1026" max="1026" width="10.21875" style="3" customWidth="1"/>
    <col min="1027" max="1027" width="8.6640625" style="3" customWidth="1"/>
    <col min="1028" max="1028" width="9.6640625" style="3" customWidth="1"/>
    <col min="1029" max="1029" width="1.109375" style="3" customWidth="1"/>
    <col min="1030" max="1030" width="1" style="3" customWidth="1"/>
    <col min="1031" max="1037" width="0" style="3" hidden="1" customWidth="1"/>
    <col min="1038" max="1038" width="7.88671875" style="3" customWidth="1"/>
    <col min="1039" max="1039" width="12" style="3" customWidth="1"/>
    <col min="1040" max="1040" width="1.33203125" style="3" customWidth="1"/>
    <col min="1041" max="1041" width="7.88671875" style="3" customWidth="1"/>
    <col min="1042" max="1042" width="12.109375" style="3" customWidth="1"/>
    <col min="1043" max="1043" width="1.44140625" style="3" customWidth="1"/>
    <col min="1044" max="1280" width="9" style="3"/>
    <col min="1281" max="1281" width="1.109375" style="3" customWidth="1"/>
    <col min="1282" max="1282" width="10.21875" style="3" customWidth="1"/>
    <col min="1283" max="1283" width="8.6640625" style="3" customWidth="1"/>
    <col min="1284" max="1284" width="9.6640625" style="3" customWidth="1"/>
    <col min="1285" max="1285" width="1.109375" style="3" customWidth="1"/>
    <col min="1286" max="1286" width="1" style="3" customWidth="1"/>
    <col min="1287" max="1293" width="0" style="3" hidden="1" customWidth="1"/>
    <col min="1294" max="1294" width="7.88671875" style="3" customWidth="1"/>
    <col min="1295" max="1295" width="12" style="3" customWidth="1"/>
    <col min="1296" max="1296" width="1.33203125" style="3" customWidth="1"/>
    <col min="1297" max="1297" width="7.88671875" style="3" customWidth="1"/>
    <col min="1298" max="1298" width="12.109375" style="3" customWidth="1"/>
    <col min="1299" max="1299" width="1.44140625" style="3" customWidth="1"/>
    <col min="1300" max="1536" width="9" style="3"/>
    <col min="1537" max="1537" width="1.109375" style="3" customWidth="1"/>
    <col min="1538" max="1538" width="10.21875" style="3" customWidth="1"/>
    <col min="1539" max="1539" width="8.6640625" style="3" customWidth="1"/>
    <col min="1540" max="1540" width="9.6640625" style="3" customWidth="1"/>
    <col min="1541" max="1541" width="1.109375" style="3" customWidth="1"/>
    <col min="1542" max="1542" width="1" style="3" customWidth="1"/>
    <col min="1543" max="1549" width="0" style="3" hidden="1" customWidth="1"/>
    <col min="1550" max="1550" width="7.88671875" style="3" customWidth="1"/>
    <col min="1551" max="1551" width="12" style="3" customWidth="1"/>
    <col min="1552" max="1552" width="1.33203125" style="3" customWidth="1"/>
    <col min="1553" max="1553" width="7.88671875" style="3" customWidth="1"/>
    <col min="1554" max="1554" width="12.109375" style="3" customWidth="1"/>
    <col min="1555" max="1555" width="1.44140625" style="3" customWidth="1"/>
    <col min="1556" max="1792" width="9" style="3"/>
    <col min="1793" max="1793" width="1.109375" style="3" customWidth="1"/>
    <col min="1794" max="1794" width="10.21875" style="3" customWidth="1"/>
    <col min="1795" max="1795" width="8.6640625" style="3" customWidth="1"/>
    <col min="1796" max="1796" width="9.6640625" style="3" customWidth="1"/>
    <col min="1797" max="1797" width="1.109375" style="3" customWidth="1"/>
    <col min="1798" max="1798" width="1" style="3" customWidth="1"/>
    <col min="1799" max="1805" width="0" style="3" hidden="1" customWidth="1"/>
    <col min="1806" max="1806" width="7.88671875" style="3" customWidth="1"/>
    <col min="1807" max="1807" width="12" style="3" customWidth="1"/>
    <col min="1808" max="1808" width="1.33203125" style="3" customWidth="1"/>
    <col min="1809" max="1809" width="7.88671875" style="3" customWidth="1"/>
    <col min="1810" max="1810" width="12.109375" style="3" customWidth="1"/>
    <col min="1811" max="1811" width="1.44140625" style="3" customWidth="1"/>
    <col min="1812" max="2048" width="9" style="3"/>
    <col min="2049" max="2049" width="1.109375" style="3" customWidth="1"/>
    <col min="2050" max="2050" width="10.21875" style="3" customWidth="1"/>
    <col min="2051" max="2051" width="8.6640625" style="3" customWidth="1"/>
    <col min="2052" max="2052" width="9.6640625" style="3" customWidth="1"/>
    <col min="2053" max="2053" width="1.109375" style="3" customWidth="1"/>
    <col min="2054" max="2054" width="1" style="3" customWidth="1"/>
    <col min="2055" max="2061" width="0" style="3" hidden="1" customWidth="1"/>
    <col min="2062" max="2062" width="7.88671875" style="3" customWidth="1"/>
    <col min="2063" max="2063" width="12" style="3" customWidth="1"/>
    <col min="2064" max="2064" width="1.33203125" style="3" customWidth="1"/>
    <col min="2065" max="2065" width="7.88671875" style="3" customWidth="1"/>
    <col min="2066" max="2066" width="12.109375" style="3" customWidth="1"/>
    <col min="2067" max="2067" width="1.44140625" style="3" customWidth="1"/>
    <col min="2068" max="2304" width="9" style="3"/>
    <col min="2305" max="2305" width="1.109375" style="3" customWidth="1"/>
    <col min="2306" max="2306" width="10.21875" style="3" customWidth="1"/>
    <col min="2307" max="2307" width="8.6640625" style="3" customWidth="1"/>
    <col min="2308" max="2308" width="9.6640625" style="3" customWidth="1"/>
    <col min="2309" max="2309" width="1.109375" style="3" customWidth="1"/>
    <col min="2310" max="2310" width="1" style="3" customWidth="1"/>
    <col min="2311" max="2317" width="0" style="3" hidden="1" customWidth="1"/>
    <col min="2318" max="2318" width="7.88671875" style="3" customWidth="1"/>
    <col min="2319" max="2319" width="12" style="3" customWidth="1"/>
    <col min="2320" max="2320" width="1.33203125" style="3" customWidth="1"/>
    <col min="2321" max="2321" width="7.88671875" style="3" customWidth="1"/>
    <col min="2322" max="2322" width="12.109375" style="3" customWidth="1"/>
    <col min="2323" max="2323" width="1.44140625" style="3" customWidth="1"/>
    <col min="2324" max="2560" width="9" style="3"/>
    <col min="2561" max="2561" width="1.109375" style="3" customWidth="1"/>
    <col min="2562" max="2562" width="10.21875" style="3" customWidth="1"/>
    <col min="2563" max="2563" width="8.6640625" style="3" customWidth="1"/>
    <col min="2564" max="2564" width="9.6640625" style="3" customWidth="1"/>
    <col min="2565" max="2565" width="1.109375" style="3" customWidth="1"/>
    <col min="2566" max="2566" width="1" style="3" customWidth="1"/>
    <col min="2567" max="2573" width="0" style="3" hidden="1" customWidth="1"/>
    <col min="2574" max="2574" width="7.88671875" style="3" customWidth="1"/>
    <col min="2575" max="2575" width="12" style="3" customWidth="1"/>
    <col min="2576" max="2576" width="1.33203125" style="3" customWidth="1"/>
    <col min="2577" max="2577" width="7.88671875" style="3" customWidth="1"/>
    <col min="2578" max="2578" width="12.109375" style="3" customWidth="1"/>
    <col min="2579" max="2579" width="1.44140625" style="3" customWidth="1"/>
    <col min="2580" max="2816" width="9" style="3"/>
    <col min="2817" max="2817" width="1.109375" style="3" customWidth="1"/>
    <col min="2818" max="2818" width="10.21875" style="3" customWidth="1"/>
    <col min="2819" max="2819" width="8.6640625" style="3" customWidth="1"/>
    <col min="2820" max="2820" width="9.6640625" style="3" customWidth="1"/>
    <col min="2821" max="2821" width="1.109375" style="3" customWidth="1"/>
    <col min="2822" max="2822" width="1" style="3" customWidth="1"/>
    <col min="2823" max="2829" width="0" style="3" hidden="1" customWidth="1"/>
    <col min="2830" max="2830" width="7.88671875" style="3" customWidth="1"/>
    <col min="2831" max="2831" width="12" style="3" customWidth="1"/>
    <col min="2832" max="2832" width="1.33203125" style="3" customWidth="1"/>
    <col min="2833" max="2833" width="7.88671875" style="3" customWidth="1"/>
    <col min="2834" max="2834" width="12.109375" style="3" customWidth="1"/>
    <col min="2835" max="2835" width="1.44140625" style="3" customWidth="1"/>
    <col min="2836" max="3072" width="9" style="3"/>
    <col min="3073" max="3073" width="1.109375" style="3" customWidth="1"/>
    <col min="3074" max="3074" width="10.21875" style="3" customWidth="1"/>
    <col min="3075" max="3075" width="8.6640625" style="3" customWidth="1"/>
    <col min="3076" max="3076" width="9.6640625" style="3" customWidth="1"/>
    <col min="3077" max="3077" width="1.109375" style="3" customWidth="1"/>
    <col min="3078" max="3078" width="1" style="3" customWidth="1"/>
    <col min="3079" max="3085" width="0" style="3" hidden="1" customWidth="1"/>
    <col min="3086" max="3086" width="7.88671875" style="3" customWidth="1"/>
    <col min="3087" max="3087" width="12" style="3" customWidth="1"/>
    <col min="3088" max="3088" width="1.33203125" style="3" customWidth="1"/>
    <col min="3089" max="3089" width="7.88671875" style="3" customWidth="1"/>
    <col min="3090" max="3090" width="12.109375" style="3" customWidth="1"/>
    <col min="3091" max="3091" width="1.44140625" style="3" customWidth="1"/>
    <col min="3092" max="3328" width="9" style="3"/>
    <col min="3329" max="3329" width="1.109375" style="3" customWidth="1"/>
    <col min="3330" max="3330" width="10.21875" style="3" customWidth="1"/>
    <col min="3331" max="3331" width="8.6640625" style="3" customWidth="1"/>
    <col min="3332" max="3332" width="9.6640625" style="3" customWidth="1"/>
    <col min="3333" max="3333" width="1.109375" style="3" customWidth="1"/>
    <col min="3334" max="3334" width="1" style="3" customWidth="1"/>
    <col min="3335" max="3341" width="0" style="3" hidden="1" customWidth="1"/>
    <col min="3342" max="3342" width="7.88671875" style="3" customWidth="1"/>
    <col min="3343" max="3343" width="12" style="3" customWidth="1"/>
    <col min="3344" max="3344" width="1.33203125" style="3" customWidth="1"/>
    <col min="3345" max="3345" width="7.88671875" style="3" customWidth="1"/>
    <col min="3346" max="3346" width="12.109375" style="3" customWidth="1"/>
    <col min="3347" max="3347" width="1.44140625" style="3" customWidth="1"/>
    <col min="3348" max="3584" width="9" style="3"/>
    <col min="3585" max="3585" width="1.109375" style="3" customWidth="1"/>
    <col min="3586" max="3586" width="10.21875" style="3" customWidth="1"/>
    <col min="3587" max="3587" width="8.6640625" style="3" customWidth="1"/>
    <col min="3588" max="3588" width="9.6640625" style="3" customWidth="1"/>
    <col min="3589" max="3589" width="1.109375" style="3" customWidth="1"/>
    <col min="3590" max="3590" width="1" style="3" customWidth="1"/>
    <col min="3591" max="3597" width="0" style="3" hidden="1" customWidth="1"/>
    <col min="3598" max="3598" width="7.88671875" style="3" customWidth="1"/>
    <col min="3599" max="3599" width="12" style="3" customWidth="1"/>
    <col min="3600" max="3600" width="1.33203125" style="3" customWidth="1"/>
    <col min="3601" max="3601" width="7.88671875" style="3" customWidth="1"/>
    <col min="3602" max="3602" width="12.109375" style="3" customWidth="1"/>
    <col min="3603" max="3603" width="1.44140625" style="3" customWidth="1"/>
    <col min="3604" max="3840" width="9" style="3"/>
    <col min="3841" max="3841" width="1.109375" style="3" customWidth="1"/>
    <col min="3842" max="3842" width="10.21875" style="3" customWidth="1"/>
    <col min="3843" max="3843" width="8.6640625" style="3" customWidth="1"/>
    <col min="3844" max="3844" width="9.6640625" style="3" customWidth="1"/>
    <col min="3845" max="3845" width="1.109375" style="3" customWidth="1"/>
    <col min="3846" max="3846" width="1" style="3" customWidth="1"/>
    <col min="3847" max="3853" width="0" style="3" hidden="1" customWidth="1"/>
    <col min="3854" max="3854" width="7.88671875" style="3" customWidth="1"/>
    <col min="3855" max="3855" width="12" style="3" customWidth="1"/>
    <col min="3856" max="3856" width="1.33203125" style="3" customWidth="1"/>
    <col min="3857" max="3857" width="7.88671875" style="3" customWidth="1"/>
    <col min="3858" max="3858" width="12.109375" style="3" customWidth="1"/>
    <col min="3859" max="3859" width="1.44140625" style="3" customWidth="1"/>
    <col min="3860" max="4096" width="9" style="3"/>
    <col min="4097" max="4097" width="1.109375" style="3" customWidth="1"/>
    <col min="4098" max="4098" width="10.21875" style="3" customWidth="1"/>
    <col min="4099" max="4099" width="8.6640625" style="3" customWidth="1"/>
    <col min="4100" max="4100" width="9.6640625" style="3" customWidth="1"/>
    <col min="4101" max="4101" width="1.109375" style="3" customWidth="1"/>
    <col min="4102" max="4102" width="1" style="3" customWidth="1"/>
    <col min="4103" max="4109" width="0" style="3" hidden="1" customWidth="1"/>
    <col min="4110" max="4110" width="7.88671875" style="3" customWidth="1"/>
    <col min="4111" max="4111" width="12" style="3" customWidth="1"/>
    <col min="4112" max="4112" width="1.33203125" style="3" customWidth="1"/>
    <col min="4113" max="4113" width="7.88671875" style="3" customWidth="1"/>
    <col min="4114" max="4114" width="12.109375" style="3" customWidth="1"/>
    <col min="4115" max="4115" width="1.44140625" style="3" customWidth="1"/>
    <col min="4116" max="4352" width="9" style="3"/>
    <col min="4353" max="4353" width="1.109375" style="3" customWidth="1"/>
    <col min="4354" max="4354" width="10.21875" style="3" customWidth="1"/>
    <col min="4355" max="4355" width="8.6640625" style="3" customWidth="1"/>
    <col min="4356" max="4356" width="9.6640625" style="3" customWidth="1"/>
    <col min="4357" max="4357" width="1.109375" style="3" customWidth="1"/>
    <col min="4358" max="4358" width="1" style="3" customWidth="1"/>
    <col min="4359" max="4365" width="0" style="3" hidden="1" customWidth="1"/>
    <col min="4366" max="4366" width="7.88671875" style="3" customWidth="1"/>
    <col min="4367" max="4367" width="12" style="3" customWidth="1"/>
    <col min="4368" max="4368" width="1.33203125" style="3" customWidth="1"/>
    <col min="4369" max="4369" width="7.88671875" style="3" customWidth="1"/>
    <col min="4370" max="4370" width="12.109375" style="3" customWidth="1"/>
    <col min="4371" max="4371" width="1.44140625" style="3" customWidth="1"/>
    <col min="4372" max="4608" width="9" style="3"/>
    <col min="4609" max="4609" width="1.109375" style="3" customWidth="1"/>
    <col min="4610" max="4610" width="10.21875" style="3" customWidth="1"/>
    <col min="4611" max="4611" width="8.6640625" style="3" customWidth="1"/>
    <col min="4612" max="4612" width="9.6640625" style="3" customWidth="1"/>
    <col min="4613" max="4613" width="1.109375" style="3" customWidth="1"/>
    <col min="4614" max="4614" width="1" style="3" customWidth="1"/>
    <col min="4615" max="4621" width="0" style="3" hidden="1" customWidth="1"/>
    <col min="4622" max="4622" width="7.88671875" style="3" customWidth="1"/>
    <col min="4623" max="4623" width="12" style="3" customWidth="1"/>
    <col min="4624" max="4624" width="1.33203125" style="3" customWidth="1"/>
    <col min="4625" max="4625" width="7.88671875" style="3" customWidth="1"/>
    <col min="4626" max="4626" width="12.109375" style="3" customWidth="1"/>
    <col min="4627" max="4627" width="1.44140625" style="3" customWidth="1"/>
    <col min="4628" max="4864" width="9" style="3"/>
    <col min="4865" max="4865" width="1.109375" style="3" customWidth="1"/>
    <col min="4866" max="4866" width="10.21875" style="3" customWidth="1"/>
    <col min="4867" max="4867" width="8.6640625" style="3" customWidth="1"/>
    <col min="4868" max="4868" width="9.6640625" style="3" customWidth="1"/>
    <col min="4869" max="4869" width="1.109375" style="3" customWidth="1"/>
    <col min="4870" max="4870" width="1" style="3" customWidth="1"/>
    <col min="4871" max="4877" width="0" style="3" hidden="1" customWidth="1"/>
    <col min="4878" max="4878" width="7.88671875" style="3" customWidth="1"/>
    <col min="4879" max="4879" width="12" style="3" customWidth="1"/>
    <col min="4880" max="4880" width="1.33203125" style="3" customWidth="1"/>
    <col min="4881" max="4881" width="7.88671875" style="3" customWidth="1"/>
    <col min="4882" max="4882" width="12.109375" style="3" customWidth="1"/>
    <col min="4883" max="4883" width="1.44140625" style="3" customWidth="1"/>
    <col min="4884" max="5120" width="9" style="3"/>
    <col min="5121" max="5121" width="1.109375" style="3" customWidth="1"/>
    <col min="5122" max="5122" width="10.21875" style="3" customWidth="1"/>
    <col min="5123" max="5123" width="8.6640625" style="3" customWidth="1"/>
    <col min="5124" max="5124" width="9.6640625" style="3" customWidth="1"/>
    <col min="5125" max="5125" width="1.109375" style="3" customWidth="1"/>
    <col min="5126" max="5126" width="1" style="3" customWidth="1"/>
    <col min="5127" max="5133" width="0" style="3" hidden="1" customWidth="1"/>
    <col min="5134" max="5134" width="7.88671875" style="3" customWidth="1"/>
    <col min="5135" max="5135" width="12" style="3" customWidth="1"/>
    <col min="5136" max="5136" width="1.33203125" style="3" customWidth="1"/>
    <col min="5137" max="5137" width="7.88671875" style="3" customWidth="1"/>
    <col min="5138" max="5138" width="12.109375" style="3" customWidth="1"/>
    <col min="5139" max="5139" width="1.44140625" style="3" customWidth="1"/>
    <col min="5140" max="5376" width="9" style="3"/>
    <col min="5377" max="5377" width="1.109375" style="3" customWidth="1"/>
    <col min="5378" max="5378" width="10.21875" style="3" customWidth="1"/>
    <col min="5379" max="5379" width="8.6640625" style="3" customWidth="1"/>
    <col min="5380" max="5380" width="9.6640625" style="3" customWidth="1"/>
    <col min="5381" max="5381" width="1.109375" style="3" customWidth="1"/>
    <col min="5382" max="5382" width="1" style="3" customWidth="1"/>
    <col min="5383" max="5389" width="0" style="3" hidden="1" customWidth="1"/>
    <col min="5390" max="5390" width="7.88671875" style="3" customWidth="1"/>
    <col min="5391" max="5391" width="12" style="3" customWidth="1"/>
    <col min="5392" max="5392" width="1.33203125" style="3" customWidth="1"/>
    <col min="5393" max="5393" width="7.88671875" style="3" customWidth="1"/>
    <col min="5394" max="5394" width="12.109375" style="3" customWidth="1"/>
    <col min="5395" max="5395" width="1.44140625" style="3" customWidth="1"/>
    <col min="5396" max="5632" width="9" style="3"/>
    <col min="5633" max="5633" width="1.109375" style="3" customWidth="1"/>
    <col min="5634" max="5634" width="10.21875" style="3" customWidth="1"/>
    <col min="5635" max="5635" width="8.6640625" style="3" customWidth="1"/>
    <col min="5636" max="5636" width="9.6640625" style="3" customWidth="1"/>
    <col min="5637" max="5637" width="1.109375" style="3" customWidth="1"/>
    <col min="5638" max="5638" width="1" style="3" customWidth="1"/>
    <col min="5639" max="5645" width="0" style="3" hidden="1" customWidth="1"/>
    <col min="5646" max="5646" width="7.88671875" style="3" customWidth="1"/>
    <col min="5647" max="5647" width="12" style="3" customWidth="1"/>
    <col min="5648" max="5648" width="1.33203125" style="3" customWidth="1"/>
    <col min="5649" max="5649" width="7.88671875" style="3" customWidth="1"/>
    <col min="5650" max="5650" width="12.109375" style="3" customWidth="1"/>
    <col min="5651" max="5651" width="1.44140625" style="3" customWidth="1"/>
    <col min="5652" max="5888" width="9" style="3"/>
    <col min="5889" max="5889" width="1.109375" style="3" customWidth="1"/>
    <col min="5890" max="5890" width="10.21875" style="3" customWidth="1"/>
    <col min="5891" max="5891" width="8.6640625" style="3" customWidth="1"/>
    <col min="5892" max="5892" width="9.6640625" style="3" customWidth="1"/>
    <col min="5893" max="5893" width="1.109375" style="3" customWidth="1"/>
    <col min="5894" max="5894" width="1" style="3" customWidth="1"/>
    <col min="5895" max="5901" width="0" style="3" hidden="1" customWidth="1"/>
    <col min="5902" max="5902" width="7.88671875" style="3" customWidth="1"/>
    <col min="5903" max="5903" width="12" style="3" customWidth="1"/>
    <col min="5904" max="5904" width="1.33203125" style="3" customWidth="1"/>
    <col min="5905" max="5905" width="7.88671875" style="3" customWidth="1"/>
    <col min="5906" max="5906" width="12.109375" style="3" customWidth="1"/>
    <col min="5907" max="5907" width="1.44140625" style="3" customWidth="1"/>
    <col min="5908" max="6144" width="9" style="3"/>
    <col min="6145" max="6145" width="1.109375" style="3" customWidth="1"/>
    <col min="6146" max="6146" width="10.21875" style="3" customWidth="1"/>
    <col min="6147" max="6147" width="8.6640625" style="3" customWidth="1"/>
    <col min="6148" max="6148" width="9.6640625" style="3" customWidth="1"/>
    <col min="6149" max="6149" width="1.109375" style="3" customWidth="1"/>
    <col min="6150" max="6150" width="1" style="3" customWidth="1"/>
    <col min="6151" max="6157" width="0" style="3" hidden="1" customWidth="1"/>
    <col min="6158" max="6158" width="7.88671875" style="3" customWidth="1"/>
    <col min="6159" max="6159" width="12" style="3" customWidth="1"/>
    <col min="6160" max="6160" width="1.33203125" style="3" customWidth="1"/>
    <col min="6161" max="6161" width="7.88671875" style="3" customWidth="1"/>
    <col min="6162" max="6162" width="12.109375" style="3" customWidth="1"/>
    <col min="6163" max="6163" width="1.44140625" style="3" customWidth="1"/>
    <col min="6164" max="6400" width="9" style="3"/>
    <col min="6401" max="6401" width="1.109375" style="3" customWidth="1"/>
    <col min="6402" max="6402" width="10.21875" style="3" customWidth="1"/>
    <col min="6403" max="6403" width="8.6640625" style="3" customWidth="1"/>
    <col min="6404" max="6404" width="9.6640625" style="3" customWidth="1"/>
    <col min="6405" max="6405" width="1.109375" style="3" customWidth="1"/>
    <col min="6406" max="6406" width="1" style="3" customWidth="1"/>
    <col min="6407" max="6413" width="0" style="3" hidden="1" customWidth="1"/>
    <col min="6414" max="6414" width="7.88671875" style="3" customWidth="1"/>
    <col min="6415" max="6415" width="12" style="3" customWidth="1"/>
    <col min="6416" max="6416" width="1.33203125" style="3" customWidth="1"/>
    <col min="6417" max="6417" width="7.88671875" style="3" customWidth="1"/>
    <col min="6418" max="6418" width="12.109375" style="3" customWidth="1"/>
    <col min="6419" max="6419" width="1.44140625" style="3" customWidth="1"/>
    <col min="6420" max="6656" width="9" style="3"/>
    <col min="6657" max="6657" width="1.109375" style="3" customWidth="1"/>
    <col min="6658" max="6658" width="10.21875" style="3" customWidth="1"/>
    <col min="6659" max="6659" width="8.6640625" style="3" customWidth="1"/>
    <col min="6660" max="6660" width="9.6640625" style="3" customWidth="1"/>
    <col min="6661" max="6661" width="1.109375" style="3" customWidth="1"/>
    <col min="6662" max="6662" width="1" style="3" customWidth="1"/>
    <col min="6663" max="6669" width="0" style="3" hidden="1" customWidth="1"/>
    <col min="6670" max="6670" width="7.88671875" style="3" customWidth="1"/>
    <col min="6671" max="6671" width="12" style="3" customWidth="1"/>
    <col min="6672" max="6672" width="1.33203125" style="3" customWidth="1"/>
    <col min="6673" max="6673" width="7.88671875" style="3" customWidth="1"/>
    <col min="6674" max="6674" width="12.109375" style="3" customWidth="1"/>
    <col min="6675" max="6675" width="1.44140625" style="3" customWidth="1"/>
    <col min="6676" max="6912" width="9" style="3"/>
    <col min="6913" max="6913" width="1.109375" style="3" customWidth="1"/>
    <col min="6914" max="6914" width="10.21875" style="3" customWidth="1"/>
    <col min="6915" max="6915" width="8.6640625" style="3" customWidth="1"/>
    <col min="6916" max="6916" width="9.6640625" style="3" customWidth="1"/>
    <col min="6917" max="6917" width="1.109375" style="3" customWidth="1"/>
    <col min="6918" max="6918" width="1" style="3" customWidth="1"/>
    <col min="6919" max="6925" width="0" style="3" hidden="1" customWidth="1"/>
    <col min="6926" max="6926" width="7.88671875" style="3" customWidth="1"/>
    <col min="6927" max="6927" width="12" style="3" customWidth="1"/>
    <col min="6928" max="6928" width="1.33203125" style="3" customWidth="1"/>
    <col min="6929" max="6929" width="7.88671875" style="3" customWidth="1"/>
    <col min="6930" max="6930" width="12.109375" style="3" customWidth="1"/>
    <col min="6931" max="6931" width="1.44140625" style="3" customWidth="1"/>
    <col min="6932" max="7168" width="9" style="3"/>
    <col min="7169" max="7169" width="1.109375" style="3" customWidth="1"/>
    <col min="7170" max="7170" width="10.21875" style="3" customWidth="1"/>
    <col min="7171" max="7171" width="8.6640625" style="3" customWidth="1"/>
    <col min="7172" max="7172" width="9.6640625" style="3" customWidth="1"/>
    <col min="7173" max="7173" width="1.109375" style="3" customWidth="1"/>
    <col min="7174" max="7174" width="1" style="3" customWidth="1"/>
    <col min="7175" max="7181" width="0" style="3" hidden="1" customWidth="1"/>
    <col min="7182" max="7182" width="7.88671875" style="3" customWidth="1"/>
    <col min="7183" max="7183" width="12" style="3" customWidth="1"/>
    <col min="7184" max="7184" width="1.33203125" style="3" customWidth="1"/>
    <col min="7185" max="7185" width="7.88671875" style="3" customWidth="1"/>
    <col min="7186" max="7186" width="12.109375" style="3" customWidth="1"/>
    <col min="7187" max="7187" width="1.44140625" style="3" customWidth="1"/>
    <col min="7188" max="7424" width="9" style="3"/>
    <col min="7425" max="7425" width="1.109375" style="3" customWidth="1"/>
    <col min="7426" max="7426" width="10.21875" style="3" customWidth="1"/>
    <col min="7427" max="7427" width="8.6640625" style="3" customWidth="1"/>
    <col min="7428" max="7428" width="9.6640625" style="3" customWidth="1"/>
    <col min="7429" max="7429" width="1.109375" style="3" customWidth="1"/>
    <col min="7430" max="7430" width="1" style="3" customWidth="1"/>
    <col min="7431" max="7437" width="0" style="3" hidden="1" customWidth="1"/>
    <col min="7438" max="7438" width="7.88671875" style="3" customWidth="1"/>
    <col min="7439" max="7439" width="12" style="3" customWidth="1"/>
    <col min="7440" max="7440" width="1.33203125" style="3" customWidth="1"/>
    <col min="7441" max="7441" width="7.88671875" style="3" customWidth="1"/>
    <col min="7442" max="7442" width="12.109375" style="3" customWidth="1"/>
    <col min="7443" max="7443" width="1.44140625" style="3" customWidth="1"/>
    <col min="7444" max="7680" width="9" style="3"/>
    <col min="7681" max="7681" width="1.109375" style="3" customWidth="1"/>
    <col min="7682" max="7682" width="10.21875" style="3" customWidth="1"/>
    <col min="7683" max="7683" width="8.6640625" style="3" customWidth="1"/>
    <col min="7684" max="7684" width="9.6640625" style="3" customWidth="1"/>
    <col min="7685" max="7685" width="1.109375" style="3" customWidth="1"/>
    <col min="7686" max="7686" width="1" style="3" customWidth="1"/>
    <col min="7687" max="7693" width="0" style="3" hidden="1" customWidth="1"/>
    <col min="7694" max="7694" width="7.88671875" style="3" customWidth="1"/>
    <col min="7695" max="7695" width="12" style="3" customWidth="1"/>
    <col min="7696" max="7696" width="1.33203125" style="3" customWidth="1"/>
    <col min="7697" max="7697" width="7.88671875" style="3" customWidth="1"/>
    <col min="7698" max="7698" width="12.109375" style="3" customWidth="1"/>
    <col min="7699" max="7699" width="1.44140625" style="3" customWidth="1"/>
    <col min="7700" max="7936" width="9" style="3"/>
    <col min="7937" max="7937" width="1.109375" style="3" customWidth="1"/>
    <col min="7938" max="7938" width="10.21875" style="3" customWidth="1"/>
    <col min="7939" max="7939" width="8.6640625" style="3" customWidth="1"/>
    <col min="7940" max="7940" width="9.6640625" style="3" customWidth="1"/>
    <col min="7941" max="7941" width="1.109375" style="3" customWidth="1"/>
    <col min="7942" max="7942" width="1" style="3" customWidth="1"/>
    <col min="7943" max="7949" width="0" style="3" hidden="1" customWidth="1"/>
    <col min="7950" max="7950" width="7.88671875" style="3" customWidth="1"/>
    <col min="7951" max="7951" width="12" style="3" customWidth="1"/>
    <col min="7952" max="7952" width="1.33203125" style="3" customWidth="1"/>
    <col min="7953" max="7953" width="7.88671875" style="3" customWidth="1"/>
    <col min="7954" max="7954" width="12.109375" style="3" customWidth="1"/>
    <col min="7955" max="7955" width="1.44140625" style="3" customWidth="1"/>
    <col min="7956" max="8192" width="9" style="3"/>
    <col min="8193" max="8193" width="1.109375" style="3" customWidth="1"/>
    <col min="8194" max="8194" width="10.21875" style="3" customWidth="1"/>
    <col min="8195" max="8195" width="8.6640625" style="3" customWidth="1"/>
    <col min="8196" max="8196" width="9.6640625" style="3" customWidth="1"/>
    <col min="8197" max="8197" width="1.109375" style="3" customWidth="1"/>
    <col min="8198" max="8198" width="1" style="3" customWidth="1"/>
    <col min="8199" max="8205" width="0" style="3" hidden="1" customWidth="1"/>
    <col min="8206" max="8206" width="7.88671875" style="3" customWidth="1"/>
    <col min="8207" max="8207" width="12" style="3" customWidth="1"/>
    <col min="8208" max="8208" width="1.33203125" style="3" customWidth="1"/>
    <col min="8209" max="8209" width="7.88671875" style="3" customWidth="1"/>
    <col min="8210" max="8210" width="12.109375" style="3" customWidth="1"/>
    <col min="8211" max="8211" width="1.44140625" style="3" customWidth="1"/>
    <col min="8212" max="8448" width="9" style="3"/>
    <col min="8449" max="8449" width="1.109375" style="3" customWidth="1"/>
    <col min="8450" max="8450" width="10.21875" style="3" customWidth="1"/>
    <col min="8451" max="8451" width="8.6640625" style="3" customWidth="1"/>
    <col min="8452" max="8452" width="9.6640625" style="3" customWidth="1"/>
    <col min="8453" max="8453" width="1.109375" style="3" customWidth="1"/>
    <col min="8454" max="8454" width="1" style="3" customWidth="1"/>
    <col min="8455" max="8461" width="0" style="3" hidden="1" customWidth="1"/>
    <col min="8462" max="8462" width="7.88671875" style="3" customWidth="1"/>
    <col min="8463" max="8463" width="12" style="3" customWidth="1"/>
    <col min="8464" max="8464" width="1.33203125" style="3" customWidth="1"/>
    <col min="8465" max="8465" width="7.88671875" style="3" customWidth="1"/>
    <col min="8466" max="8466" width="12.109375" style="3" customWidth="1"/>
    <col min="8467" max="8467" width="1.44140625" style="3" customWidth="1"/>
    <col min="8468" max="8704" width="9" style="3"/>
    <col min="8705" max="8705" width="1.109375" style="3" customWidth="1"/>
    <col min="8706" max="8706" width="10.21875" style="3" customWidth="1"/>
    <col min="8707" max="8707" width="8.6640625" style="3" customWidth="1"/>
    <col min="8708" max="8708" width="9.6640625" style="3" customWidth="1"/>
    <col min="8709" max="8709" width="1.109375" style="3" customWidth="1"/>
    <col min="8710" max="8710" width="1" style="3" customWidth="1"/>
    <col min="8711" max="8717" width="0" style="3" hidden="1" customWidth="1"/>
    <col min="8718" max="8718" width="7.88671875" style="3" customWidth="1"/>
    <col min="8719" max="8719" width="12" style="3" customWidth="1"/>
    <col min="8720" max="8720" width="1.33203125" style="3" customWidth="1"/>
    <col min="8721" max="8721" width="7.88671875" style="3" customWidth="1"/>
    <col min="8722" max="8722" width="12.109375" style="3" customWidth="1"/>
    <col min="8723" max="8723" width="1.44140625" style="3" customWidth="1"/>
    <col min="8724" max="8960" width="9" style="3"/>
    <col min="8961" max="8961" width="1.109375" style="3" customWidth="1"/>
    <col min="8962" max="8962" width="10.21875" style="3" customWidth="1"/>
    <col min="8963" max="8963" width="8.6640625" style="3" customWidth="1"/>
    <col min="8964" max="8964" width="9.6640625" style="3" customWidth="1"/>
    <col min="8965" max="8965" width="1.109375" style="3" customWidth="1"/>
    <col min="8966" max="8966" width="1" style="3" customWidth="1"/>
    <col min="8967" max="8973" width="0" style="3" hidden="1" customWidth="1"/>
    <col min="8974" max="8974" width="7.88671875" style="3" customWidth="1"/>
    <col min="8975" max="8975" width="12" style="3" customWidth="1"/>
    <col min="8976" max="8976" width="1.33203125" style="3" customWidth="1"/>
    <col min="8977" max="8977" width="7.88671875" style="3" customWidth="1"/>
    <col min="8978" max="8978" width="12.109375" style="3" customWidth="1"/>
    <col min="8979" max="8979" width="1.44140625" style="3" customWidth="1"/>
    <col min="8980" max="9216" width="9" style="3"/>
    <col min="9217" max="9217" width="1.109375" style="3" customWidth="1"/>
    <col min="9218" max="9218" width="10.21875" style="3" customWidth="1"/>
    <col min="9219" max="9219" width="8.6640625" style="3" customWidth="1"/>
    <col min="9220" max="9220" width="9.6640625" style="3" customWidth="1"/>
    <col min="9221" max="9221" width="1.109375" style="3" customWidth="1"/>
    <col min="9222" max="9222" width="1" style="3" customWidth="1"/>
    <col min="9223" max="9229" width="0" style="3" hidden="1" customWidth="1"/>
    <col min="9230" max="9230" width="7.88671875" style="3" customWidth="1"/>
    <col min="9231" max="9231" width="12" style="3" customWidth="1"/>
    <col min="9232" max="9232" width="1.33203125" style="3" customWidth="1"/>
    <col min="9233" max="9233" width="7.88671875" style="3" customWidth="1"/>
    <col min="9234" max="9234" width="12.109375" style="3" customWidth="1"/>
    <col min="9235" max="9235" width="1.44140625" style="3" customWidth="1"/>
    <col min="9236" max="9472" width="9" style="3"/>
    <col min="9473" max="9473" width="1.109375" style="3" customWidth="1"/>
    <col min="9474" max="9474" width="10.21875" style="3" customWidth="1"/>
    <col min="9475" max="9475" width="8.6640625" style="3" customWidth="1"/>
    <col min="9476" max="9476" width="9.6640625" style="3" customWidth="1"/>
    <col min="9477" max="9477" width="1.109375" style="3" customWidth="1"/>
    <col min="9478" max="9478" width="1" style="3" customWidth="1"/>
    <col min="9479" max="9485" width="0" style="3" hidden="1" customWidth="1"/>
    <col min="9486" max="9486" width="7.88671875" style="3" customWidth="1"/>
    <col min="9487" max="9487" width="12" style="3" customWidth="1"/>
    <col min="9488" max="9488" width="1.33203125" style="3" customWidth="1"/>
    <col min="9489" max="9489" width="7.88671875" style="3" customWidth="1"/>
    <col min="9490" max="9490" width="12.109375" style="3" customWidth="1"/>
    <col min="9491" max="9491" width="1.44140625" style="3" customWidth="1"/>
    <col min="9492" max="9728" width="9" style="3"/>
    <col min="9729" max="9729" width="1.109375" style="3" customWidth="1"/>
    <col min="9730" max="9730" width="10.21875" style="3" customWidth="1"/>
    <col min="9731" max="9731" width="8.6640625" style="3" customWidth="1"/>
    <col min="9732" max="9732" width="9.6640625" style="3" customWidth="1"/>
    <col min="9733" max="9733" width="1.109375" style="3" customWidth="1"/>
    <col min="9734" max="9734" width="1" style="3" customWidth="1"/>
    <col min="9735" max="9741" width="0" style="3" hidden="1" customWidth="1"/>
    <col min="9742" max="9742" width="7.88671875" style="3" customWidth="1"/>
    <col min="9743" max="9743" width="12" style="3" customWidth="1"/>
    <col min="9744" max="9744" width="1.33203125" style="3" customWidth="1"/>
    <col min="9745" max="9745" width="7.88671875" style="3" customWidth="1"/>
    <col min="9746" max="9746" width="12.109375" style="3" customWidth="1"/>
    <col min="9747" max="9747" width="1.44140625" style="3" customWidth="1"/>
    <col min="9748" max="9984" width="9" style="3"/>
    <col min="9985" max="9985" width="1.109375" style="3" customWidth="1"/>
    <col min="9986" max="9986" width="10.21875" style="3" customWidth="1"/>
    <col min="9987" max="9987" width="8.6640625" style="3" customWidth="1"/>
    <col min="9988" max="9988" width="9.6640625" style="3" customWidth="1"/>
    <col min="9989" max="9989" width="1.109375" style="3" customWidth="1"/>
    <col min="9990" max="9990" width="1" style="3" customWidth="1"/>
    <col min="9991" max="9997" width="0" style="3" hidden="1" customWidth="1"/>
    <col min="9998" max="9998" width="7.88671875" style="3" customWidth="1"/>
    <col min="9999" max="9999" width="12" style="3" customWidth="1"/>
    <col min="10000" max="10000" width="1.33203125" style="3" customWidth="1"/>
    <col min="10001" max="10001" width="7.88671875" style="3" customWidth="1"/>
    <col min="10002" max="10002" width="12.109375" style="3" customWidth="1"/>
    <col min="10003" max="10003" width="1.44140625" style="3" customWidth="1"/>
    <col min="10004" max="10240" width="9" style="3"/>
    <col min="10241" max="10241" width="1.109375" style="3" customWidth="1"/>
    <col min="10242" max="10242" width="10.21875" style="3" customWidth="1"/>
    <col min="10243" max="10243" width="8.6640625" style="3" customWidth="1"/>
    <col min="10244" max="10244" width="9.6640625" style="3" customWidth="1"/>
    <col min="10245" max="10245" width="1.109375" style="3" customWidth="1"/>
    <col min="10246" max="10246" width="1" style="3" customWidth="1"/>
    <col min="10247" max="10253" width="0" style="3" hidden="1" customWidth="1"/>
    <col min="10254" max="10254" width="7.88671875" style="3" customWidth="1"/>
    <col min="10255" max="10255" width="12" style="3" customWidth="1"/>
    <col min="10256" max="10256" width="1.33203125" style="3" customWidth="1"/>
    <col min="10257" max="10257" width="7.88671875" style="3" customWidth="1"/>
    <col min="10258" max="10258" width="12.109375" style="3" customWidth="1"/>
    <col min="10259" max="10259" width="1.44140625" style="3" customWidth="1"/>
    <col min="10260" max="10496" width="9" style="3"/>
    <col min="10497" max="10497" width="1.109375" style="3" customWidth="1"/>
    <col min="10498" max="10498" width="10.21875" style="3" customWidth="1"/>
    <col min="10499" max="10499" width="8.6640625" style="3" customWidth="1"/>
    <col min="10500" max="10500" width="9.6640625" style="3" customWidth="1"/>
    <col min="10501" max="10501" width="1.109375" style="3" customWidth="1"/>
    <col min="10502" max="10502" width="1" style="3" customWidth="1"/>
    <col min="10503" max="10509" width="0" style="3" hidden="1" customWidth="1"/>
    <col min="10510" max="10510" width="7.88671875" style="3" customWidth="1"/>
    <col min="10511" max="10511" width="12" style="3" customWidth="1"/>
    <col min="10512" max="10512" width="1.33203125" style="3" customWidth="1"/>
    <col min="10513" max="10513" width="7.88671875" style="3" customWidth="1"/>
    <col min="10514" max="10514" width="12.109375" style="3" customWidth="1"/>
    <col min="10515" max="10515" width="1.44140625" style="3" customWidth="1"/>
    <col min="10516" max="10752" width="9" style="3"/>
    <col min="10753" max="10753" width="1.109375" style="3" customWidth="1"/>
    <col min="10754" max="10754" width="10.21875" style="3" customWidth="1"/>
    <col min="10755" max="10755" width="8.6640625" style="3" customWidth="1"/>
    <col min="10756" max="10756" width="9.6640625" style="3" customWidth="1"/>
    <col min="10757" max="10757" width="1.109375" style="3" customWidth="1"/>
    <col min="10758" max="10758" width="1" style="3" customWidth="1"/>
    <col min="10759" max="10765" width="0" style="3" hidden="1" customWidth="1"/>
    <col min="10766" max="10766" width="7.88671875" style="3" customWidth="1"/>
    <col min="10767" max="10767" width="12" style="3" customWidth="1"/>
    <col min="10768" max="10768" width="1.33203125" style="3" customWidth="1"/>
    <col min="10769" max="10769" width="7.88671875" style="3" customWidth="1"/>
    <col min="10770" max="10770" width="12.109375" style="3" customWidth="1"/>
    <col min="10771" max="10771" width="1.44140625" style="3" customWidth="1"/>
    <col min="10772" max="11008" width="9" style="3"/>
    <col min="11009" max="11009" width="1.109375" style="3" customWidth="1"/>
    <col min="11010" max="11010" width="10.21875" style="3" customWidth="1"/>
    <col min="11011" max="11011" width="8.6640625" style="3" customWidth="1"/>
    <col min="11012" max="11012" width="9.6640625" style="3" customWidth="1"/>
    <col min="11013" max="11013" width="1.109375" style="3" customWidth="1"/>
    <col min="11014" max="11014" width="1" style="3" customWidth="1"/>
    <col min="11015" max="11021" width="0" style="3" hidden="1" customWidth="1"/>
    <col min="11022" max="11022" width="7.88671875" style="3" customWidth="1"/>
    <col min="11023" max="11023" width="12" style="3" customWidth="1"/>
    <col min="11024" max="11024" width="1.33203125" style="3" customWidth="1"/>
    <col min="11025" max="11025" width="7.88671875" style="3" customWidth="1"/>
    <col min="11026" max="11026" width="12.109375" style="3" customWidth="1"/>
    <col min="11027" max="11027" width="1.44140625" style="3" customWidth="1"/>
    <col min="11028" max="11264" width="9" style="3"/>
    <col min="11265" max="11265" width="1.109375" style="3" customWidth="1"/>
    <col min="11266" max="11266" width="10.21875" style="3" customWidth="1"/>
    <col min="11267" max="11267" width="8.6640625" style="3" customWidth="1"/>
    <col min="11268" max="11268" width="9.6640625" style="3" customWidth="1"/>
    <col min="11269" max="11269" width="1.109375" style="3" customWidth="1"/>
    <col min="11270" max="11270" width="1" style="3" customWidth="1"/>
    <col min="11271" max="11277" width="0" style="3" hidden="1" customWidth="1"/>
    <col min="11278" max="11278" width="7.88671875" style="3" customWidth="1"/>
    <col min="11279" max="11279" width="12" style="3" customWidth="1"/>
    <col min="11280" max="11280" width="1.33203125" style="3" customWidth="1"/>
    <col min="11281" max="11281" width="7.88671875" style="3" customWidth="1"/>
    <col min="11282" max="11282" width="12.109375" style="3" customWidth="1"/>
    <col min="11283" max="11283" width="1.44140625" style="3" customWidth="1"/>
    <col min="11284" max="11520" width="9" style="3"/>
    <col min="11521" max="11521" width="1.109375" style="3" customWidth="1"/>
    <col min="11522" max="11522" width="10.21875" style="3" customWidth="1"/>
    <col min="11523" max="11523" width="8.6640625" style="3" customWidth="1"/>
    <col min="11524" max="11524" width="9.6640625" style="3" customWidth="1"/>
    <col min="11525" max="11525" width="1.109375" style="3" customWidth="1"/>
    <col min="11526" max="11526" width="1" style="3" customWidth="1"/>
    <col min="11527" max="11533" width="0" style="3" hidden="1" customWidth="1"/>
    <col min="11534" max="11534" width="7.88671875" style="3" customWidth="1"/>
    <col min="11535" max="11535" width="12" style="3" customWidth="1"/>
    <col min="11536" max="11536" width="1.33203125" style="3" customWidth="1"/>
    <col min="11537" max="11537" width="7.88671875" style="3" customWidth="1"/>
    <col min="11538" max="11538" width="12.109375" style="3" customWidth="1"/>
    <col min="11539" max="11539" width="1.44140625" style="3" customWidth="1"/>
    <col min="11540" max="11776" width="9" style="3"/>
    <col min="11777" max="11777" width="1.109375" style="3" customWidth="1"/>
    <col min="11778" max="11778" width="10.21875" style="3" customWidth="1"/>
    <col min="11779" max="11779" width="8.6640625" style="3" customWidth="1"/>
    <col min="11780" max="11780" width="9.6640625" style="3" customWidth="1"/>
    <col min="11781" max="11781" width="1.109375" style="3" customWidth="1"/>
    <col min="11782" max="11782" width="1" style="3" customWidth="1"/>
    <col min="11783" max="11789" width="0" style="3" hidden="1" customWidth="1"/>
    <col min="11790" max="11790" width="7.88671875" style="3" customWidth="1"/>
    <col min="11791" max="11791" width="12" style="3" customWidth="1"/>
    <col min="11792" max="11792" width="1.33203125" style="3" customWidth="1"/>
    <col min="11793" max="11793" width="7.88671875" style="3" customWidth="1"/>
    <col min="11794" max="11794" width="12.109375" style="3" customWidth="1"/>
    <col min="11795" max="11795" width="1.44140625" style="3" customWidth="1"/>
    <col min="11796" max="12032" width="9" style="3"/>
    <col min="12033" max="12033" width="1.109375" style="3" customWidth="1"/>
    <col min="12034" max="12034" width="10.21875" style="3" customWidth="1"/>
    <col min="12035" max="12035" width="8.6640625" style="3" customWidth="1"/>
    <col min="12036" max="12036" width="9.6640625" style="3" customWidth="1"/>
    <col min="12037" max="12037" width="1.109375" style="3" customWidth="1"/>
    <col min="12038" max="12038" width="1" style="3" customWidth="1"/>
    <col min="12039" max="12045" width="0" style="3" hidden="1" customWidth="1"/>
    <col min="12046" max="12046" width="7.88671875" style="3" customWidth="1"/>
    <col min="12047" max="12047" width="12" style="3" customWidth="1"/>
    <col min="12048" max="12048" width="1.33203125" style="3" customWidth="1"/>
    <col min="12049" max="12049" width="7.88671875" style="3" customWidth="1"/>
    <col min="12050" max="12050" width="12.109375" style="3" customWidth="1"/>
    <col min="12051" max="12051" width="1.44140625" style="3" customWidth="1"/>
    <col min="12052" max="12288" width="9" style="3"/>
    <col min="12289" max="12289" width="1.109375" style="3" customWidth="1"/>
    <col min="12290" max="12290" width="10.21875" style="3" customWidth="1"/>
    <col min="12291" max="12291" width="8.6640625" style="3" customWidth="1"/>
    <col min="12292" max="12292" width="9.6640625" style="3" customWidth="1"/>
    <col min="12293" max="12293" width="1.109375" style="3" customWidth="1"/>
    <col min="12294" max="12294" width="1" style="3" customWidth="1"/>
    <col min="12295" max="12301" width="0" style="3" hidden="1" customWidth="1"/>
    <col min="12302" max="12302" width="7.88671875" style="3" customWidth="1"/>
    <col min="12303" max="12303" width="12" style="3" customWidth="1"/>
    <col min="12304" max="12304" width="1.33203125" style="3" customWidth="1"/>
    <col min="12305" max="12305" width="7.88671875" style="3" customWidth="1"/>
    <col min="12306" max="12306" width="12.109375" style="3" customWidth="1"/>
    <col min="12307" max="12307" width="1.44140625" style="3" customWidth="1"/>
    <col min="12308" max="12544" width="9" style="3"/>
    <col min="12545" max="12545" width="1.109375" style="3" customWidth="1"/>
    <col min="12546" max="12546" width="10.21875" style="3" customWidth="1"/>
    <col min="12547" max="12547" width="8.6640625" style="3" customWidth="1"/>
    <col min="12548" max="12548" width="9.6640625" style="3" customWidth="1"/>
    <col min="12549" max="12549" width="1.109375" style="3" customWidth="1"/>
    <col min="12550" max="12550" width="1" style="3" customWidth="1"/>
    <col min="12551" max="12557" width="0" style="3" hidden="1" customWidth="1"/>
    <col min="12558" max="12558" width="7.88671875" style="3" customWidth="1"/>
    <col min="12559" max="12559" width="12" style="3" customWidth="1"/>
    <col min="12560" max="12560" width="1.33203125" style="3" customWidth="1"/>
    <col min="12561" max="12561" width="7.88671875" style="3" customWidth="1"/>
    <col min="12562" max="12562" width="12.109375" style="3" customWidth="1"/>
    <col min="12563" max="12563" width="1.44140625" style="3" customWidth="1"/>
    <col min="12564" max="12800" width="9" style="3"/>
    <col min="12801" max="12801" width="1.109375" style="3" customWidth="1"/>
    <col min="12802" max="12802" width="10.21875" style="3" customWidth="1"/>
    <col min="12803" max="12803" width="8.6640625" style="3" customWidth="1"/>
    <col min="12804" max="12804" width="9.6640625" style="3" customWidth="1"/>
    <col min="12805" max="12805" width="1.109375" style="3" customWidth="1"/>
    <col min="12806" max="12806" width="1" style="3" customWidth="1"/>
    <col min="12807" max="12813" width="0" style="3" hidden="1" customWidth="1"/>
    <col min="12814" max="12814" width="7.88671875" style="3" customWidth="1"/>
    <col min="12815" max="12815" width="12" style="3" customWidth="1"/>
    <col min="12816" max="12816" width="1.33203125" style="3" customWidth="1"/>
    <col min="12817" max="12817" width="7.88671875" style="3" customWidth="1"/>
    <col min="12818" max="12818" width="12.109375" style="3" customWidth="1"/>
    <col min="12819" max="12819" width="1.44140625" style="3" customWidth="1"/>
    <col min="12820" max="13056" width="9" style="3"/>
    <col min="13057" max="13057" width="1.109375" style="3" customWidth="1"/>
    <col min="13058" max="13058" width="10.21875" style="3" customWidth="1"/>
    <col min="13059" max="13059" width="8.6640625" style="3" customWidth="1"/>
    <col min="13060" max="13060" width="9.6640625" style="3" customWidth="1"/>
    <col min="13061" max="13061" width="1.109375" style="3" customWidth="1"/>
    <col min="13062" max="13062" width="1" style="3" customWidth="1"/>
    <col min="13063" max="13069" width="0" style="3" hidden="1" customWidth="1"/>
    <col min="13070" max="13070" width="7.88671875" style="3" customWidth="1"/>
    <col min="13071" max="13071" width="12" style="3" customWidth="1"/>
    <col min="13072" max="13072" width="1.33203125" style="3" customWidth="1"/>
    <col min="13073" max="13073" width="7.88671875" style="3" customWidth="1"/>
    <col min="13074" max="13074" width="12.109375" style="3" customWidth="1"/>
    <col min="13075" max="13075" width="1.44140625" style="3" customWidth="1"/>
    <col min="13076" max="13312" width="9" style="3"/>
    <col min="13313" max="13313" width="1.109375" style="3" customWidth="1"/>
    <col min="13314" max="13314" width="10.21875" style="3" customWidth="1"/>
    <col min="13315" max="13315" width="8.6640625" style="3" customWidth="1"/>
    <col min="13316" max="13316" width="9.6640625" style="3" customWidth="1"/>
    <col min="13317" max="13317" width="1.109375" style="3" customWidth="1"/>
    <col min="13318" max="13318" width="1" style="3" customWidth="1"/>
    <col min="13319" max="13325" width="0" style="3" hidden="1" customWidth="1"/>
    <col min="13326" max="13326" width="7.88671875" style="3" customWidth="1"/>
    <col min="13327" max="13327" width="12" style="3" customWidth="1"/>
    <col min="13328" max="13328" width="1.33203125" style="3" customWidth="1"/>
    <col min="13329" max="13329" width="7.88671875" style="3" customWidth="1"/>
    <col min="13330" max="13330" width="12.109375" style="3" customWidth="1"/>
    <col min="13331" max="13331" width="1.44140625" style="3" customWidth="1"/>
    <col min="13332" max="13568" width="9" style="3"/>
    <col min="13569" max="13569" width="1.109375" style="3" customWidth="1"/>
    <col min="13570" max="13570" width="10.21875" style="3" customWidth="1"/>
    <col min="13571" max="13571" width="8.6640625" style="3" customWidth="1"/>
    <col min="13572" max="13572" width="9.6640625" style="3" customWidth="1"/>
    <col min="13573" max="13573" width="1.109375" style="3" customWidth="1"/>
    <col min="13574" max="13574" width="1" style="3" customWidth="1"/>
    <col min="13575" max="13581" width="0" style="3" hidden="1" customWidth="1"/>
    <col min="13582" max="13582" width="7.88671875" style="3" customWidth="1"/>
    <col min="13583" max="13583" width="12" style="3" customWidth="1"/>
    <col min="13584" max="13584" width="1.33203125" style="3" customWidth="1"/>
    <col min="13585" max="13585" width="7.88671875" style="3" customWidth="1"/>
    <col min="13586" max="13586" width="12.109375" style="3" customWidth="1"/>
    <col min="13587" max="13587" width="1.44140625" style="3" customWidth="1"/>
    <col min="13588" max="13824" width="9" style="3"/>
    <col min="13825" max="13825" width="1.109375" style="3" customWidth="1"/>
    <col min="13826" max="13826" width="10.21875" style="3" customWidth="1"/>
    <col min="13827" max="13827" width="8.6640625" style="3" customWidth="1"/>
    <col min="13828" max="13828" width="9.6640625" style="3" customWidth="1"/>
    <col min="13829" max="13829" width="1.109375" style="3" customWidth="1"/>
    <col min="13830" max="13830" width="1" style="3" customWidth="1"/>
    <col min="13831" max="13837" width="0" style="3" hidden="1" customWidth="1"/>
    <col min="13838" max="13838" width="7.88671875" style="3" customWidth="1"/>
    <col min="13839" max="13839" width="12" style="3" customWidth="1"/>
    <col min="13840" max="13840" width="1.33203125" style="3" customWidth="1"/>
    <col min="13841" max="13841" width="7.88671875" style="3" customWidth="1"/>
    <col min="13842" max="13842" width="12.109375" style="3" customWidth="1"/>
    <col min="13843" max="13843" width="1.44140625" style="3" customWidth="1"/>
    <col min="13844" max="14080" width="9" style="3"/>
    <col min="14081" max="14081" width="1.109375" style="3" customWidth="1"/>
    <col min="14082" max="14082" width="10.21875" style="3" customWidth="1"/>
    <col min="14083" max="14083" width="8.6640625" style="3" customWidth="1"/>
    <col min="14084" max="14084" width="9.6640625" style="3" customWidth="1"/>
    <col min="14085" max="14085" width="1.109375" style="3" customWidth="1"/>
    <col min="14086" max="14086" width="1" style="3" customWidth="1"/>
    <col min="14087" max="14093" width="0" style="3" hidden="1" customWidth="1"/>
    <col min="14094" max="14094" width="7.88671875" style="3" customWidth="1"/>
    <col min="14095" max="14095" width="12" style="3" customWidth="1"/>
    <col min="14096" max="14096" width="1.33203125" style="3" customWidth="1"/>
    <col min="14097" max="14097" width="7.88671875" style="3" customWidth="1"/>
    <col min="14098" max="14098" width="12.109375" style="3" customWidth="1"/>
    <col min="14099" max="14099" width="1.44140625" style="3" customWidth="1"/>
    <col min="14100" max="14336" width="9" style="3"/>
    <col min="14337" max="14337" width="1.109375" style="3" customWidth="1"/>
    <col min="14338" max="14338" width="10.21875" style="3" customWidth="1"/>
    <col min="14339" max="14339" width="8.6640625" style="3" customWidth="1"/>
    <col min="14340" max="14340" width="9.6640625" style="3" customWidth="1"/>
    <col min="14341" max="14341" width="1.109375" style="3" customWidth="1"/>
    <col min="14342" max="14342" width="1" style="3" customWidth="1"/>
    <col min="14343" max="14349" width="0" style="3" hidden="1" customWidth="1"/>
    <col min="14350" max="14350" width="7.88671875" style="3" customWidth="1"/>
    <col min="14351" max="14351" width="12" style="3" customWidth="1"/>
    <col min="14352" max="14352" width="1.33203125" style="3" customWidth="1"/>
    <col min="14353" max="14353" width="7.88671875" style="3" customWidth="1"/>
    <col min="14354" max="14354" width="12.109375" style="3" customWidth="1"/>
    <col min="14355" max="14355" width="1.44140625" style="3" customWidth="1"/>
    <col min="14356" max="14592" width="9" style="3"/>
    <col min="14593" max="14593" width="1.109375" style="3" customWidth="1"/>
    <col min="14594" max="14594" width="10.21875" style="3" customWidth="1"/>
    <col min="14595" max="14595" width="8.6640625" style="3" customWidth="1"/>
    <col min="14596" max="14596" width="9.6640625" style="3" customWidth="1"/>
    <col min="14597" max="14597" width="1.109375" style="3" customWidth="1"/>
    <col min="14598" max="14598" width="1" style="3" customWidth="1"/>
    <col min="14599" max="14605" width="0" style="3" hidden="1" customWidth="1"/>
    <col min="14606" max="14606" width="7.88671875" style="3" customWidth="1"/>
    <col min="14607" max="14607" width="12" style="3" customWidth="1"/>
    <col min="14608" max="14608" width="1.33203125" style="3" customWidth="1"/>
    <col min="14609" max="14609" width="7.88671875" style="3" customWidth="1"/>
    <col min="14610" max="14610" width="12.109375" style="3" customWidth="1"/>
    <col min="14611" max="14611" width="1.44140625" style="3" customWidth="1"/>
    <col min="14612" max="14848" width="9" style="3"/>
    <col min="14849" max="14849" width="1.109375" style="3" customWidth="1"/>
    <col min="14850" max="14850" width="10.21875" style="3" customWidth="1"/>
    <col min="14851" max="14851" width="8.6640625" style="3" customWidth="1"/>
    <col min="14852" max="14852" width="9.6640625" style="3" customWidth="1"/>
    <col min="14853" max="14853" width="1.109375" style="3" customWidth="1"/>
    <col min="14854" max="14854" width="1" style="3" customWidth="1"/>
    <col min="14855" max="14861" width="0" style="3" hidden="1" customWidth="1"/>
    <col min="14862" max="14862" width="7.88671875" style="3" customWidth="1"/>
    <col min="14863" max="14863" width="12" style="3" customWidth="1"/>
    <col min="14864" max="14864" width="1.33203125" style="3" customWidth="1"/>
    <col min="14865" max="14865" width="7.88671875" style="3" customWidth="1"/>
    <col min="14866" max="14866" width="12.109375" style="3" customWidth="1"/>
    <col min="14867" max="14867" width="1.44140625" style="3" customWidth="1"/>
    <col min="14868" max="15104" width="9" style="3"/>
    <col min="15105" max="15105" width="1.109375" style="3" customWidth="1"/>
    <col min="15106" max="15106" width="10.21875" style="3" customWidth="1"/>
    <col min="15107" max="15107" width="8.6640625" style="3" customWidth="1"/>
    <col min="15108" max="15108" width="9.6640625" style="3" customWidth="1"/>
    <col min="15109" max="15109" width="1.109375" style="3" customWidth="1"/>
    <col min="15110" max="15110" width="1" style="3" customWidth="1"/>
    <col min="15111" max="15117" width="0" style="3" hidden="1" customWidth="1"/>
    <col min="15118" max="15118" width="7.88671875" style="3" customWidth="1"/>
    <col min="15119" max="15119" width="12" style="3" customWidth="1"/>
    <col min="15120" max="15120" width="1.33203125" style="3" customWidth="1"/>
    <col min="15121" max="15121" width="7.88671875" style="3" customWidth="1"/>
    <col min="15122" max="15122" width="12.109375" style="3" customWidth="1"/>
    <col min="15123" max="15123" width="1.44140625" style="3" customWidth="1"/>
    <col min="15124" max="15360" width="9" style="3"/>
    <col min="15361" max="15361" width="1.109375" style="3" customWidth="1"/>
    <col min="15362" max="15362" width="10.21875" style="3" customWidth="1"/>
    <col min="15363" max="15363" width="8.6640625" style="3" customWidth="1"/>
    <col min="15364" max="15364" width="9.6640625" style="3" customWidth="1"/>
    <col min="15365" max="15365" width="1.109375" style="3" customWidth="1"/>
    <col min="15366" max="15366" width="1" style="3" customWidth="1"/>
    <col min="15367" max="15373" width="0" style="3" hidden="1" customWidth="1"/>
    <col min="15374" max="15374" width="7.88671875" style="3" customWidth="1"/>
    <col min="15375" max="15375" width="12" style="3" customWidth="1"/>
    <col min="15376" max="15376" width="1.33203125" style="3" customWidth="1"/>
    <col min="15377" max="15377" width="7.88671875" style="3" customWidth="1"/>
    <col min="15378" max="15378" width="12.109375" style="3" customWidth="1"/>
    <col min="15379" max="15379" width="1.44140625" style="3" customWidth="1"/>
    <col min="15380" max="15616" width="9" style="3"/>
    <col min="15617" max="15617" width="1.109375" style="3" customWidth="1"/>
    <col min="15618" max="15618" width="10.21875" style="3" customWidth="1"/>
    <col min="15619" max="15619" width="8.6640625" style="3" customWidth="1"/>
    <col min="15620" max="15620" width="9.6640625" style="3" customWidth="1"/>
    <col min="15621" max="15621" width="1.109375" style="3" customWidth="1"/>
    <col min="15622" max="15622" width="1" style="3" customWidth="1"/>
    <col min="15623" max="15629" width="0" style="3" hidden="1" customWidth="1"/>
    <col min="15630" max="15630" width="7.88671875" style="3" customWidth="1"/>
    <col min="15631" max="15631" width="12" style="3" customWidth="1"/>
    <col min="15632" max="15632" width="1.33203125" style="3" customWidth="1"/>
    <col min="15633" max="15633" width="7.88671875" style="3" customWidth="1"/>
    <col min="15634" max="15634" width="12.109375" style="3" customWidth="1"/>
    <col min="15635" max="15635" width="1.44140625" style="3" customWidth="1"/>
    <col min="15636" max="15872" width="9" style="3"/>
    <col min="15873" max="15873" width="1.109375" style="3" customWidth="1"/>
    <col min="15874" max="15874" width="10.21875" style="3" customWidth="1"/>
    <col min="15875" max="15875" width="8.6640625" style="3" customWidth="1"/>
    <col min="15876" max="15876" width="9.6640625" style="3" customWidth="1"/>
    <col min="15877" max="15877" width="1.109375" style="3" customWidth="1"/>
    <col min="15878" max="15878" width="1" style="3" customWidth="1"/>
    <col min="15879" max="15885" width="0" style="3" hidden="1" customWidth="1"/>
    <col min="15886" max="15886" width="7.88671875" style="3" customWidth="1"/>
    <col min="15887" max="15887" width="12" style="3" customWidth="1"/>
    <col min="15888" max="15888" width="1.33203125" style="3" customWidth="1"/>
    <col min="15889" max="15889" width="7.88671875" style="3" customWidth="1"/>
    <col min="15890" max="15890" width="12.109375" style="3" customWidth="1"/>
    <col min="15891" max="15891" width="1.44140625" style="3" customWidth="1"/>
    <col min="15892" max="16128" width="9" style="3"/>
    <col min="16129" max="16129" width="1.109375" style="3" customWidth="1"/>
    <col min="16130" max="16130" width="10.21875" style="3" customWidth="1"/>
    <col min="16131" max="16131" width="8.6640625" style="3" customWidth="1"/>
    <col min="16132" max="16132" width="9.6640625" style="3" customWidth="1"/>
    <col min="16133" max="16133" width="1.109375" style="3" customWidth="1"/>
    <col min="16134" max="16134" width="1" style="3" customWidth="1"/>
    <col min="16135" max="16141" width="0" style="3" hidden="1" customWidth="1"/>
    <col min="16142" max="16142" width="7.88671875" style="3" customWidth="1"/>
    <col min="16143" max="16143" width="12" style="3" customWidth="1"/>
    <col min="16144" max="16144" width="1.33203125" style="3" customWidth="1"/>
    <col min="16145" max="16145" width="7.88671875" style="3" customWidth="1"/>
    <col min="16146" max="16146" width="12.109375" style="3" customWidth="1"/>
    <col min="16147" max="16147" width="1.44140625" style="3" customWidth="1"/>
    <col min="16148" max="16384" width="9" style="3"/>
  </cols>
  <sheetData>
    <row r="1" spans="2:29" x14ac:dyDescent="0.25">
      <c r="I1" s="24" t="e">
        <f>#REF!</f>
        <v>#REF!</v>
      </c>
      <c r="J1" s="24">
        <f>C11</f>
        <v>40000</v>
      </c>
      <c r="K1" s="24" t="e">
        <f>#REF!</f>
        <v>#REF!</v>
      </c>
      <c r="L1" s="24">
        <f>D11</f>
        <v>44000</v>
      </c>
      <c r="AC1" s="3">
        <v>16000</v>
      </c>
    </row>
    <row r="2" spans="2:29" ht="28.8" x14ac:dyDescent="0.25">
      <c r="B2" s="139" t="s">
        <v>66</v>
      </c>
      <c r="C2" s="140"/>
      <c r="D2" s="6">
        <v>50</v>
      </c>
      <c r="I2" s="24"/>
      <c r="J2" s="24"/>
      <c r="K2" s="24"/>
      <c r="L2" s="24"/>
      <c r="N2" s="119" t="s">
        <v>92</v>
      </c>
      <c r="O2" s="119" t="s">
        <v>64</v>
      </c>
      <c r="Q2" s="120" t="s">
        <v>93</v>
      </c>
      <c r="R2" s="120" t="s">
        <v>65</v>
      </c>
      <c r="AC2" s="3">
        <f>D13</f>
        <v>16200</v>
      </c>
    </row>
    <row r="3" spans="2:29" x14ac:dyDescent="0.25">
      <c r="B3" s="139" t="s">
        <v>68</v>
      </c>
      <c r="C3" s="140"/>
      <c r="D3" s="6">
        <v>36</v>
      </c>
      <c r="I3" s="24"/>
      <c r="J3" s="24"/>
      <c r="K3" s="24"/>
      <c r="L3" s="24"/>
      <c r="N3" s="25" t="s">
        <v>67</v>
      </c>
      <c r="O3" s="26">
        <v>300</v>
      </c>
      <c r="Q3" s="20">
        <v>15</v>
      </c>
      <c r="R3" s="129">
        <v>300</v>
      </c>
      <c r="AB3" s="126">
        <v>15</v>
      </c>
      <c r="AC3" s="3">
        <f t="dataTable" ref="AC3:AC18" dt2D="0" dtr="0" r1="D6"/>
        <v>16450</v>
      </c>
    </row>
    <row r="4" spans="2:29" x14ac:dyDescent="0.25">
      <c r="B4" s="139" t="s">
        <v>70</v>
      </c>
      <c r="C4" s="140"/>
      <c r="D4" s="6">
        <v>14</v>
      </c>
      <c r="H4" s="26">
        <v>0</v>
      </c>
      <c r="I4" s="26">
        <v>0</v>
      </c>
      <c r="J4" s="26">
        <v>400000</v>
      </c>
      <c r="K4" s="26">
        <v>0</v>
      </c>
      <c r="L4" s="26">
        <v>440000</v>
      </c>
      <c r="N4" s="27" t="s">
        <v>69</v>
      </c>
      <c r="O4" s="4">
        <v>450</v>
      </c>
      <c r="Q4" s="21">
        <v>16</v>
      </c>
      <c r="R4" s="130">
        <v>300</v>
      </c>
      <c r="AB4" s="127">
        <v>16</v>
      </c>
      <c r="AC4" s="3">
        <v>16200</v>
      </c>
    </row>
    <row r="5" spans="2:29" x14ac:dyDescent="0.25">
      <c r="B5" s="139" t="s">
        <v>72</v>
      </c>
      <c r="C5" s="140"/>
      <c r="D5" s="6">
        <v>250</v>
      </c>
      <c r="H5" s="9">
        <v>120000</v>
      </c>
      <c r="I5" s="9">
        <v>600000</v>
      </c>
      <c r="J5" s="9">
        <v>400000</v>
      </c>
      <c r="K5" s="9">
        <v>720000</v>
      </c>
      <c r="L5" s="9">
        <v>440000</v>
      </c>
      <c r="N5" s="27" t="s">
        <v>71</v>
      </c>
      <c r="O5" s="4">
        <v>600</v>
      </c>
      <c r="Q5" s="21">
        <v>17</v>
      </c>
      <c r="R5" s="130">
        <v>300</v>
      </c>
      <c r="AB5" s="127">
        <v>17</v>
      </c>
      <c r="AC5" s="3">
        <v>15950</v>
      </c>
    </row>
    <row r="6" spans="2:29" x14ac:dyDescent="0.25">
      <c r="B6" s="139" t="s">
        <v>74</v>
      </c>
      <c r="C6" s="140"/>
      <c r="D6" s="6">
        <v>16</v>
      </c>
      <c r="N6" s="28" t="s">
        <v>73</v>
      </c>
      <c r="O6" s="9">
        <v>900</v>
      </c>
      <c r="Q6" s="21">
        <v>18</v>
      </c>
      <c r="R6" s="130">
        <v>300</v>
      </c>
      <c r="AB6" s="127">
        <v>18</v>
      </c>
      <c r="AC6" s="3">
        <v>15700</v>
      </c>
    </row>
    <row r="7" spans="2:29" x14ac:dyDescent="0.25">
      <c r="B7" s="139" t="s">
        <v>75</v>
      </c>
      <c r="C7" s="140"/>
      <c r="D7" s="6">
        <f>D6*D5</f>
        <v>4000</v>
      </c>
      <c r="Q7" s="21">
        <v>19</v>
      </c>
      <c r="R7" s="130">
        <v>450</v>
      </c>
      <c r="AB7" s="127">
        <v>19</v>
      </c>
      <c r="AC7" s="3">
        <v>17550</v>
      </c>
    </row>
    <row r="8" spans="2:29" x14ac:dyDescent="0.25">
      <c r="B8" s="139" t="s">
        <v>76</v>
      </c>
      <c r="C8" s="140"/>
      <c r="D8" s="6">
        <f>INDEX(Q3:R18,MATCH(D6,Q3:Q18,0),2)</f>
        <v>300</v>
      </c>
      <c r="Q8" s="21">
        <v>20</v>
      </c>
      <c r="R8" s="130">
        <v>450</v>
      </c>
      <c r="AB8" s="127">
        <v>20</v>
      </c>
      <c r="AC8" s="3">
        <v>17300</v>
      </c>
    </row>
    <row r="9" spans="2:29" x14ac:dyDescent="0.25">
      <c r="C9" s="29" t="s">
        <v>77</v>
      </c>
      <c r="D9" s="29" t="s">
        <v>78</v>
      </c>
      <c r="Q9" s="21">
        <v>21</v>
      </c>
      <c r="R9" s="130">
        <v>600</v>
      </c>
      <c r="AB9" s="127">
        <v>21</v>
      </c>
      <c r="AC9" s="3">
        <v>19150</v>
      </c>
    </row>
    <row r="10" spans="2:29" x14ac:dyDescent="0.25">
      <c r="B10" s="45" t="s">
        <v>79</v>
      </c>
      <c r="C10" s="6">
        <v>4000</v>
      </c>
      <c r="D10" s="6">
        <f>C10+D8</f>
        <v>4300</v>
      </c>
      <c r="H10" s="6" t="e">
        <f>#REF!</f>
        <v>#REF!</v>
      </c>
      <c r="I10" s="6">
        <v>0</v>
      </c>
      <c r="Q10" s="21">
        <v>22</v>
      </c>
      <c r="R10" s="130">
        <v>600</v>
      </c>
      <c r="AB10" s="127">
        <v>22</v>
      </c>
      <c r="AC10" s="3">
        <v>18900</v>
      </c>
    </row>
    <row r="11" spans="2:29" x14ac:dyDescent="0.25">
      <c r="B11" s="45" t="s">
        <v>80</v>
      </c>
      <c r="C11" s="6">
        <v>40000</v>
      </c>
      <c r="D11" s="6">
        <f>C11+D7</f>
        <v>44000</v>
      </c>
      <c r="H11" s="6" t="e">
        <f>#REF!</f>
        <v>#REF!</v>
      </c>
      <c r="I11" s="6">
        <v>800000</v>
      </c>
      <c r="Q11" s="21">
        <v>23</v>
      </c>
      <c r="R11" s="130">
        <v>600</v>
      </c>
      <c r="AB11" s="127">
        <v>23</v>
      </c>
      <c r="AC11" s="3">
        <v>18650</v>
      </c>
    </row>
    <row r="12" spans="2:29" x14ac:dyDescent="0.25">
      <c r="B12" s="45" t="s">
        <v>81</v>
      </c>
      <c r="C12" s="6">
        <f>$D$4*C10</f>
        <v>56000</v>
      </c>
      <c r="D12" s="6">
        <f>$D$4*D10</f>
        <v>60200</v>
      </c>
      <c r="Q12" s="21">
        <v>24</v>
      </c>
      <c r="R12" s="130">
        <v>900</v>
      </c>
      <c r="AB12" s="127">
        <v>24</v>
      </c>
      <c r="AC12" s="3">
        <v>22600</v>
      </c>
    </row>
    <row r="13" spans="2:29" x14ac:dyDescent="0.25">
      <c r="B13" s="45" t="s">
        <v>82</v>
      </c>
      <c r="C13" s="6">
        <f>C12-C11</f>
        <v>16000</v>
      </c>
      <c r="D13" s="6">
        <f>D12-D11</f>
        <v>16200</v>
      </c>
      <c r="Q13" s="21">
        <v>25</v>
      </c>
      <c r="R13" s="130">
        <v>900</v>
      </c>
      <c r="AB13" s="127">
        <v>25</v>
      </c>
      <c r="AC13" s="3">
        <v>22350</v>
      </c>
    </row>
    <row r="14" spans="2:29" x14ac:dyDescent="0.25">
      <c r="B14" s="45" t="s">
        <v>83</v>
      </c>
      <c r="C14" s="30">
        <f>C11/$D$4</f>
        <v>2857.1428571428573</v>
      </c>
      <c r="D14" s="30">
        <f>D11/$D$4</f>
        <v>3142.8571428571427</v>
      </c>
      <c r="Q14" s="21">
        <v>26</v>
      </c>
      <c r="R14" s="130">
        <v>900</v>
      </c>
      <c r="AB14" s="127">
        <v>26</v>
      </c>
      <c r="AC14" s="3">
        <v>22100</v>
      </c>
    </row>
    <row r="15" spans="2:29" x14ac:dyDescent="0.25">
      <c r="B15" s="45" t="s">
        <v>84</v>
      </c>
      <c r="C15" s="30">
        <f>C10-C14</f>
        <v>1142.8571428571427</v>
      </c>
      <c r="D15" s="30">
        <f>D10-D14</f>
        <v>1157.1428571428573</v>
      </c>
      <c r="Q15" s="21">
        <v>27</v>
      </c>
      <c r="R15" s="130">
        <v>900</v>
      </c>
      <c r="AB15" s="127">
        <v>27</v>
      </c>
      <c r="AC15" s="3">
        <v>21850</v>
      </c>
    </row>
    <row r="16" spans="2:29" x14ac:dyDescent="0.25">
      <c r="Q16" s="21">
        <v>28</v>
      </c>
      <c r="R16" s="130">
        <v>900</v>
      </c>
      <c r="AB16" s="127">
        <v>28</v>
      </c>
      <c r="AC16" s="3">
        <v>21600</v>
      </c>
    </row>
    <row r="17" spans="2:29" x14ac:dyDescent="0.25">
      <c r="Q17" s="21">
        <v>29</v>
      </c>
      <c r="R17" s="130">
        <v>900</v>
      </c>
      <c r="AB17" s="127">
        <v>29</v>
      </c>
      <c r="AC17" s="3">
        <v>21350</v>
      </c>
    </row>
    <row r="18" spans="2:29" x14ac:dyDescent="0.25">
      <c r="B18" s="3" t="s">
        <v>85</v>
      </c>
      <c r="Q18" s="23">
        <v>30</v>
      </c>
      <c r="R18" s="131">
        <v>900</v>
      </c>
      <c r="AB18" s="128">
        <v>30</v>
      </c>
      <c r="AC18" s="3">
        <v>21100</v>
      </c>
    </row>
    <row r="19" spans="2:29" ht="15.6" x14ac:dyDescent="0.25">
      <c r="B19" s="141" t="str">
        <f>"增加工时，利润增加，临界值："&amp;Q5&amp;"、"&amp;Q6</f>
        <v>增加工时，利润增加，临界值：17、18</v>
      </c>
      <c r="C19" s="142"/>
      <c r="D19" s="142"/>
      <c r="E19" s="142"/>
      <c r="F19" s="143"/>
      <c r="G19" s="143"/>
      <c r="H19" s="143"/>
      <c r="I19" s="143"/>
      <c r="J19" s="143"/>
      <c r="K19" s="143"/>
      <c r="L19" s="143"/>
      <c r="M19" s="143"/>
      <c r="N19" s="144"/>
    </row>
  </sheetData>
  <mergeCells count="8">
    <mergeCell ref="B8:C8"/>
    <mergeCell ref="B19:N19"/>
    <mergeCell ref="B2:C2"/>
    <mergeCell ref="B3:C3"/>
    <mergeCell ref="B4:C4"/>
    <mergeCell ref="B5:C5"/>
    <mergeCell ref="B6:C6"/>
    <mergeCell ref="B7:C7"/>
  </mergeCells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3</xdr:col>
                    <xdr:colOff>7620</xdr:colOff>
                    <xdr:row>4</xdr:row>
                    <xdr:rowOff>83820</xdr:rowOff>
                  </from>
                  <to>
                    <xdr:col>3</xdr:col>
                    <xdr:colOff>198120</xdr:colOff>
                    <xdr:row>6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showGridLines="0" workbookViewId="0">
      <selection activeCell="H16" sqref="H16"/>
    </sheetView>
  </sheetViews>
  <sheetFormatPr defaultRowHeight="14.4" x14ac:dyDescent="0.25"/>
  <cols>
    <col min="1" max="1" width="6.44140625" customWidth="1"/>
    <col min="2" max="2" width="1.21875" style="14" customWidth="1"/>
    <col min="3" max="3" width="14.88671875" style="14" customWidth="1"/>
    <col min="4" max="4" width="6.88671875" style="14" customWidth="1"/>
    <col min="5" max="6" width="7" style="14" customWidth="1"/>
    <col min="7" max="7" width="7.88671875" style="14" customWidth="1"/>
    <col min="8" max="8" width="13.88671875" style="14" customWidth="1"/>
    <col min="9" max="9" width="7" style="14" customWidth="1"/>
    <col min="10" max="10" width="1.109375" style="14" customWidth="1"/>
    <col min="11" max="256" width="9" style="14"/>
    <col min="257" max="257" width="6.44140625" style="14" customWidth="1"/>
    <col min="258" max="258" width="1.21875" style="14" customWidth="1"/>
    <col min="259" max="259" width="13.77734375" style="14" customWidth="1"/>
    <col min="260" max="260" width="6.109375" style="14" customWidth="1"/>
    <col min="261" max="262" width="7" style="14" customWidth="1"/>
    <col min="263" max="263" width="6.109375" style="14" customWidth="1"/>
    <col min="264" max="264" width="13.88671875" style="14" customWidth="1"/>
    <col min="265" max="265" width="7" style="14" customWidth="1"/>
    <col min="266" max="266" width="1.109375" style="14" customWidth="1"/>
    <col min="267" max="512" width="9" style="14"/>
    <col min="513" max="513" width="6.44140625" style="14" customWidth="1"/>
    <col min="514" max="514" width="1.21875" style="14" customWidth="1"/>
    <col min="515" max="515" width="13.77734375" style="14" customWidth="1"/>
    <col min="516" max="516" width="6.109375" style="14" customWidth="1"/>
    <col min="517" max="518" width="7" style="14" customWidth="1"/>
    <col min="519" max="519" width="6.109375" style="14" customWidth="1"/>
    <col min="520" max="520" width="13.88671875" style="14" customWidth="1"/>
    <col min="521" max="521" width="7" style="14" customWidth="1"/>
    <col min="522" max="522" width="1.109375" style="14" customWidth="1"/>
    <col min="523" max="768" width="9" style="14"/>
    <col min="769" max="769" width="6.44140625" style="14" customWidth="1"/>
    <col min="770" max="770" width="1.21875" style="14" customWidth="1"/>
    <col min="771" max="771" width="13.77734375" style="14" customWidth="1"/>
    <col min="772" max="772" width="6.109375" style="14" customWidth="1"/>
    <col min="773" max="774" width="7" style="14" customWidth="1"/>
    <col min="775" max="775" width="6.109375" style="14" customWidth="1"/>
    <col min="776" max="776" width="13.88671875" style="14" customWidth="1"/>
    <col min="777" max="777" width="7" style="14" customWidth="1"/>
    <col min="778" max="778" width="1.109375" style="14" customWidth="1"/>
    <col min="779" max="1024" width="9" style="14"/>
    <col min="1025" max="1025" width="6.44140625" style="14" customWidth="1"/>
    <col min="1026" max="1026" width="1.21875" style="14" customWidth="1"/>
    <col min="1027" max="1027" width="13.77734375" style="14" customWidth="1"/>
    <col min="1028" max="1028" width="6.109375" style="14" customWidth="1"/>
    <col min="1029" max="1030" width="7" style="14" customWidth="1"/>
    <col min="1031" max="1031" width="6.109375" style="14" customWidth="1"/>
    <col min="1032" max="1032" width="13.88671875" style="14" customWidth="1"/>
    <col min="1033" max="1033" width="7" style="14" customWidth="1"/>
    <col min="1034" max="1034" width="1.109375" style="14" customWidth="1"/>
    <col min="1035" max="1280" width="9" style="14"/>
    <col min="1281" max="1281" width="6.44140625" style="14" customWidth="1"/>
    <col min="1282" max="1282" width="1.21875" style="14" customWidth="1"/>
    <col min="1283" max="1283" width="13.77734375" style="14" customWidth="1"/>
    <col min="1284" max="1284" width="6.109375" style="14" customWidth="1"/>
    <col min="1285" max="1286" width="7" style="14" customWidth="1"/>
    <col min="1287" max="1287" width="6.109375" style="14" customWidth="1"/>
    <col min="1288" max="1288" width="13.88671875" style="14" customWidth="1"/>
    <col min="1289" max="1289" width="7" style="14" customWidth="1"/>
    <col min="1290" max="1290" width="1.109375" style="14" customWidth="1"/>
    <col min="1291" max="1536" width="9" style="14"/>
    <col min="1537" max="1537" width="6.44140625" style="14" customWidth="1"/>
    <col min="1538" max="1538" width="1.21875" style="14" customWidth="1"/>
    <col min="1539" max="1539" width="13.77734375" style="14" customWidth="1"/>
    <col min="1540" max="1540" width="6.109375" style="14" customWidth="1"/>
    <col min="1541" max="1542" width="7" style="14" customWidth="1"/>
    <col min="1543" max="1543" width="6.109375" style="14" customWidth="1"/>
    <col min="1544" max="1544" width="13.88671875" style="14" customWidth="1"/>
    <col min="1545" max="1545" width="7" style="14" customWidth="1"/>
    <col min="1546" max="1546" width="1.109375" style="14" customWidth="1"/>
    <col min="1547" max="1792" width="9" style="14"/>
    <col min="1793" max="1793" width="6.44140625" style="14" customWidth="1"/>
    <col min="1794" max="1794" width="1.21875" style="14" customWidth="1"/>
    <col min="1795" max="1795" width="13.77734375" style="14" customWidth="1"/>
    <col min="1796" max="1796" width="6.109375" style="14" customWidth="1"/>
    <col min="1797" max="1798" width="7" style="14" customWidth="1"/>
    <col min="1799" max="1799" width="6.109375" style="14" customWidth="1"/>
    <col min="1800" max="1800" width="13.88671875" style="14" customWidth="1"/>
    <col min="1801" max="1801" width="7" style="14" customWidth="1"/>
    <col min="1802" max="1802" width="1.109375" style="14" customWidth="1"/>
    <col min="1803" max="2048" width="9" style="14"/>
    <col min="2049" max="2049" width="6.44140625" style="14" customWidth="1"/>
    <col min="2050" max="2050" width="1.21875" style="14" customWidth="1"/>
    <col min="2051" max="2051" width="13.77734375" style="14" customWidth="1"/>
    <col min="2052" max="2052" width="6.109375" style="14" customWidth="1"/>
    <col min="2053" max="2054" width="7" style="14" customWidth="1"/>
    <col min="2055" max="2055" width="6.109375" style="14" customWidth="1"/>
    <col min="2056" max="2056" width="13.88671875" style="14" customWidth="1"/>
    <col min="2057" max="2057" width="7" style="14" customWidth="1"/>
    <col min="2058" max="2058" width="1.109375" style="14" customWidth="1"/>
    <col min="2059" max="2304" width="9" style="14"/>
    <col min="2305" max="2305" width="6.44140625" style="14" customWidth="1"/>
    <col min="2306" max="2306" width="1.21875" style="14" customWidth="1"/>
    <col min="2307" max="2307" width="13.77734375" style="14" customWidth="1"/>
    <col min="2308" max="2308" width="6.109375" style="14" customWidth="1"/>
    <col min="2309" max="2310" width="7" style="14" customWidth="1"/>
    <col min="2311" max="2311" width="6.109375" style="14" customWidth="1"/>
    <col min="2312" max="2312" width="13.88671875" style="14" customWidth="1"/>
    <col min="2313" max="2313" width="7" style="14" customWidth="1"/>
    <col min="2314" max="2314" width="1.109375" style="14" customWidth="1"/>
    <col min="2315" max="2560" width="9" style="14"/>
    <col min="2561" max="2561" width="6.44140625" style="14" customWidth="1"/>
    <col min="2562" max="2562" width="1.21875" style="14" customWidth="1"/>
    <col min="2563" max="2563" width="13.77734375" style="14" customWidth="1"/>
    <col min="2564" max="2564" width="6.109375" style="14" customWidth="1"/>
    <col min="2565" max="2566" width="7" style="14" customWidth="1"/>
    <col min="2567" max="2567" width="6.109375" style="14" customWidth="1"/>
    <col min="2568" max="2568" width="13.88671875" style="14" customWidth="1"/>
    <col min="2569" max="2569" width="7" style="14" customWidth="1"/>
    <col min="2570" max="2570" width="1.109375" style="14" customWidth="1"/>
    <col min="2571" max="2816" width="9" style="14"/>
    <col min="2817" max="2817" width="6.44140625" style="14" customWidth="1"/>
    <col min="2818" max="2818" width="1.21875" style="14" customWidth="1"/>
    <col min="2819" max="2819" width="13.77734375" style="14" customWidth="1"/>
    <col min="2820" max="2820" width="6.109375" style="14" customWidth="1"/>
    <col min="2821" max="2822" width="7" style="14" customWidth="1"/>
    <col min="2823" max="2823" width="6.109375" style="14" customWidth="1"/>
    <col min="2824" max="2824" width="13.88671875" style="14" customWidth="1"/>
    <col min="2825" max="2825" width="7" style="14" customWidth="1"/>
    <col min="2826" max="2826" width="1.109375" style="14" customWidth="1"/>
    <col min="2827" max="3072" width="9" style="14"/>
    <col min="3073" max="3073" width="6.44140625" style="14" customWidth="1"/>
    <col min="3074" max="3074" width="1.21875" style="14" customWidth="1"/>
    <col min="3075" max="3075" width="13.77734375" style="14" customWidth="1"/>
    <col min="3076" max="3076" width="6.109375" style="14" customWidth="1"/>
    <col min="3077" max="3078" width="7" style="14" customWidth="1"/>
    <col min="3079" max="3079" width="6.109375" style="14" customWidth="1"/>
    <col min="3080" max="3080" width="13.88671875" style="14" customWidth="1"/>
    <col min="3081" max="3081" width="7" style="14" customWidth="1"/>
    <col min="3082" max="3082" width="1.109375" style="14" customWidth="1"/>
    <col min="3083" max="3328" width="9" style="14"/>
    <col min="3329" max="3329" width="6.44140625" style="14" customWidth="1"/>
    <col min="3330" max="3330" width="1.21875" style="14" customWidth="1"/>
    <col min="3331" max="3331" width="13.77734375" style="14" customWidth="1"/>
    <col min="3332" max="3332" width="6.109375" style="14" customWidth="1"/>
    <col min="3333" max="3334" width="7" style="14" customWidth="1"/>
    <col min="3335" max="3335" width="6.109375" style="14" customWidth="1"/>
    <col min="3336" max="3336" width="13.88671875" style="14" customWidth="1"/>
    <col min="3337" max="3337" width="7" style="14" customWidth="1"/>
    <col min="3338" max="3338" width="1.109375" style="14" customWidth="1"/>
    <col min="3339" max="3584" width="9" style="14"/>
    <col min="3585" max="3585" width="6.44140625" style="14" customWidth="1"/>
    <col min="3586" max="3586" width="1.21875" style="14" customWidth="1"/>
    <col min="3587" max="3587" width="13.77734375" style="14" customWidth="1"/>
    <col min="3588" max="3588" width="6.109375" style="14" customWidth="1"/>
    <col min="3589" max="3590" width="7" style="14" customWidth="1"/>
    <col min="3591" max="3591" width="6.109375" style="14" customWidth="1"/>
    <col min="3592" max="3592" width="13.88671875" style="14" customWidth="1"/>
    <col min="3593" max="3593" width="7" style="14" customWidth="1"/>
    <col min="3594" max="3594" width="1.109375" style="14" customWidth="1"/>
    <col min="3595" max="3840" width="9" style="14"/>
    <col min="3841" max="3841" width="6.44140625" style="14" customWidth="1"/>
    <col min="3842" max="3842" width="1.21875" style="14" customWidth="1"/>
    <col min="3843" max="3843" width="13.77734375" style="14" customWidth="1"/>
    <col min="3844" max="3844" width="6.109375" style="14" customWidth="1"/>
    <col min="3845" max="3846" width="7" style="14" customWidth="1"/>
    <col min="3847" max="3847" width="6.109375" style="14" customWidth="1"/>
    <col min="3848" max="3848" width="13.88671875" style="14" customWidth="1"/>
    <col min="3849" max="3849" width="7" style="14" customWidth="1"/>
    <col min="3850" max="3850" width="1.109375" style="14" customWidth="1"/>
    <col min="3851" max="4096" width="9" style="14"/>
    <col min="4097" max="4097" width="6.44140625" style="14" customWidth="1"/>
    <col min="4098" max="4098" width="1.21875" style="14" customWidth="1"/>
    <col min="4099" max="4099" width="13.77734375" style="14" customWidth="1"/>
    <col min="4100" max="4100" width="6.109375" style="14" customWidth="1"/>
    <col min="4101" max="4102" width="7" style="14" customWidth="1"/>
    <col min="4103" max="4103" width="6.109375" style="14" customWidth="1"/>
    <col min="4104" max="4104" width="13.88671875" style="14" customWidth="1"/>
    <col min="4105" max="4105" width="7" style="14" customWidth="1"/>
    <col min="4106" max="4106" width="1.109375" style="14" customWidth="1"/>
    <col min="4107" max="4352" width="9" style="14"/>
    <col min="4353" max="4353" width="6.44140625" style="14" customWidth="1"/>
    <col min="4354" max="4354" width="1.21875" style="14" customWidth="1"/>
    <col min="4355" max="4355" width="13.77734375" style="14" customWidth="1"/>
    <col min="4356" max="4356" width="6.109375" style="14" customWidth="1"/>
    <col min="4357" max="4358" width="7" style="14" customWidth="1"/>
    <col min="4359" max="4359" width="6.109375" style="14" customWidth="1"/>
    <col min="4360" max="4360" width="13.88671875" style="14" customWidth="1"/>
    <col min="4361" max="4361" width="7" style="14" customWidth="1"/>
    <col min="4362" max="4362" width="1.109375" style="14" customWidth="1"/>
    <col min="4363" max="4608" width="9" style="14"/>
    <col min="4609" max="4609" width="6.44140625" style="14" customWidth="1"/>
    <col min="4610" max="4610" width="1.21875" style="14" customWidth="1"/>
    <col min="4611" max="4611" width="13.77734375" style="14" customWidth="1"/>
    <col min="4612" max="4612" width="6.109375" style="14" customWidth="1"/>
    <col min="4613" max="4614" width="7" style="14" customWidth="1"/>
    <col min="4615" max="4615" width="6.109375" style="14" customWidth="1"/>
    <col min="4616" max="4616" width="13.88671875" style="14" customWidth="1"/>
    <col min="4617" max="4617" width="7" style="14" customWidth="1"/>
    <col min="4618" max="4618" width="1.109375" style="14" customWidth="1"/>
    <col min="4619" max="4864" width="9" style="14"/>
    <col min="4865" max="4865" width="6.44140625" style="14" customWidth="1"/>
    <col min="4866" max="4866" width="1.21875" style="14" customWidth="1"/>
    <col min="4867" max="4867" width="13.77734375" style="14" customWidth="1"/>
    <col min="4868" max="4868" width="6.109375" style="14" customWidth="1"/>
    <col min="4869" max="4870" width="7" style="14" customWidth="1"/>
    <col min="4871" max="4871" width="6.109375" style="14" customWidth="1"/>
    <col min="4872" max="4872" width="13.88671875" style="14" customWidth="1"/>
    <col min="4873" max="4873" width="7" style="14" customWidth="1"/>
    <col min="4874" max="4874" width="1.109375" style="14" customWidth="1"/>
    <col min="4875" max="5120" width="9" style="14"/>
    <col min="5121" max="5121" width="6.44140625" style="14" customWidth="1"/>
    <col min="5122" max="5122" width="1.21875" style="14" customWidth="1"/>
    <col min="5123" max="5123" width="13.77734375" style="14" customWidth="1"/>
    <col min="5124" max="5124" width="6.109375" style="14" customWidth="1"/>
    <col min="5125" max="5126" width="7" style="14" customWidth="1"/>
    <col min="5127" max="5127" width="6.109375" style="14" customWidth="1"/>
    <col min="5128" max="5128" width="13.88671875" style="14" customWidth="1"/>
    <col min="5129" max="5129" width="7" style="14" customWidth="1"/>
    <col min="5130" max="5130" width="1.109375" style="14" customWidth="1"/>
    <col min="5131" max="5376" width="9" style="14"/>
    <col min="5377" max="5377" width="6.44140625" style="14" customWidth="1"/>
    <col min="5378" max="5378" width="1.21875" style="14" customWidth="1"/>
    <col min="5379" max="5379" width="13.77734375" style="14" customWidth="1"/>
    <col min="5380" max="5380" width="6.109375" style="14" customWidth="1"/>
    <col min="5381" max="5382" width="7" style="14" customWidth="1"/>
    <col min="5383" max="5383" width="6.109375" style="14" customWidth="1"/>
    <col min="5384" max="5384" width="13.88671875" style="14" customWidth="1"/>
    <col min="5385" max="5385" width="7" style="14" customWidth="1"/>
    <col min="5386" max="5386" width="1.109375" style="14" customWidth="1"/>
    <col min="5387" max="5632" width="9" style="14"/>
    <col min="5633" max="5633" width="6.44140625" style="14" customWidth="1"/>
    <col min="5634" max="5634" width="1.21875" style="14" customWidth="1"/>
    <col min="5635" max="5635" width="13.77734375" style="14" customWidth="1"/>
    <col min="5636" max="5636" width="6.109375" style="14" customWidth="1"/>
    <col min="5637" max="5638" width="7" style="14" customWidth="1"/>
    <col min="5639" max="5639" width="6.109375" style="14" customWidth="1"/>
    <col min="5640" max="5640" width="13.88671875" style="14" customWidth="1"/>
    <col min="5641" max="5641" width="7" style="14" customWidth="1"/>
    <col min="5642" max="5642" width="1.109375" style="14" customWidth="1"/>
    <col min="5643" max="5888" width="9" style="14"/>
    <col min="5889" max="5889" width="6.44140625" style="14" customWidth="1"/>
    <col min="5890" max="5890" width="1.21875" style="14" customWidth="1"/>
    <col min="5891" max="5891" width="13.77734375" style="14" customWidth="1"/>
    <col min="5892" max="5892" width="6.109375" style="14" customWidth="1"/>
    <col min="5893" max="5894" width="7" style="14" customWidth="1"/>
    <col min="5895" max="5895" width="6.109375" style="14" customWidth="1"/>
    <col min="5896" max="5896" width="13.88671875" style="14" customWidth="1"/>
    <col min="5897" max="5897" width="7" style="14" customWidth="1"/>
    <col min="5898" max="5898" width="1.109375" style="14" customWidth="1"/>
    <col min="5899" max="6144" width="9" style="14"/>
    <col min="6145" max="6145" width="6.44140625" style="14" customWidth="1"/>
    <col min="6146" max="6146" width="1.21875" style="14" customWidth="1"/>
    <col min="6147" max="6147" width="13.77734375" style="14" customWidth="1"/>
    <col min="6148" max="6148" width="6.109375" style="14" customWidth="1"/>
    <col min="6149" max="6150" width="7" style="14" customWidth="1"/>
    <col min="6151" max="6151" width="6.109375" style="14" customWidth="1"/>
    <col min="6152" max="6152" width="13.88671875" style="14" customWidth="1"/>
    <col min="6153" max="6153" width="7" style="14" customWidth="1"/>
    <col min="6154" max="6154" width="1.109375" style="14" customWidth="1"/>
    <col min="6155" max="6400" width="9" style="14"/>
    <col min="6401" max="6401" width="6.44140625" style="14" customWidth="1"/>
    <col min="6402" max="6402" width="1.21875" style="14" customWidth="1"/>
    <col min="6403" max="6403" width="13.77734375" style="14" customWidth="1"/>
    <col min="6404" max="6404" width="6.109375" style="14" customWidth="1"/>
    <col min="6405" max="6406" width="7" style="14" customWidth="1"/>
    <col min="6407" max="6407" width="6.109375" style="14" customWidth="1"/>
    <col min="6408" max="6408" width="13.88671875" style="14" customWidth="1"/>
    <col min="6409" max="6409" width="7" style="14" customWidth="1"/>
    <col min="6410" max="6410" width="1.109375" style="14" customWidth="1"/>
    <col min="6411" max="6656" width="9" style="14"/>
    <col min="6657" max="6657" width="6.44140625" style="14" customWidth="1"/>
    <col min="6658" max="6658" width="1.21875" style="14" customWidth="1"/>
    <col min="6659" max="6659" width="13.77734375" style="14" customWidth="1"/>
    <col min="6660" max="6660" width="6.109375" style="14" customWidth="1"/>
    <col min="6661" max="6662" width="7" style="14" customWidth="1"/>
    <col min="6663" max="6663" width="6.109375" style="14" customWidth="1"/>
    <col min="6664" max="6664" width="13.88671875" style="14" customWidth="1"/>
    <col min="6665" max="6665" width="7" style="14" customWidth="1"/>
    <col min="6666" max="6666" width="1.109375" style="14" customWidth="1"/>
    <col min="6667" max="6912" width="9" style="14"/>
    <col min="6913" max="6913" width="6.44140625" style="14" customWidth="1"/>
    <col min="6914" max="6914" width="1.21875" style="14" customWidth="1"/>
    <col min="6915" max="6915" width="13.77734375" style="14" customWidth="1"/>
    <col min="6916" max="6916" width="6.109375" style="14" customWidth="1"/>
    <col min="6917" max="6918" width="7" style="14" customWidth="1"/>
    <col min="6919" max="6919" width="6.109375" style="14" customWidth="1"/>
    <col min="6920" max="6920" width="13.88671875" style="14" customWidth="1"/>
    <col min="6921" max="6921" width="7" style="14" customWidth="1"/>
    <col min="6922" max="6922" width="1.109375" style="14" customWidth="1"/>
    <col min="6923" max="7168" width="9" style="14"/>
    <col min="7169" max="7169" width="6.44140625" style="14" customWidth="1"/>
    <col min="7170" max="7170" width="1.21875" style="14" customWidth="1"/>
    <col min="7171" max="7171" width="13.77734375" style="14" customWidth="1"/>
    <col min="7172" max="7172" width="6.109375" style="14" customWidth="1"/>
    <col min="7173" max="7174" width="7" style="14" customWidth="1"/>
    <col min="7175" max="7175" width="6.109375" style="14" customWidth="1"/>
    <col min="7176" max="7176" width="13.88671875" style="14" customWidth="1"/>
    <col min="7177" max="7177" width="7" style="14" customWidth="1"/>
    <col min="7178" max="7178" width="1.109375" style="14" customWidth="1"/>
    <col min="7179" max="7424" width="9" style="14"/>
    <col min="7425" max="7425" width="6.44140625" style="14" customWidth="1"/>
    <col min="7426" max="7426" width="1.21875" style="14" customWidth="1"/>
    <col min="7427" max="7427" width="13.77734375" style="14" customWidth="1"/>
    <col min="7428" max="7428" width="6.109375" style="14" customWidth="1"/>
    <col min="7429" max="7430" width="7" style="14" customWidth="1"/>
    <col min="7431" max="7431" width="6.109375" style="14" customWidth="1"/>
    <col min="7432" max="7432" width="13.88671875" style="14" customWidth="1"/>
    <col min="7433" max="7433" width="7" style="14" customWidth="1"/>
    <col min="7434" max="7434" width="1.109375" style="14" customWidth="1"/>
    <col min="7435" max="7680" width="9" style="14"/>
    <col min="7681" max="7681" width="6.44140625" style="14" customWidth="1"/>
    <col min="7682" max="7682" width="1.21875" style="14" customWidth="1"/>
    <col min="7683" max="7683" width="13.77734375" style="14" customWidth="1"/>
    <col min="7684" max="7684" width="6.109375" style="14" customWidth="1"/>
    <col min="7685" max="7686" width="7" style="14" customWidth="1"/>
    <col min="7687" max="7687" width="6.109375" style="14" customWidth="1"/>
    <col min="7688" max="7688" width="13.88671875" style="14" customWidth="1"/>
    <col min="7689" max="7689" width="7" style="14" customWidth="1"/>
    <col min="7690" max="7690" width="1.109375" style="14" customWidth="1"/>
    <col min="7691" max="7936" width="9" style="14"/>
    <col min="7937" max="7937" width="6.44140625" style="14" customWidth="1"/>
    <col min="7938" max="7938" width="1.21875" style="14" customWidth="1"/>
    <col min="7939" max="7939" width="13.77734375" style="14" customWidth="1"/>
    <col min="7940" max="7940" width="6.109375" style="14" customWidth="1"/>
    <col min="7941" max="7942" width="7" style="14" customWidth="1"/>
    <col min="7943" max="7943" width="6.109375" style="14" customWidth="1"/>
    <col min="7944" max="7944" width="13.88671875" style="14" customWidth="1"/>
    <col min="7945" max="7945" width="7" style="14" customWidth="1"/>
    <col min="7946" max="7946" width="1.109375" style="14" customWidth="1"/>
    <col min="7947" max="8192" width="9" style="14"/>
    <col min="8193" max="8193" width="6.44140625" style="14" customWidth="1"/>
    <col min="8194" max="8194" width="1.21875" style="14" customWidth="1"/>
    <col min="8195" max="8195" width="13.77734375" style="14" customWidth="1"/>
    <col min="8196" max="8196" width="6.109375" style="14" customWidth="1"/>
    <col min="8197" max="8198" width="7" style="14" customWidth="1"/>
    <col min="8199" max="8199" width="6.109375" style="14" customWidth="1"/>
    <col min="8200" max="8200" width="13.88671875" style="14" customWidth="1"/>
    <col min="8201" max="8201" width="7" style="14" customWidth="1"/>
    <col min="8202" max="8202" width="1.109375" style="14" customWidth="1"/>
    <col min="8203" max="8448" width="9" style="14"/>
    <col min="8449" max="8449" width="6.44140625" style="14" customWidth="1"/>
    <col min="8450" max="8450" width="1.21875" style="14" customWidth="1"/>
    <col min="8451" max="8451" width="13.77734375" style="14" customWidth="1"/>
    <col min="8452" max="8452" width="6.109375" style="14" customWidth="1"/>
    <col min="8453" max="8454" width="7" style="14" customWidth="1"/>
    <col min="8455" max="8455" width="6.109375" style="14" customWidth="1"/>
    <col min="8456" max="8456" width="13.88671875" style="14" customWidth="1"/>
    <col min="8457" max="8457" width="7" style="14" customWidth="1"/>
    <col min="8458" max="8458" width="1.109375" style="14" customWidth="1"/>
    <col min="8459" max="8704" width="9" style="14"/>
    <col min="8705" max="8705" width="6.44140625" style="14" customWidth="1"/>
    <col min="8706" max="8706" width="1.21875" style="14" customWidth="1"/>
    <col min="8707" max="8707" width="13.77734375" style="14" customWidth="1"/>
    <col min="8708" max="8708" width="6.109375" style="14" customWidth="1"/>
    <col min="8709" max="8710" width="7" style="14" customWidth="1"/>
    <col min="8711" max="8711" width="6.109375" style="14" customWidth="1"/>
    <col min="8712" max="8712" width="13.88671875" style="14" customWidth="1"/>
    <col min="8713" max="8713" width="7" style="14" customWidth="1"/>
    <col min="8714" max="8714" width="1.109375" style="14" customWidth="1"/>
    <col min="8715" max="8960" width="9" style="14"/>
    <col min="8961" max="8961" width="6.44140625" style="14" customWidth="1"/>
    <col min="8962" max="8962" width="1.21875" style="14" customWidth="1"/>
    <col min="8963" max="8963" width="13.77734375" style="14" customWidth="1"/>
    <col min="8964" max="8964" width="6.109375" style="14" customWidth="1"/>
    <col min="8965" max="8966" width="7" style="14" customWidth="1"/>
    <col min="8967" max="8967" width="6.109375" style="14" customWidth="1"/>
    <col min="8968" max="8968" width="13.88671875" style="14" customWidth="1"/>
    <col min="8969" max="8969" width="7" style="14" customWidth="1"/>
    <col min="8970" max="8970" width="1.109375" style="14" customWidth="1"/>
    <col min="8971" max="9216" width="9" style="14"/>
    <col min="9217" max="9217" width="6.44140625" style="14" customWidth="1"/>
    <col min="9218" max="9218" width="1.21875" style="14" customWidth="1"/>
    <col min="9219" max="9219" width="13.77734375" style="14" customWidth="1"/>
    <col min="9220" max="9220" width="6.109375" style="14" customWidth="1"/>
    <col min="9221" max="9222" width="7" style="14" customWidth="1"/>
    <col min="9223" max="9223" width="6.109375" style="14" customWidth="1"/>
    <col min="9224" max="9224" width="13.88671875" style="14" customWidth="1"/>
    <col min="9225" max="9225" width="7" style="14" customWidth="1"/>
    <col min="9226" max="9226" width="1.109375" style="14" customWidth="1"/>
    <col min="9227" max="9472" width="9" style="14"/>
    <col min="9473" max="9473" width="6.44140625" style="14" customWidth="1"/>
    <col min="9474" max="9474" width="1.21875" style="14" customWidth="1"/>
    <col min="9475" max="9475" width="13.77734375" style="14" customWidth="1"/>
    <col min="9476" max="9476" width="6.109375" style="14" customWidth="1"/>
    <col min="9477" max="9478" width="7" style="14" customWidth="1"/>
    <col min="9479" max="9479" width="6.109375" style="14" customWidth="1"/>
    <col min="9480" max="9480" width="13.88671875" style="14" customWidth="1"/>
    <col min="9481" max="9481" width="7" style="14" customWidth="1"/>
    <col min="9482" max="9482" width="1.109375" style="14" customWidth="1"/>
    <col min="9483" max="9728" width="9" style="14"/>
    <col min="9729" max="9729" width="6.44140625" style="14" customWidth="1"/>
    <col min="9730" max="9730" width="1.21875" style="14" customWidth="1"/>
    <col min="9731" max="9731" width="13.77734375" style="14" customWidth="1"/>
    <col min="9732" max="9732" width="6.109375" style="14" customWidth="1"/>
    <col min="9733" max="9734" width="7" style="14" customWidth="1"/>
    <col min="9735" max="9735" width="6.109375" style="14" customWidth="1"/>
    <col min="9736" max="9736" width="13.88671875" style="14" customWidth="1"/>
    <col min="9737" max="9737" width="7" style="14" customWidth="1"/>
    <col min="9738" max="9738" width="1.109375" style="14" customWidth="1"/>
    <col min="9739" max="9984" width="9" style="14"/>
    <col min="9985" max="9985" width="6.44140625" style="14" customWidth="1"/>
    <col min="9986" max="9986" width="1.21875" style="14" customWidth="1"/>
    <col min="9987" max="9987" width="13.77734375" style="14" customWidth="1"/>
    <col min="9988" max="9988" width="6.109375" style="14" customWidth="1"/>
    <col min="9989" max="9990" width="7" style="14" customWidth="1"/>
    <col min="9991" max="9991" width="6.109375" style="14" customWidth="1"/>
    <col min="9992" max="9992" width="13.88671875" style="14" customWidth="1"/>
    <col min="9993" max="9993" width="7" style="14" customWidth="1"/>
    <col min="9994" max="9994" width="1.109375" style="14" customWidth="1"/>
    <col min="9995" max="10240" width="9" style="14"/>
    <col min="10241" max="10241" width="6.44140625" style="14" customWidth="1"/>
    <col min="10242" max="10242" width="1.21875" style="14" customWidth="1"/>
    <col min="10243" max="10243" width="13.77734375" style="14" customWidth="1"/>
    <col min="10244" max="10244" width="6.109375" style="14" customWidth="1"/>
    <col min="10245" max="10246" width="7" style="14" customWidth="1"/>
    <col min="10247" max="10247" width="6.109375" style="14" customWidth="1"/>
    <col min="10248" max="10248" width="13.88671875" style="14" customWidth="1"/>
    <col min="10249" max="10249" width="7" style="14" customWidth="1"/>
    <col min="10250" max="10250" width="1.109375" style="14" customWidth="1"/>
    <col min="10251" max="10496" width="9" style="14"/>
    <col min="10497" max="10497" width="6.44140625" style="14" customWidth="1"/>
    <col min="10498" max="10498" width="1.21875" style="14" customWidth="1"/>
    <col min="10499" max="10499" width="13.77734375" style="14" customWidth="1"/>
    <col min="10500" max="10500" width="6.109375" style="14" customWidth="1"/>
    <col min="10501" max="10502" width="7" style="14" customWidth="1"/>
    <col min="10503" max="10503" width="6.109375" style="14" customWidth="1"/>
    <col min="10504" max="10504" width="13.88671875" style="14" customWidth="1"/>
    <col min="10505" max="10505" width="7" style="14" customWidth="1"/>
    <col min="10506" max="10506" width="1.109375" style="14" customWidth="1"/>
    <col min="10507" max="10752" width="9" style="14"/>
    <col min="10753" max="10753" width="6.44140625" style="14" customWidth="1"/>
    <col min="10754" max="10754" width="1.21875" style="14" customWidth="1"/>
    <col min="10755" max="10755" width="13.77734375" style="14" customWidth="1"/>
    <col min="10756" max="10756" width="6.109375" style="14" customWidth="1"/>
    <col min="10757" max="10758" width="7" style="14" customWidth="1"/>
    <col min="10759" max="10759" width="6.109375" style="14" customWidth="1"/>
    <col min="10760" max="10760" width="13.88671875" style="14" customWidth="1"/>
    <col min="10761" max="10761" width="7" style="14" customWidth="1"/>
    <col min="10762" max="10762" width="1.109375" style="14" customWidth="1"/>
    <col min="10763" max="11008" width="9" style="14"/>
    <col min="11009" max="11009" width="6.44140625" style="14" customWidth="1"/>
    <col min="11010" max="11010" width="1.21875" style="14" customWidth="1"/>
    <col min="11011" max="11011" width="13.77734375" style="14" customWidth="1"/>
    <col min="11012" max="11012" width="6.109375" style="14" customWidth="1"/>
    <col min="11013" max="11014" width="7" style="14" customWidth="1"/>
    <col min="11015" max="11015" width="6.109375" style="14" customWidth="1"/>
    <col min="11016" max="11016" width="13.88671875" style="14" customWidth="1"/>
    <col min="11017" max="11017" width="7" style="14" customWidth="1"/>
    <col min="11018" max="11018" width="1.109375" style="14" customWidth="1"/>
    <col min="11019" max="11264" width="9" style="14"/>
    <col min="11265" max="11265" width="6.44140625" style="14" customWidth="1"/>
    <col min="11266" max="11266" width="1.21875" style="14" customWidth="1"/>
    <col min="11267" max="11267" width="13.77734375" style="14" customWidth="1"/>
    <col min="11268" max="11268" width="6.109375" style="14" customWidth="1"/>
    <col min="11269" max="11270" width="7" style="14" customWidth="1"/>
    <col min="11271" max="11271" width="6.109375" style="14" customWidth="1"/>
    <col min="11272" max="11272" width="13.88671875" style="14" customWidth="1"/>
    <col min="11273" max="11273" width="7" style="14" customWidth="1"/>
    <col min="11274" max="11274" width="1.109375" style="14" customWidth="1"/>
    <col min="11275" max="11520" width="9" style="14"/>
    <col min="11521" max="11521" width="6.44140625" style="14" customWidth="1"/>
    <col min="11522" max="11522" width="1.21875" style="14" customWidth="1"/>
    <col min="11523" max="11523" width="13.77734375" style="14" customWidth="1"/>
    <col min="11524" max="11524" width="6.109375" style="14" customWidth="1"/>
    <col min="11525" max="11526" width="7" style="14" customWidth="1"/>
    <col min="11527" max="11527" width="6.109375" style="14" customWidth="1"/>
    <col min="11528" max="11528" width="13.88671875" style="14" customWidth="1"/>
    <col min="11529" max="11529" width="7" style="14" customWidth="1"/>
    <col min="11530" max="11530" width="1.109375" style="14" customWidth="1"/>
    <col min="11531" max="11776" width="9" style="14"/>
    <col min="11777" max="11777" width="6.44140625" style="14" customWidth="1"/>
    <col min="11778" max="11778" width="1.21875" style="14" customWidth="1"/>
    <col min="11779" max="11779" width="13.77734375" style="14" customWidth="1"/>
    <col min="11780" max="11780" width="6.109375" style="14" customWidth="1"/>
    <col min="11781" max="11782" width="7" style="14" customWidth="1"/>
    <col min="11783" max="11783" width="6.109375" style="14" customWidth="1"/>
    <col min="11784" max="11784" width="13.88671875" style="14" customWidth="1"/>
    <col min="11785" max="11785" width="7" style="14" customWidth="1"/>
    <col min="11786" max="11786" width="1.109375" style="14" customWidth="1"/>
    <col min="11787" max="12032" width="9" style="14"/>
    <col min="12033" max="12033" width="6.44140625" style="14" customWidth="1"/>
    <col min="12034" max="12034" width="1.21875" style="14" customWidth="1"/>
    <col min="12035" max="12035" width="13.77734375" style="14" customWidth="1"/>
    <col min="12036" max="12036" width="6.109375" style="14" customWidth="1"/>
    <col min="12037" max="12038" width="7" style="14" customWidth="1"/>
    <col min="12039" max="12039" width="6.109375" style="14" customWidth="1"/>
    <col min="12040" max="12040" width="13.88671875" style="14" customWidth="1"/>
    <col min="12041" max="12041" width="7" style="14" customWidth="1"/>
    <col min="12042" max="12042" width="1.109375" style="14" customWidth="1"/>
    <col min="12043" max="12288" width="9" style="14"/>
    <col min="12289" max="12289" width="6.44140625" style="14" customWidth="1"/>
    <col min="12290" max="12290" width="1.21875" style="14" customWidth="1"/>
    <col min="12291" max="12291" width="13.77734375" style="14" customWidth="1"/>
    <col min="12292" max="12292" width="6.109375" style="14" customWidth="1"/>
    <col min="12293" max="12294" width="7" style="14" customWidth="1"/>
    <col min="12295" max="12295" width="6.109375" style="14" customWidth="1"/>
    <col min="12296" max="12296" width="13.88671875" style="14" customWidth="1"/>
    <col min="12297" max="12297" width="7" style="14" customWidth="1"/>
    <col min="12298" max="12298" width="1.109375" style="14" customWidth="1"/>
    <col min="12299" max="12544" width="9" style="14"/>
    <col min="12545" max="12545" width="6.44140625" style="14" customWidth="1"/>
    <col min="12546" max="12546" width="1.21875" style="14" customWidth="1"/>
    <col min="12547" max="12547" width="13.77734375" style="14" customWidth="1"/>
    <col min="12548" max="12548" width="6.109375" style="14" customWidth="1"/>
    <col min="12549" max="12550" width="7" style="14" customWidth="1"/>
    <col min="12551" max="12551" width="6.109375" style="14" customWidth="1"/>
    <col min="12552" max="12552" width="13.88671875" style="14" customWidth="1"/>
    <col min="12553" max="12553" width="7" style="14" customWidth="1"/>
    <col min="12554" max="12554" width="1.109375" style="14" customWidth="1"/>
    <col min="12555" max="12800" width="9" style="14"/>
    <col min="12801" max="12801" width="6.44140625" style="14" customWidth="1"/>
    <col min="12802" max="12802" width="1.21875" style="14" customWidth="1"/>
    <col min="12803" max="12803" width="13.77734375" style="14" customWidth="1"/>
    <col min="12804" max="12804" width="6.109375" style="14" customWidth="1"/>
    <col min="12805" max="12806" width="7" style="14" customWidth="1"/>
    <col min="12807" max="12807" width="6.109375" style="14" customWidth="1"/>
    <col min="12808" max="12808" width="13.88671875" style="14" customWidth="1"/>
    <col min="12809" max="12809" width="7" style="14" customWidth="1"/>
    <col min="12810" max="12810" width="1.109375" style="14" customWidth="1"/>
    <col min="12811" max="13056" width="9" style="14"/>
    <col min="13057" max="13057" width="6.44140625" style="14" customWidth="1"/>
    <col min="13058" max="13058" width="1.21875" style="14" customWidth="1"/>
    <col min="13059" max="13059" width="13.77734375" style="14" customWidth="1"/>
    <col min="13060" max="13060" width="6.109375" style="14" customWidth="1"/>
    <col min="13061" max="13062" width="7" style="14" customWidth="1"/>
    <col min="13063" max="13063" width="6.109375" style="14" customWidth="1"/>
    <col min="13064" max="13064" width="13.88671875" style="14" customWidth="1"/>
    <col min="13065" max="13065" width="7" style="14" customWidth="1"/>
    <col min="13066" max="13066" width="1.109375" style="14" customWidth="1"/>
    <col min="13067" max="13312" width="9" style="14"/>
    <col min="13313" max="13313" width="6.44140625" style="14" customWidth="1"/>
    <col min="13314" max="13314" width="1.21875" style="14" customWidth="1"/>
    <col min="13315" max="13315" width="13.77734375" style="14" customWidth="1"/>
    <col min="13316" max="13316" width="6.109375" style="14" customWidth="1"/>
    <col min="13317" max="13318" width="7" style="14" customWidth="1"/>
    <col min="13319" max="13319" width="6.109375" style="14" customWidth="1"/>
    <col min="13320" max="13320" width="13.88671875" style="14" customWidth="1"/>
    <col min="13321" max="13321" width="7" style="14" customWidth="1"/>
    <col min="13322" max="13322" width="1.109375" style="14" customWidth="1"/>
    <col min="13323" max="13568" width="9" style="14"/>
    <col min="13569" max="13569" width="6.44140625" style="14" customWidth="1"/>
    <col min="13570" max="13570" width="1.21875" style="14" customWidth="1"/>
    <col min="13571" max="13571" width="13.77734375" style="14" customWidth="1"/>
    <col min="13572" max="13572" width="6.109375" style="14" customWidth="1"/>
    <col min="13573" max="13574" width="7" style="14" customWidth="1"/>
    <col min="13575" max="13575" width="6.109375" style="14" customWidth="1"/>
    <col min="13576" max="13576" width="13.88671875" style="14" customWidth="1"/>
    <col min="13577" max="13577" width="7" style="14" customWidth="1"/>
    <col min="13578" max="13578" width="1.109375" style="14" customWidth="1"/>
    <col min="13579" max="13824" width="9" style="14"/>
    <col min="13825" max="13825" width="6.44140625" style="14" customWidth="1"/>
    <col min="13826" max="13826" width="1.21875" style="14" customWidth="1"/>
    <col min="13827" max="13827" width="13.77734375" style="14" customWidth="1"/>
    <col min="13828" max="13828" width="6.109375" style="14" customWidth="1"/>
    <col min="13829" max="13830" width="7" style="14" customWidth="1"/>
    <col min="13831" max="13831" width="6.109375" style="14" customWidth="1"/>
    <col min="13832" max="13832" width="13.88671875" style="14" customWidth="1"/>
    <col min="13833" max="13833" width="7" style="14" customWidth="1"/>
    <col min="13834" max="13834" width="1.109375" style="14" customWidth="1"/>
    <col min="13835" max="14080" width="9" style="14"/>
    <col min="14081" max="14081" width="6.44140625" style="14" customWidth="1"/>
    <col min="14082" max="14082" width="1.21875" style="14" customWidth="1"/>
    <col min="14083" max="14083" width="13.77734375" style="14" customWidth="1"/>
    <col min="14084" max="14084" width="6.109375" style="14" customWidth="1"/>
    <col min="14085" max="14086" width="7" style="14" customWidth="1"/>
    <col min="14087" max="14087" width="6.109375" style="14" customWidth="1"/>
    <col min="14088" max="14088" width="13.88671875" style="14" customWidth="1"/>
    <col min="14089" max="14089" width="7" style="14" customWidth="1"/>
    <col min="14090" max="14090" width="1.109375" style="14" customWidth="1"/>
    <col min="14091" max="14336" width="9" style="14"/>
    <col min="14337" max="14337" width="6.44140625" style="14" customWidth="1"/>
    <col min="14338" max="14338" width="1.21875" style="14" customWidth="1"/>
    <col min="14339" max="14339" width="13.77734375" style="14" customWidth="1"/>
    <col min="14340" max="14340" width="6.109375" style="14" customWidth="1"/>
    <col min="14341" max="14342" width="7" style="14" customWidth="1"/>
    <col min="14343" max="14343" width="6.109375" style="14" customWidth="1"/>
    <col min="14344" max="14344" width="13.88671875" style="14" customWidth="1"/>
    <col min="14345" max="14345" width="7" style="14" customWidth="1"/>
    <col min="14346" max="14346" width="1.109375" style="14" customWidth="1"/>
    <col min="14347" max="14592" width="9" style="14"/>
    <col min="14593" max="14593" width="6.44140625" style="14" customWidth="1"/>
    <col min="14594" max="14594" width="1.21875" style="14" customWidth="1"/>
    <col min="14595" max="14595" width="13.77734375" style="14" customWidth="1"/>
    <col min="14596" max="14596" width="6.109375" style="14" customWidth="1"/>
    <col min="14597" max="14598" width="7" style="14" customWidth="1"/>
    <col min="14599" max="14599" width="6.109375" style="14" customWidth="1"/>
    <col min="14600" max="14600" width="13.88671875" style="14" customWidth="1"/>
    <col min="14601" max="14601" width="7" style="14" customWidth="1"/>
    <col min="14602" max="14602" width="1.109375" style="14" customWidth="1"/>
    <col min="14603" max="14848" width="9" style="14"/>
    <col min="14849" max="14849" width="6.44140625" style="14" customWidth="1"/>
    <col min="14850" max="14850" width="1.21875" style="14" customWidth="1"/>
    <col min="14851" max="14851" width="13.77734375" style="14" customWidth="1"/>
    <col min="14852" max="14852" width="6.109375" style="14" customWidth="1"/>
    <col min="14853" max="14854" width="7" style="14" customWidth="1"/>
    <col min="14855" max="14855" width="6.109375" style="14" customWidth="1"/>
    <col min="14856" max="14856" width="13.88671875" style="14" customWidth="1"/>
    <col min="14857" max="14857" width="7" style="14" customWidth="1"/>
    <col min="14858" max="14858" width="1.109375" style="14" customWidth="1"/>
    <col min="14859" max="15104" width="9" style="14"/>
    <col min="15105" max="15105" width="6.44140625" style="14" customWidth="1"/>
    <col min="15106" max="15106" width="1.21875" style="14" customWidth="1"/>
    <col min="15107" max="15107" width="13.77734375" style="14" customWidth="1"/>
    <col min="15108" max="15108" width="6.109375" style="14" customWidth="1"/>
    <col min="15109" max="15110" width="7" style="14" customWidth="1"/>
    <col min="15111" max="15111" width="6.109375" style="14" customWidth="1"/>
    <col min="15112" max="15112" width="13.88671875" style="14" customWidth="1"/>
    <col min="15113" max="15113" width="7" style="14" customWidth="1"/>
    <col min="15114" max="15114" width="1.109375" style="14" customWidth="1"/>
    <col min="15115" max="15360" width="9" style="14"/>
    <col min="15361" max="15361" width="6.44140625" style="14" customWidth="1"/>
    <col min="15362" max="15362" width="1.21875" style="14" customWidth="1"/>
    <col min="15363" max="15363" width="13.77734375" style="14" customWidth="1"/>
    <col min="15364" max="15364" width="6.109375" style="14" customWidth="1"/>
    <col min="15365" max="15366" width="7" style="14" customWidth="1"/>
    <col min="15367" max="15367" width="6.109375" style="14" customWidth="1"/>
    <col min="15368" max="15368" width="13.88671875" style="14" customWidth="1"/>
    <col min="15369" max="15369" width="7" style="14" customWidth="1"/>
    <col min="15370" max="15370" width="1.109375" style="14" customWidth="1"/>
    <col min="15371" max="15616" width="9" style="14"/>
    <col min="15617" max="15617" width="6.44140625" style="14" customWidth="1"/>
    <col min="15618" max="15618" width="1.21875" style="14" customWidth="1"/>
    <col min="15619" max="15619" width="13.77734375" style="14" customWidth="1"/>
    <col min="15620" max="15620" width="6.109375" style="14" customWidth="1"/>
    <col min="15621" max="15622" width="7" style="14" customWidth="1"/>
    <col min="15623" max="15623" width="6.109375" style="14" customWidth="1"/>
    <col min="15624" max="15624" width="13.88671875" style="14" customWidth="1"/>
    <col min="15625" max="15625" width="7" style="14" customWidth="1"/>
    <col min="15626" max="15626" width="1.109375" style="14" customWidth="1"/>
    <col min="15627" max="15872" width="9" style="14"/>
    <col min="15873" max="15873" width="6.44140625" style="14" customWidth="1"/>
    <col min="15874" max="15874" width="1.21875" style="14" customWidth="1"/>
    <col min="15875" max="15875" width="13.77734375" style="14" customWidth="1"/>
    <col min="15876" max="15876" width="6.109375" style="14" customWidth="1"/>
    <col min="15877" max="15878" width="7" style="14" customWidth="1"/>
    <col min="15879" max="15879" width="6.109375" style="14" customWidth="1"/>
    <col min="15880" max="15880" width="13.88671875" style="14" customWidth="1"/>
    <col min="15881" max="15881" width="7" style="14" customWidth="1"/>
    <col min="15882" max="15882" width="1.109375" style="14" customWidth="1"/>
    <col min="15883" max="16128" width="9" style="14"/>
    <col min="16129" max="16129" width="6.44140625" style="14" customWidth="1"/>
    <col min="16130" max="16130" width="1.21875" style="14" customWidth="1"/>
    <col min="16131" max="16131" width="13.77734375" style="14" customWidth="1"/>
    <col min="16132" max="16132" width="6.109375" style="14" customWidth="1"/>
    <col min="16133" max="16134" width="7" style="14" customWidth="1"/>
    <col min="16135" max="16135" width="6.109375" style="14" customWidth="1"/>
    <col min="16136" max="16136" width="13.88671875" style="14" customWidth="1"/>
    <col min="16137" max="16137" width="7" style="14" customWidth="1"/>
    <col min="16138" max="16138" width="1.109375" style="14" customWidth="1"/>
    <col min="16139" max="16384" width="9" style="14"/>
  </cols>
  <sheetData>
    <row r="1" spans="1:10" x14ac:dyDescent="0.25">
      <c r="A1">
        <f>MIN($G$4)</f>
        <v>8936.27</v>
      </c>
      <c r="B1" s="11"/>
      <c r="C1" s="54"/>
      <c r="D1" s="55" t="s">
        <v>33</v>
      </c>
      <c r="E1" s="55" t="s">
        <v>34</v>
      </c>
      <c r="F1" s="55" t="s">
        <v>35</v>
      </c>
      <c r="G1" s="55" t="s">
        <v>36</v>
      </c>
      <c r="H1" s="55" t="s">
        <v>37</v>
      </c>
      <c r="I1" s="13"/>
      <c r="J1" s="13"/>
    </row>
    <row r="2" spans="1:10" x14ac:dyDescent="0.25">
      <c r="A2">
        <f>COUNT($D$2:$F$3)</f>
        <v>6</v>
      </c>
      <c r="B2" s="11"/>
      <c r="C2" s="54" t="s">
        <v>38</v>
      </c>
      <c r="D2" s="15">
        <v>84</v>
      </c>
      <c r="E2" s="15">
        <v>0</v>
      </c>
      <c r="F2" s="15">
        <v>116</v>
      </c>
      <c r="G2" s="15">
        <f>SUM(D2:F2)</f>
        <v>200</v>
      </c>
      <c r="H2" s="58">
        <v>200</v>
      </c>
      <c r="I2" s="13"/>
      <c r="J2" s="13"/>
    </row>
    <row r="3" spans="1:10" x14ac:dyDescent="0.25">
      <c r="A3" t="b">
        <f t="array" ref="A3">$D$2:$F$3&lt;=$D$7:$F$8</f>
        <v>1</v>
      </c>
      <c r="B3" s="11"/>
      <c r="C3" s="54" t="s">
        <v>39</v>
      </c>
      <c r="D3" s="15">
        <v>35</v>
      </c>
      <c r="E3" s="15">
        <v>0</v>
      </c>
      <c r="F3" s="15">
        <v>165</v>
      </c>
      <c r="G3" s="15">
        <f>SUM(D3:F3)</f>
        <v>200</v>
      </c>
      <c r="H3" s="58">
        <v>200</v>
      </c>
      <c r="I3" s="13"/>
      <c r="J3" s="13"/>
    </row>
    <row r="4" spans="1:10" x14ac:dyDescent="0.25">
      <c r="A4" t="b">
        <f t="array" ref="A4">$D$2:$F$3=INT($D$2:$F$3)</f>
        <v>1</v>
      </c>
      <c r="B4" s="11"/>
      <c r="C4" s="54" t="s">
        <v>40</v>
      </c>
      <c r="D4" s="57">
        <f>IF(D2+D3&gt;50,(D2*$I$7+D3*$I$8)*(1-D9),D2*$I$7+D3*$I$8)</f>
        <v>2742.95</v>
      </c>
      <c r="E4" s="57">
        <f t="shared" ref="E4:F4" si="0">IF(E2+E3&gt;50,(E2*$I$7+E3*$I$8)*(1-E9),E2*$I$7+E3*$I$8)</f>
        <v>0</v>
      </c>
      <c r="F4" s="57">
        <f t="shared" si="0"/>
        <v>6193.32</v>
      </c>
      <c r="G4" s="57">
        <f>SUM(D4:F4)</f>
        <v>8936.27</v>
      </c>
      <c r="H4" s="13"/>
      <c r="I4" s="13"/>
      <c r="J4" s="13"/>
    </row>
    <row r="5" spans="1:10" x14ac:dyDescent="0.25">
      <c r="A5" t="b">
        <f>$G$2=$H$2</f>
        <v>1</v>
      </c>
      <c r="B5" s="11"/>
      <c r="C5" s="16"/>
      <c r="D5" s="13"/>
      <c r="E5" s="13"/>
      <c r="F5" s="13"/>
      <c r="G5" s="13"/>
      <c r="H5" s="13"/>
      <c r="I5" s="13"/>
      <c r="J5" s="13"/>
    </row>
    <row r="6" spans="1:10" x14ac:dyDescent="0.25">
      <c r="A6" t="b">
        <f>$G$3=$H$3</f>
        <v>1</v>
      </c>
      <c r="B6" s="11"/>
      <c r="C6" s="55"/>
      <c r="D6" s="55" t="s">
        <v>33</v>
      </c>
      <c r="E6" s="55" t="s">
        <v>34</v>
      </c>
      <c r="F6" s="55" t="s">
        <v>35</v>
      </c>
      <c r="G6" s="13"/>
      <c r="H6" s="55"/>
      <c r="I6" s="55" t="s">
        <v>41</v>
      </c>
      <c r="J6" s="13"/>
    </row>
    <row r="7" spans="1:10" x14ac:dyDescent="0.25">
      <c r="A7">
        <f>{32767,32767,0.000001,0.01,FALSE,FALSE,TRUE,1,1,1,0.0001,TRUE}</f>
        <v>32767</v>
      </c>
      <c r="B7" s="11"/>
      <c r="C7" s="56" t="s">
        <v>38</v>
      </c>
      <c r="D7" s="58">
        <v>120</v>
      </c>
      <c r="E7" s="58">
        <v>98</v>
      </c>
      <c r="F7" s="58">
        <v>116</v>
      </c>
      <c r="G7" s="13"/>
      <c r="H7" s="56" t="s">
        <v>38</v>
      </c>
      <c r="I7" s="12">
        <v>28</v>
      </c>
      <c r="J7" s="13"/>
    </row>
    <row r="8" spans="1:10" x14ac:dyDescent="0.25">
      <c r="A8">
        <f>{0,0,1,100,0,FALSE,TRUE,0.075,0,0,FALSE,30}</f>
        <v>0</v>
      </c>
      <c r="B8" s="11"/>
      <c r="C8" s="56" t="s">
        <v>39</v>
      </c>
      <c r="D8" s="58">
        <v>132</v>
      </c>
      <c r="E8" s="58">
        <v>117</v>
      </c>
      <c r="F8" s="58">
        <v>165</v>
      </c>
      <c r="G8" s="13"/>
      <c r="H8" s="56" t="s">
        <v>39</v>
      </c>
      <c r="I8" s="12">
        <v>25</v>
      </c>
      <c r="J8" s="13"/>
    </row>
    <row r="9" spans="1:10" x14ac:dyDescent="0.25">
      <c r="B9" s="11"/>
      <c r="C9" s="56" t="s">
        <v>42</v>
      </c>
      <c r="D9" s="58">
        <v>0.15</v>
      </c>
      <c r="E9" s="58">
        <v>0.12</v>
      </c>
      <c r="F9" s="58">
        <v>0.16</v>
      </c>
      <c r="G9" s="13"/>
      <c r="H9" s="11"/>
      <c r="I9" s="11"/>
      <c r="J9" s="13"/>
    </row>
    <row r="10" spans="1:10" x14ac:dyDescent="0.25">
      <c r="B10" s="11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J11" s="17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FDC3-16A8-4A21-A588-24484C35BC67}">
  <dimension ref="A1:T17"/>
  <sheetViews>
    <sheetView tabSelected="1" workbookViewId="0">
      <selection activeCell="D20" sqref="D20"/>
    </sheetView>
  </sheetViews>
  <sheetFormatPr defaultColWidth="9" defaultRowHeight="14.4" x14ac:dyDescent="0.25"/>
  <cols>
    <col min="1" max="1" width="2.109375" style="148" customWidth="1"/>
    <col min="2" max="3" width="9" style="148"/>
    <col min="4" max="4" width="11.33203125" style="148" customWidth="1"/>
    <col min="5" max="5" width="2.109375" style="148" customWidth="1"/>
    <col min="6" max="6" width="9.44140625" style="148" customWidth="1"/>
    <col min="7" max="7" width="9.109375" style="148" customWidth="1"/>
    <col min="8" max="8" width="2.109375" style="148" customWidth="1"/>
    <col min="9" max="9" width="12.21875" style="149" customWidth="1"/>
    <col min="10" max="10" width="5.88671875" style="149" customWidth="1"/>
    <col min="11" max="11" width="6" style="149" customWidth="1"/>
    <col min="12" max="12" width="6.109375" style="149" customWidth="1"/>
    <col min="13" max="13" width="6.21875" style="149" customWidth="1"/>
    <col min="14" max="14" width="6.109375" style="149" customWidth="1"/>
    <col min="15" max="16" width="5.88671875" style="149" customWidth="1"/>
    <col min="17" max="17" width="6.21875" style="149" customWidth="1"/>
    <col min="18" max="19" width="7" style="149" customWidth="1"/>
    <col min="20" max="20" width="6.88671875" style="149" customWidth="1"/>
    <col min="21" max="21" width="1.6640625" style="148" customWidth="1"/>
    <col min="22" max="22" width="1.88671875" style="148" customWidth="1"/>
    <col min="23" max="252" width="9" style="148"/>
    <col min="253" max="253" width="2.109375" style="148" customWidth="1"/>
    <col min="254" max="255" width="9" style="148"/>
    <col min="256" max="256" width="11.21875" style="148" customWidth="1"/>
    <col min="257" max="257" width="2.33203125" style="148" customWidth="1"/>
    <col min="258" max="258" width="2.21875" style="148" customWidth="1"/>
    <col min="259" max="259" width="2.109375" style="148" customWidth="1"/>
    <col min="260" max="261" width="9" style="148"/>
    <col min="262" max="262" width="2.109375" style="148" customWidth="1"/>
    <col min="263" max="263" width="11.21875" style="148" customWidth="1"/>
    <col min="264" max="264" width="0.88671875" style="148" customWidth="1"/>
    <col min="265" max="265" width="7" style="148" customWidth="1"/>
    <col min="266" max="266" width="5.88671875" style="148" customWidth="1"/>
    <col min="267" max="267" width="6" style="148" customWidth="1"/>
    <col min="268" max="268" width="6.109375" style="148" customWidth="1"/>
    <col min="269" max="269" width="6.21875" style="148" customWidth="1"/>
    <col min="270" max="270" width="6.109375" style="148" customWidth="1"/>
    <col min="271" max="272" width="5.88671875" style="148" customWidth="1"/>
    <col min="273" max="273" width="6.21875" style="148" customWidth="1"/>
    <col min="274" max="275" width="7" style="148" customWidth="1"/>
    <col min="276" max="276" width="6.88671875" style="148" customWidth="1"/>
    <col min="277" max="277" width="1" style="148" customWidth="1"/>
    <col min="278" max="278" width="1.88671875" style="148" customWidth="1"/>
    <col min="279" max="508" width="9" style="148"/>
    <col min="509" max="509" width="2.109375" style="148" customWidth="1"/>
    <col min="510" max="511" width="9" style="148"/>
    <col min="512" max="512" width="11.21875" style="148" customWidth="1"/>
    <col min="513" max="513" width="2.33203125" style="148" customWidth="1"/>
    <col min="514" max="514" width="2.21875" style="148" customWidth="1"/>
    <col min="515" max="515" width="2.109375" style="148" customWidth="1"/>
    <col min="516" max="517" width="9" style="148"/>
    <col min="518" max="518" width="2.109375" style="148" customWidth="1"/>
    <col min="519" max="519" width="11.21875" style="148" customWidth="1"/>
    <col min="520" max="520" width="0.88671875" style="148" customWidth="1"/>
    <col min="521" max="521" width="7" style="148" customWidth="1"/>
    <col min="522" max="522" width="5.88671875" style="148" customWidth="1"/>
    <col min="523" max="523" width="6" style="148" customWidth="1"/>
    <col min="524" max="524" width="6.109375" style="148" customWidth="1"/>
    <col min="525" max="525" width="6.21875" style="148" customWidth="1"/>
    <col min="526" max="526" width="6.109375" style="148" customWidth="1"/>
    <col min="527" max="528" width="5.88671875" style="148" customWidth="1"/>
    <col min="529" max="529" width="6.21875" style="148" customWidth="1"/>
    <col min="530" max="531" width="7" style="148" customWidth="1"/>
    <col min="532" max="532" width="6.88671875" style="148" customWidth="1"/>
    <col min="533" max="533" width="1" style="148" customWidth="1"/>
    <col min="534" max="534" width="1.88671875" style="148" customWidth="1"/>
    <col min="535" max="764" width="9" style="148"/>
    <col min="765" max="765" width="2.109375" style="148" customWidth="1"/>
    <col min="766" max="767" width="9" style="148"/>
    <col min="768" max="768" width="11.21875" style="148" customWidth="1"/>
    <col min="769" max="769" width="2.33203125" style="148" customWidth="1"/>
    <col min="770" max="770" width="2.21875" style="148" customWidth="1"/>
    <col min="771" max="771" width="2.109375" style="148" customWidth="1"/>
    <col min="772" max="773" width="9" style="148"/>
    <col min="774" max="774" width="2.109375" style="148" customWidth="1"/>
    <col min="775" max="775" width="11.21875" style="148" customWidth="1"/>
    <col min="776" max="776" width="0.88671875" style="148" customWidth="1"/>
    <col min="777" max="777" width="7" style="148" customWidth="1"/>
    <col min="778" max="778" width="5.88671875" style="148" customWidth="1"/>
    <col min="779" max="779" width="6" style="148" customWidth="1"/>
    <col min="780" max="780" width="6.109375" style="148" customWidth="1"/>
    <col min="781" max="781" width="6.21875" style="148" customWidth="1"/>
    <col min="782" max="782" width="6.109375" style="148" customWidth="1"/>
    <col min="783" max="784" width="5.88671875" style="148" customWidth="1"/>
    <col min="785" max="785" width="6.21875" style="148" customWidth="1"/>
    <col min="786" max="787" width="7" style="148" customWidth="1"/>
    <col min="788" max="788" width="6.88671875" style="148" customWidth="1"/>
    <col min="789" max="789" width="1" style="148" customWidth="1"/>
    <col min="790" max="790" width="1.88671875" style="148" customWidth="1"/>
    <col min="791" max="1020" width="9" style="148"/>
    <col min="1021" max="1021" width="2.109375" style="148" customWidth="1"/>
    <col min="1022" max="1023" width="9" style="148"/>
    <col min="1024" max="1024" width="11.21875" style="148" customWidth="1"/>
    <col min="1025" max="1025" width="2.33203125" style="148" customWidth="1"/>
    <col min="1026" max="1026" width="2.21875" style="148" customWidth="1"/>
    <col min="1027" max="1027" width="2.109375" style="148" customWidth="1"/>
    <col min="1028" max="1029" width="9" style="148"/>
    <col min="1030" max="1030" width="2.109375" style="148" customWidth="1"/>
    <col min="1031" max="1031" width="11.21875" style="148" customWidth="1"/>
    <col min="1032" max="1032" width="0.88671875" style="148" customWidth="1"/>
    <col min="1033" max="1033" width="7" style="148" customWidth="1"/>
    <col min="1034" max="1034" width="5.88671875" style="148" customWidth="1"/>
    <col min="1035" max="1035" width="6" style="148" customWidth="1"/>
    <col min="1036" max="1036" width="6.109375" style="148" customWidth="1"/>
    <col min="1037" max="1037" width="6.21875" style="148" customWidth="1"/>
    <col min="1038" max="1038" width="6.109375" style="148" customWidth="1"/>
    <col min="1039" max="1040" width="5.88671875" style="148" customWidth="1"/>
    <col min="1041" max="1041" width="6.21875" style="148" customWidth="1"/>
    <col min="1042" max="1043" width="7" style="148" customWidth="1"/>
    <col min="1044" max="1044" width="6.88671875" style="148" customWidth="1"/>
    <col min="1045" max="1045" width="1" style="148" customWidth="1"/>
    <col min="1046" max="1046" width="1.88671875" style="148" customWidth="1"/>
    <col min="1047" max="1276" width="9" style="148"/>
    <col min="1277" max="1277" width="2.109375" style="148" customWidth="1"/>
    <col min="1278" max="1279" width="9" style="148"/>
    <col min="1280" max="1280" width="11.21875" style="148" customWidth="1"/>
    <col min="1281" max="1281" width="2.33203125" style="148" customWidth="1"/>
    <col min="1282" max="1282" width="2.21875" style="148" customWidth="1"/>
    <col min="1283" max="1283" width="2.109375" style="148" customWidth="1"/>
    <col min="1284" max="1285" width="9" style="148"/>
    <col min="1286" max="1286" width="2.109375" style="148" customWidth="1"/>
    <col min="1287" max="1287" width="11.21875" style="148" customWidth="1"/>
    <col min="1288" max="1288" width="0.88671875" style="148" customWidth="1"/>
    <col min="1289" max="1289" width="7" style="148" customWidth="1"/>
    <col min="1290" max="1290" width="5.88671875" style="148" customWidth="1"/>
    <col min="1291" max="1291" width="6" style="148" customWidth="1"/>
    <col min="1292" max="1292" width="6.109375" style="148" customWidth="1"/>
    <col min="1293" max="1293" width="6.21875" style="148" customWidth="1"/>
    <col min="1294" max="1294" width="6.109375" style="148" customWidth="1"/>
    <col min="1295" max="1296" width="5.88671875" style="148" customWidth="1"/>
    <col min="1297" max="1297" width="6.21875" style="148" customWidth="1"/>
    <col min="1298" max="1299" width="7" style="148" customWidth="1"/>
    <col min="1300" max="1300" width="6.88671875" style="148" customWidth="1"/>
    <col min="1301" max="1301" width="1" style="148" customWidth="1"/>
    <col min="1302" max="1302" width="1.88671875" style="148" customWidth="1"/>
    <col min="1303" max="1532" width="9" style="148"/>
    <col min="1533" max="1533" width="2.109375" style="148" customWidth="1"/>
    <col min="1534" max="1535" width="9" style="148"/>
    <col min="1536" max="1536" width="11.21875" style="148" customWidth="1"/>
    <col min="1537" max="1537" width="2.33203125" style="148" customWidth="1"/>
    <col min="1538" max="1538" width="2.21875" style="148" customWidth="1"/>
    <col min="1539" max="1539" width="2.109375" style="148" customWidth="1"/>
    <col min="1540" max="1541" width="9" style="148"/>
    <col min="1542" max="1542" width="2.109375" style="148" customWidth="1"/>
    <col min="1543" max="1543" width="11.21875" style="148" customWidth="1"/>
    <col min="1544" max="1544" width="0.88671875" style="148" customWidth="1"/>
    <col min="1545" max="1545" width="7" style="148" customWidth="1"/>
    <col min="1546" max="1546" width="5.88671875" style="148" customWidth="1"/>
    <col min="1547" max="1547" width="6" style="148" customWidth="1"/>
    <col min="1548" max="1548" width="6.109375" style="148" customWidth="1"/>
    <col min="1549" max="1549" width="6.21875" style="148" customWidth="1"/>
    <col min="1550" max="1550" width="6.109375" style="148" customWidth="1"/>
    <col min="1551" max="1552" width="5.88671875" style="148" customWidth="1"/>
    <col min="1553" max="1553" width="6.21875" style="148" customWidth="1"/>
    <col min="1554" max="1555" width="7" style="148" customWidth="1"/>
    <col min="1556" max="1556" width="6.88671875" style="148" customWidth="1"/>
    <col min="1557" max="1557" width="1" style="148" customWidth="1"/>
    <col min="1558" max="1558" width="1.88671875" style="148" customWidth="1"/>
    <col min="1559" max="1788" width="9" style="148"/>
    <col min="1789" max="1789" width="2.109375" style="148" customWidth="1"/>
    <col min="1790" max="1791" width="9" style="148"/>
    <col min="1792" max="1792" width="11.21875" style="148" customWidth="1"/>
    <col min="1793" max="1793" width="2.33203125" style="148" customWidth="1"/>
    <col min="1794" max="1794" width="2.21875" style="148" customWidth="1"/>
    <col min="1795" max="1795" width="2.109375" style="148" customWidth="1"/>
    <col min="1796" max="1797" width="9" style="148"/>
    <col min="1798" max="1798" width="2.109375" style="148" customWidth="1"/>
    <col min="1799" max="1799" width="11.21875" style="148" customWidth="1"/>
    <col min="1800" max="1800" width="0.88671875" style="148" customWidth="1"/>
    <col min="1801" max="1801" width="7" style="148" customWidth="1"/>
    <col min="1802" max="1802" width="5.88671875" style="148" customWidth="1"/>
    <col min="1803" max="1803" width="6" style="148" customWidth="1"/>
    <col min="1804" max="1804" width="6.109375" style="148" customWidth="1"/>
    <col min="1805" max="1805" width="6.21875" style="148" customWidth="1"/>
    <col min="1806" max="1806" width="6.109375" style="148" customWidth="1"/>
    <col min="1807" max="1808" width="5.88671875" style="148" customWidth="1"/>
    <col min="1809" max="1809" width="6.21875" style="148" customWidth="1"/>
    <col min="1810" max="1811" width="7" style="148" customWidth="1"/>
    <col min="1812" max="1812" width="6.88671875" style="148" customWidth="1"/>
    <col min="1813" max="1813" width="1" style="148" customWidth="1"/>
    <col min="1814" max="1814" width="1.88671875" style="148" customWidth="1"/>
    <col min="1815" max="2044" width="9" style="148"/>
    <col min="2045" max="2045" width="2.109375" style="148" customWidth="1"/>
    <col min="2046" max="2047" width="9" style="148"/>
    <col min="2048" max="2048" width="11.21875" style="148" customWidth="1"/>
    <col min="2049" max="2049" width="2.33203125" style="148" customWidth="1"/>
    <col min="2050" max="2050" width="2.21875" style="148" customWidth="1"/>
    <col min="2051" max="2051" width="2.109375" style="148" customWidth="1"/>
    <col min="2052" max="2053" width="9" style="148"/>
    <col min="2054" max="2054" width="2.109375" style="148" customWidth="1"/>
    <col min="2055" max="2055" width="11.21875" style="148" customWidth="1"/>
    <col min="2056" max="2056" width="0.88671875" style="148" customWidth="1"/>
    <col min="2057" max="2057" width="7" style="148" customWidth="1"/>
    <col min="2058" max="2058" width="5.88671875" style="148" customWidth="1"/>
    <col min="2059" max="2059" width="6" style="148" customWidth="1"/>
    <col min="2060" max="2060" width="6.109375" style="148" customWidth="1"/>
    <col min="2061" max="2061" width="6.21875" style="148" customWidth="1"/>
    <col min="2062" max="2062" width="6.109375" style="148" customWidth="1"/>
    <col min="2063" max="2064" width="5.88671875" style="148" customWidth="1"/>
    <col min="2065" max="2065" width="6.21875" style="148" customWidth="1"/>
    <col min="2066" max="2067" width="7" style="148" customWidth="1"/>
    <col min="2068" max="2068" width="6.88671875" style="148" customWidth="1"/>
    <col min="2069" max="2069" width="1" style="148" customWidth="1"/>
    <col min="2070" max="2070" width="1.88671875" style="148" customWidth="1"/>
    <col min="2071" max="2300" width="9" style="148"/>
    <col min="2301" max="2301" width="2.109375" style="148" customWidth="1"/>
    <col min="2302" max="2303" width="9" style="148"/>
    <col min="2304" max="2304" width="11.21875" style="148" customWidth="1"/>
    <col min="2305" max="2305" width="2.33203125" style="148" customWidth="1"/>
    <col min="2306" max="2306" width="2.21875" style="148" customWidth="1"/>
    <col min="2307" max="2307" width="2.109375" style="148" customWidth="1"/>
    <col min="2308" max="2309" width="9" style="148"/>
    <col min="2310" max="2310" width="2.109375" style="148" customWidth="1"/>
    <col min="2311" max="2311" width="11.21875" style="148" customWidth="1"/>
    <col min="2312" max="2312" width="0.88671875" style="148" customWidth="1"/>
    <col min="2313" max="2313" width="7" style="148" customWidth="1"/>
    <col min="2314" max="2314" width="5.88671875" style="148" customWidth="1"/>
    <col min="2315" max="2315" width="6" style="148" customWidth="1"/>
    <col min="2316" max="2316" width="6.109375" style="148" customWidth="1"/>
    <col min="2317" max="2317" width="6.21875" style="148" customWidth="1"/>
    <col min="2318" max="2318" width="6.109375" style="148" customWidth="1"/>
    <col min="2319" max="2320" width="5.88671875" style="148" customWidth="1"/>
    <col min="2321" max="2321" width="6.21875" style="148" customWidth="1"/>
    <col min="2322" max="2323" width="7" style="148" customWidth="1"/>
    <col min="2324" max="2324" width="6.88671875" style="148" customWidth="1"/>
    <col min="2325" max="2325" width="1" style="148" customWidth="1"/>
    <col min="2326" max="2326" width="1.88671875" style="148" customWidth="1"/>
    <col min="2327" max="2556" width="9" style="148"/>
    <col min="2557" max="2557" width="2.109375" style="148" customWidth="1"/>
    <col min="2558" max="2559" width="9" style="148"/>
    <col min="2560" max="2560" width="11.21875" style="148" customWidth="1"/>
    <col min="2561" max="2561" width="2.33203125" style="148" customWidth="1"/>
    <col min="2562" max="2562" width="2.21875" style="148" customWidth="1"/>
    <col min="2563" max="2563" width="2.109375" style="148" customWidth="1"/>
    <col min="2564" max="2565" width="9" style="148"/>
    <col min="2566" max="2566" width="2.109375" style="148" customWidth="1"/>
    <col min="2567" max="2567" width="11.21875" style="148" customWidth="1"/>
    <col min="2568" max="2568" width="0.88671875" style="148" customWidth="1"/>
    <col min="2569" max="2569" width="7" style="148" customWidth="1"/>
    <col min="2570" max="2570" width="5.88671875" style="148" customWidth="1"/>
    <col min="2571" max="2571" width="6" style="148" customWidth="1"/>
    <col min="2572" max="2572" width="6.109375" style="148" customWidth="1"/>
    <col min="2573" max="2573" width="6.21875" style="148" customWidth="1"/>
    <col min="2574" max="2574" width="6.109375" style="148" customWidth="1"/>
    <col min="2575" max="2576" width="5.88671875" style="148" customWidth="1"/>
    <col min="2577" max="2577" width="6.21875" style="148" customWidth="1"/>
    <col min="2578" max="2579" width="7" style="148" customWidth="1"/>
    <col min="2580" max="2580" width="6.88671875" style="148" customWidth="1"/>
    <col min="2581" max="2581" width="1" style="148" customWidth="1"/>
    <col min="2582" max="2582" width="1.88671875" style="148" customWidth="1"/>
    <col min="2583" max="2812" width="9" style="148"/>
    <col min="2813" max="2813" width="2.109375" style="148" customWidth="1"/>
    <col min="2814" max="2815" width="9" style="148"/>
    <col min="2816" max="2816" width="11.21875" style="148" customWidth="1"/>
    <col min="2817" max="2817" width="2.33203125" style="148" customWidth="1"/>
    <col min="2818" max="2818" width="2.21875" style="148" customWidth="1"/>
    <col min="2819" max="2819" width="2.109375" style="148" customWidth="1"/>
    <col min="2820" max="2821" width="9" style="148"/>
    <col min="2822" max="2822" width="2.109375" style="148" customWidth="1"/>
    <col min="2823" max="2823" width="11.21875" style="148" customWidth="1"/>
    <col min="2824" max="2824" width="0.88671875" style="148" customWidth="1"/>
    <col min="2825" max="2825" width="7" style="148" customWidth="1"/>
    <col min="2826" max="2826" width="5.88671875" style="148" customWidth="1"/>
    <col min="2827" max="2827" width="6" style="148" customWidth="1"/>
    <col min="2828" max="2828" width="6.109375" style="148" customWidth="1"/>
    <col min="2829" max="2829" width="6.21875" style="148" customWidth="1"/>
    <col min="2830" max="2830" width="6.109375" style="148" customWidth="1"/>
    <col min="2831" max="2832" width="5.88671875" style="148" customWidth="1"/>
    <col min="2833" max="2833" width="6.21875" style="148" customWidth="1"/>
    <col min="2834" max="2835" width="7" style="148" customWidth="1"/>
    <col min="2836" max="2836" width="6.88671875" style="148" customWidth="1"/>
    <col min="2837" max="2837" width="1" style="148" customWidth="1"/>
    <col min="2838" max="2838" width="1.88671875" style="148" customWidth="1"/>
    <col min="2839" max="3068" width="9" style="148"/>
    <col min="3069" max="3069" width="2.109375" style="148" customWidth="1"/>
    <col min="3070" max="3071" width="9" style="148"/>
    <col min="3072" max="3072" width="11.21875" style="148" customWidth="1"/>
    <col min="3073" max="3073" width="2.33203125" style="148" customWidth="1"/>
    <col min="3074" max="3074" width="2.21875" style="148" customWidth="1"/>
    <col min="3075" max="3075" width="2.109375" style="148" customWidth="1"/>
    <col min="3076" max="3077" width="9" style="148"/>
    <col min="3078" max="3078" width="2.109375" style="148" customWidth="1"/>
    <col min="3079" max="3079" width="11.21875" style="148" customWidth="1"/>
    <col min="3080" max="3080" width="0.88671875" style="148" customWidth="1"/>
    <col min="3081" max="3081" width="7" style="148" customWidth="1"/>
    <col min="3082" max="3082" width="5.88671875" style="148" customWidth="1"/>
    <col min="3083" max="3083" width="6" style="148" customWidth="1"/>
    <col min="3084" max="3084" width="6.109375" style="148" customWidth="1"/>
    <col min="3085" max="3085" width="6.21875" style="148" customWidth="1"/>
    <col min="3086" max="3086" width="6.109375" style="148" customWidth="1"/>
    <col min="3087" max="3088" width="5.88671875" style="148" customWidth="1"/>
    <col min="3089" max="3089" width="6.21875" style="148" customWidth="1"/>
    <col min="3090" max="3091" width="7" style="148" customWidth="1"/>
    <col min="3092" max="3092" width="6.88671875" style="148" customWidth="1"/>
    <col min="3093" max="3093" width="1" style="148" customWidth="1"/>
    <col min="3094" max="3094" width="1.88671875" style="148" customWidth="1"/>
    <col min="3095" max="3324" width="9" style="148"/>
    <col min="3325" max="3325" width="2.109375" style="148" customWidth="1"/>
    <col min="3326" max="3327" width="9" style="148"/>
    <col min="3328" max="3328" width="11.21875" style="148" customWidth="1"/>
    <col min="3329" max="3329" width="2.33203125" style="148" customWidth="1"/>
    <col min="3330" max="3330" width="2.21875" style="148" customWidth="1"/>
    <col min="3331" max="3331" width="2.109375" style="148" customWidth="1"/>
    <col min="3332" max="3333" width="9" style="148"/>
    <col min="3334" max="3334" width="2.109375" style="148" customWidth="1"/>
    <col min="3335" max="3335" width="11.21875" style="148" customWidth="1"/>
    <col min="3336" max="3336" width="0.88671875" style="148" customWidth="1"/>
    <col min="3337" max="3337" width="7" style="148" customWidth="1"/>
    <col min="3338" max="3338" width="5.88671875" style="148" customWidth="1"/>
    <col min="3339" max="3339" width="6" style="148" customWidth="1"/>
    <col min="3340" max="3340" width="6.109375" style="148" customWidth="1"/>
    <col min="3341" max="3341" width="6.21875" style="148" customWidth="1"/>
    <col min="3342" max="3342" width="6.109375" style="148" customWidth="1"/>
    <col min="3343" max="3344" width="5.88671875" style="148" customWidth="1"/>
    <col min="3345" max="3345" width="6.21875" style="148" customWidth="1"/>
    <col min="3346" max="3347" width="7" style="148" customWidth="1"/>
    <col min="3348" max="3348" width="6.88671875" style="148" customWidth="1"/>
    <col min="3349" max="3349" width="1" style="148" customWidth="1"/>
    <col min="3350" max="3350" width="1.88671875" style="148" customWidth="1"/>
    <col min="3351" max="3580" width="9" style="148"/>
    <col min="3581" max="3581" width="2.109375" style="148" customWidth="1"/>
    <col min="3582" max="3583" width="9" style="148"/>
    <col min="3584" max="3584" width="11.21875" style="148" customWidth="1"/>
    <col min="3585" max="3585" width="2.33203125" style="148" customWidth="1"/>
    <col min="3586" max="3586" width="2.21875" style="148" customWidth="1"/>
    <col min="3587" max="3587" width="2.109375" style="148" customWidth="1"/>
    <col min="3588" max="3589" width="9" style="148"/>
    <col min="3590" max="3590" width="2.109375" style="148" customWidth="1"/>
    <col min="3591" max="3591" width="11.21875" style="148" customWidth="1"/>
    <col min="3592" max="3592" width="0.88671875" style="148" customWidth="1"/>
    <col min="3593" max="3593" width="7" style="148" customWidth="1"/>
    <col min="3594" max="3594" width="5.88671875" style="148" customWidth="1"/>
    <col min="3595" max="3595" width="6" style="148" customWidth="1"/>
    <col min="3596" max="3596" width="6.109375" style="148" customWidth="1"/>
    <col min="3597" max="3597" width="6.21875" style="148" customWidth="1"/>
    <col min="3598" max="3598" width="6.109375" style="148" customWidth="1"/>
    <col min="3599" max="3600" width="5.88671875" style="148" customWidth="1"/>
    <col min="3601" max="3601" width="6.21875" style="148" customWidth="1"/>
    <col min="3602" max="3603" width="7" style="148" customWidth="1"/>
    <col min="3604" max="3604" width="6.88671875" style="148" customWidth="1"/>
    <col min="3605" max="3605" width="1" style="148" customWidth="1"/>
    <col min="3606" max="3606" width="1.88671875" style="148" customWidth="1"/>
    <col min="3607" max="3836" width="9" style="148"/>
    <col min="3837" max="3837" width="2.109375" style="148" customWidth="1"/>
    <col min="3838" max="3839" width="9" style="148"/>
    <col min="3840" max="3840" width="11.21875" style="148" customWidth="1"/>
    <col min="3841" max="3841" width="2.33203125" style="148" customWidth="1"/>
    <col min="3842" max="3842" width="2.21875" style="148" customWidth="1"/>
    <col min="3843" max="3843" width="2.109375" style="148" customWidth="1"/>
    <col min="3844" max="3845" width="9" style="148"/>
    <col min="3846" max="3846" width="2.109375" style="148" customWidth="1"/>
    <col min="3847" max="3847" width="11.21875" style="148" customWidth="1"/>
    <col min="3848" max="3848" width="0.88671875" style="148" customWidth="1"/>
    <col min="3849" max="3849" width="7" style="148" customWidth="1"/>
    <col min="3850" max="3850" width="5.88671875" style="148" customWidth="1"/>
    <col min="3851" max="3851" width="6" style="148" customWidth="1"/>
    <col min="3852" max="3852" width="6.109375" style="148" customWidth="1"/>
    <col min="3853" max="3853" width="6.21875" style="148" customWidth="1"/>
    <col min="3854" max="3854" width="6.109375" style="148" customWidth="1"/>
    <col min="3855" max="3856" width="5.88671875" style="148" customWidth="1"/>
    <col min="3857" max="3857" width="6.21875" style="148" customWidth="1"/>
    <col min="3858" max="3859" width="7" style="148" customWidth="1"/>
    <col min="3860" max="3860" width="6.88671875" style="148" customWidth="1"/>
    <col min="3861" max="3861" width="1" style="148" customWidth="1"/>
    <col min="3862" max="3862" width="1.88671875" style="148" customWidth="1"/>
    <col min="3863" max="4092" width="9" style="148"/>
    <col min="4093" max="4093" width="2.109375" style="148" customWidth="1"/>
    <col min="4094" max="4095" width="9" style="148"/>
    <col min="4096" max="4096" width="11.21875" style="148" customWidth="1"/>
    <col min="4097" max="4097" width="2.33203125" style="148" customWidth="1"/>
    <col min="4098" max="4098" width="2.21875" style="148" customWidth="1"/>
    <col min="4099" max="4099" width="2.109375" style="148" customWidth="1"/>
    <col min="4100" max="4101" width="9" style="148"/>
    <col min="4102" max="4102" width="2.109375" style="148" customWidth="1"/>
    <col min="4103" max="4103" width="11.21875" style="148" customWidth="1"/>
    <col min="4104" max="4104" width="0.88671875" style="148" customWidth="1"/>
    <col min="4105" max="4105" width="7" style="148" customWidth="1"/>
    <col min="4106" max="4106" width="5.88671875" style="148" customWidth="1"/>
    <col min="4107" max="4107" width="6" style="148" customWidth="1"/>
    <col min="4108" max="4108" width="6.109375" style="148" customWidth="1"/>
    <col min="4109" max="4109" width="6.21875" style="148" customWidth="1"/>
    <col min="4110" max="4110" width="6.109375" style="148" customWidth="1"/>
    <col min="4111" max="4112" width="5.88671875" style="148" customWidth="1"/>
    <col min="4113" max="4113" width="6.21875" style="148" customWidth="1"/>
    <col min="4114" max="4115" width="7" style="148" customWidth="1"/>
    <col min="4116" max="4116" width="6.88671875" style="148" customWidth="1"/>
    <col min="4117" max="4117" width="1" style="148" customWidth="1"/>
    <col min="4118" max="4118" width="1.88671875" style="148" customWidth="1"/>
    <col min="4119" max="4348" width="9" style="148"/>
    <col min="4349" max="4349" width="2.109375" style="148" customWidth="1"/>
    <col min="4350" max="4351" width="9" style="148"/>
    <col min="4352" max="4352" width="11.21875" style="148" customWidth="1"/>
    <col min="4353" max="4353" width="2.33203125" style="148" customWidth="1"/>
    <col min="4354" max="4354" width="2.21875" style="148" customWidth="1"/>
    <col min="4355" max="4355" width="2.109375" style="148" customWidth="1"/>
    <col min="4356" max="4357" width="9" style="148"/>
    <col min="4358" max="4358" width="2.109375" style="148" customWidth="1"/>
    <col min="4359" max="4359" width="11.21875" style="148" customWidth="1"/>
    <col min="4360" max="4360" width="0.88671875" style="148" customWidth="1"/>
    <col min="4361" max="4361" width="7" style="148" customWidth="1"/>
    <col min="4362" max="4362" width="5.88671875" style="148" customWidth="1"/>
    <col min="4363" max="4363" width="6" style="148" customWidth="1"/>
    <col min="4364" max="4364" width="6.109375" style="148" customWidth="1"/>
    <col min="4365" max="4365" width="6.21875" style="148" customWidth="1"/>
    <col min="4366" max="4366" width="6.109375" style="148" customWidth="1"/>
    <col min="4367" max="4368" width="5.88671875" style="148" customWidth="1"/>
    <col min="4369" max="4369" width="6.21875" style="148" customWidth="1"/>
    <col min="4370" max="4371" width="7" style="148" customWidth="1"/>
    <col min="4372" max="4372" width="6.88671875" style="148" customWidth="1"/>
    <col min="4373" max="4373" width="1" style="148" customWidth="1"/>
    <col min="4374" max="4374" width="1.88671875" style="148" customWidth="1"/>
    <col min="4375" max="4604" width="9" style="148"/>
    <col min="4605" max="4605" width="2.109375" style="148" customWidth="1"/>
    <col min="4606" max="4607" width="9" style="148"/>
    <col min="4608" max="4608" width="11.21875" style="148" customWidth="1"/>
    <col min="4609" max="4609" width="2.33203125" style="148" customWidth="1"/>
    <col min="4610" max="4610" width="2.21875" style="148" customWidth="1"/>
    <col min="4611" max="4611" width="2.109375" style="148" customWidth="1"/>
    <col min="4612" max="4613" width="9" style="148"/>
    <col min="4614" max="4614" width="2.109375" style="148" customWidth="1"/>
    <col min="4615" max="4615" width="11.21875" style="148" customWidth="1"/>
    <col min="4616" max="4616" width="0.88671875" style="148" customWidth="1"/>
    <col min="4617" max="4617" width="7" style="148" customWidth="1"/>
    <col min="4618" max="4618" width="5.88671875" style="148" customWidth="1"/>
    <col min="4619" max="4619" width="6" style="148" customWidth="1"/>
    <col min="4620" max="4620" width="6.109375" style="148" customWidth="1"/>
    <col min="4621" max="4621" width="6.21875" style="148" customWidth="1"/>
    <col min="4622" max="4622" width="6.109375" style="148" customWidth="1"/>
    <col min="4623" max="4624" width="5.88671875" style="148" customWidth="1"/>
    <col min="4625" max="4625" width="6.21875" style="148" customWidth="1"/>
    <col min="4626" max="4627" width="7" style="148" customWidth="1"/>
    <col min="4628" max="4628" width="6.88671875" style="148" customWidth="1"/>
    <col min="4629" max="4629" width="1" style="148" customWidth="1"/>
    <col min="4630" max="4630" width="1.88671875" style="148" customWidth="1"/>
    <col min="4631" max="4860" width="9" style="148"/>
    <col min="4861" max="4861" width="2.109375" style="148" customWidth="1"/>
    <col min="4862" max="4863" width="9" style="148"/>
    <col min="4864" max="4864" width="11.21875" style="148" customWidth="1"/>
    <col min="4865" max="4865" width="2.33203125" style="148" customWidth="1"/>
    <col min="4866" max="4866" width="2.21875" style="148" customWidth="1"/>
    <col min="4867" max="4867" width="2.109375" style="148" customWidth="1"/>
    <col min="4868" max="4869" width="9" style="148"/>
    <col min="4870" max="4870" width="2.109375" style="148" customWidth="1"/>
    <col min="4871" max="4871" width="11.21875" style="148" customWidth="1"/>
    <col min="4872" max="4872" width="0.88671875" style="148" customWidth="1"/>
    <col min="4873" max="4873" width="7" style="148" customWidth="1"/>
    <col min="4874" max="4874" width="5.88671875" style="148" customWidth="1"/>
    <col min="4875" max="4875" width="6" style="148" customWidth="1"/>
    <col min="4876" max="4876" width="6.109375" style="148" customWidth="1"/>
    <col min="4877" max="4877" width="6.21875" style="148" customWidth="1"/>
    <col min="4878" max="4878" width="6.109375" style="148" customWidth="1"/>
    <col min="4879" max="4880" width="5.88671875" style="148" customWidth="1"/>
    <col min="4881" max="4881" width="6.21875" style="148" customWidth="1"/>
    <col min="4882" max="4883" width="7" style="148" customWidth="1"/>
    <col min="4884" max="4884" width="6.88671875" style="148" customWidth="1"/>
    <col min="4885" max="4885" width="1" style="148" customWidth="1"/>
    <col min="4886" max="4886" width="1.88671875" style="148" customWidth="1"/>
    <col min="4887" max="5116" width="9" style="148"/>
    <col min="5117" max="5117" width="2.109375" style="148" customWidth="1"/>
    <col min="5118" max="5119" width="9" style="148"/>
    <col min="5120" max="5120" width="11.21875" style="148" customWidth="1"/>
    <col min="5121" max="5121" width="2.33203125" style="148" customWidth="1"/>
    <col min="5122" max="5122" width="2.21875" style="148" customWidth="1"/>
    <col min="5123" max="5123" width="2.109375" style="148" customWidth="1"/>
    <col min="5124" max="5125" width="9" style="148"/>
    <col min="5126" max="5126" width="2.109375" style="148" customWidth="1"/>
    <col min="5127" max="5127" width="11.21875" style="148" customWidth="1"/>
    <col min="5128" max="5128" width="0.88671875" style="148" customWidth="1"/>
    <col min="5129" max="5129" width="7" style="148" customWidth="1"/>
    <col min="5130" max="5130" width="5.88671875" style="148" customWidth="1"/>
    <col min="5131" max="5131" width="6" style="148" customWidth="1"/>
    <col min="5132" max="5132" width="6.109375" style="148" customWidth="1"/>
    <col min="5133" max="5133" width="6.21875" style="148" customWidth="1"/>
    <col min="5134" max="5134" width="6.109375" style="148" customWidth="1"/>
    <col min="5135" max="5136" width="5.88671875" style="148" customWidth="1"/>
    <col min="5137" max="5137" width="6.21875" style="148" customWidth="1"/>
    <col min="5138" max="5139" width="7" style="148" customWidth="1"/>
    <col min="5140" max="5140" width="6.88671875" style="148" customWidth="1"/>
    <col min="5141" max="5141" width="1" style="148" customWidth="1"/>
    <col min="5142" max="5142" width="1.88671875" style="148" customWidth="1"/>
    <col min="5143" max="5372" width="9" style="148"/>
    <col min="5373" max="5373" width="2.109375" style="148" customWidth="1"/>
    <col min="5374" max="5375" width="9" style="148"/>
    <col min="5376" max="5376" width="11.21875" style="148" customWidth="1"/>
    <col min="5377" max="5377" width="2.33203125" style="148" customWidth="1"/>
    <col min="5378" max="5378" width="2.21875" style="148" customWidth="1"/>
    <col min="5379" max="5379" width="2.109375" style="148" customWidth="1"/>
    <col min="5380" max="5381" width="9" style="148"/>
    <col min="5382" max="5382" width="2.109375" style="148" customWidth="1"/>
    <col min="5383" max="5383" width="11.21875" style="148" customWidth="1"/>
    <col min="5384" max="5384" width="0.88671875" style="148" customWidth="1"/>
    <col min="5385" max="5385" width="7" style="148" customWidth="1"/>
    <col min="5386" max="5386" width="5.88671875" style="148" customWidth="1"/>
    <col min="5387" max="5387" width="6" style="148" customWidth="1"/>
    <col min="5388" max="5388" width="6.109375" style="148" customWidth="1"/>
    <col min="5389" max="5389" width="6.21875" style="148" customWidth="1"/>
    <col min="5390" max="5390" width="6.109375" style="148" customWidth="1"/>
    <col min="5391" max="5392" width="5.88671875" style="148" customWidth="1"/>
    <col min="5393" max="5393" width="6.21875" style="148" customWidth="1"/>
    <col min="5394" max="5395" width="7" style="148" customWidth="1"/>
    <col min="5396" max="5396" width="6.88671875" style="148" customWidth="1"/>
    <col min="5397" max="5397" width="1" style="148" customWidth="1"/>
    <col min="5398" max="5398" width="1.88671875" style="148" customWidth="1"/>
    <col min="5399" max="5628" width="9" style="148"/>
    <col min="5629" max="5629" width="2.109375" style="148" customWidth="1"/>
    <col min="5630" max="5631" width="9" style="148"/>
    <col min="5632" max="5632" width="11.21875" style="148" customWidth="1"/>
    <col min="5633" max="5633" width="2.33203125" style="148" customWidth="1"/>
    <col min="5634" max="5634" width="2.21875" style="148" customWidth="1"/>
    <col min="5635" max="5635" width="2.109375" style="148" customWidth="1"/>
    <col min="5636" max="5637" width="9" style="148"/>
    <col min="5638" max="5638" width="2.109375" style="148" customWidth="1"/>
    <col min="5639" max="5639" width="11.21875" style="148" customWidth="1"/>
    <col min="5640" max="5640" width="0.88671875" style="148" customWidth="1"/>
    <col min="5641" max="5641" width="7" style="148" customWidth="1"/>
    <col min="5642" max="5642" width="5.88671875" style="148" customWidth="1"/>
    <col min="5643" max="5643" width="6" style="148" customWidth="1"/>
    <col min="5644" max="5644" width="6.109375" style="148" customWidth="1"/>
    <col min="5645" max="5645" width="6.21875" style="148" customWidth="1"/>
    <col min="5646" max="5646" width="6.109375" style="148" customWidth="1"/>
    <col min="5647" max="5648" width="5.88671875" style="148" customWidth="1"/>
    <col min="5649" max="5649" width="6.21875" style="148" customWidth="1"/>
    <col min="5650" max="5651" width="7" style="148" customWidth="1"/>
    <col min="5652" max="5652" width="6.88671875" style="148" customWidth="1"/>
    <col min="5653" max="5653" width="1" style="148" customWidth="1"/>
    <col min="5654" max="5654" width="1.88671875" style="148" customWidth="1"/>
    <col min="5655" max="5884" width="9" style="148"/>
    <col min="5885" max="5885" width="2.109375" style="148" customWidth="1"/>
    <col min="5886" max="5887" width="9" style="148"/>
    <col min="5888" max="5888" width="11.21875" style="148" customWidth="1"/>
    <col min="5889" max="5889" width="2.33203125" style="148" customWidth="1"/>
    <col min="5890" max="5890" width="2.21875" style="148" customWidth="1"/>
    <col min="5891" max="5891" width="2.109375" style="148" customWidth="1"/>
    <col min="5892" max="5893" width="9" style="148"/>
    <col min="5894" max="5894" width="2.109375" style="148" customWidth="1"/>
    <col min="5895" max="5895" width="11.21875" style="148" customWidth="1"/>
    <col min="5896" max="5896" width="0.88671875" style="148" customWidth="1"/>
    <col min="5897" max="5897" width="7" style="148" customWidth="1"/>
    <col min="5898" max="5898" width="5.88671875" style="148" customWidth="1"/>
    <col min="5899" max="5899" width="6" style="148" customWidth="1"/>
    <col min="5900" max="5900" width="6.109375" style="148" customWidth="1"/>
    <col min="5901" max="5901" width="6.21875" style="148" customWidth="1"/>
    <col min="5902" max="5902" width="6.109375" style="148" customWidth="1"/>
    <col min="5903" max="5904" width="5.88671875" style="148" customWidth="1"/>
    <col min="5905" max="5905" width="6.21875" style="148" customWidth="1"/>
    <col min="5906" max="5907" width="7" style="148" customWidth="1"/>
    <col min="5908" max="5908" width="6.88671875" style="148" customWidth="1"/>
    <col min="5909" max="5909" width="1" style="148" customWidth="1"/>
    <col min="5910" max="5910" width="1.88671875" style="148" customWidth="1"/>
    <col min="5911" max="6140" width="9" style="148"/>
    <col min="6141" max="6141" width="2.109375" style="148" customWidth="1"/>
    <col min="6142" max="6143" width="9" style="148"/>
    <col min="6144" max="6144" width="11.21875" style="148" customWidth="1"/>
    <col min="6145" max="6145" width="2.33203125" style="148" customWidth="1"/>
    <col min="6146" max="6146" width="2.21875" style="148" customWidth="1"/>
    <col min="6147" max="6147" width="2.109375" style="148" customWidth="1"/>
    <col min="6148" max="6149" width="9" style="148"/>
    <col min="6150" max="6150" width="2.109375" style="148" customWidth="1"/>
    <col min="6151" max="6151" width="11.21875" style="148" customWidth="1"/>
    <col min="6152" max="6152" width="0.88671875" style="148" customWidth="1"/>
    <col min="6153" max="6153" width="7" style="148" customWidth="1"/>
    <col min="6154" max="6154" width="5.88671875" style="148" customWidth="1"/>
    <col min="6155" max="6155" width="6" style="148" customWidth="1"/>
    <col min="6156" max="6156" width="6.109375" style="148" customWidth="1"/>
    <col min="6157" max="6157" width="6.21875" style="148" customWidth="1"/>
    <col min="6158" max="6158" width="6.109375" style="148" customWidth="1"/>
    <col min="6159" max="6160" width="5.88671875" style="148" customWidth="1"/>
    <col min="6161" max="6161" width="6.21875" style="148" customWidth="1"/>
    <col min="6162" max="6163" width="7" style="148" customWidth="1"/>
    <col min="6164" max="6164" width="6.88671875" style="148" customWidth="1"/>
    <col min="6165" max="6165" width="1" style="148" customWidth="1"/>
    <col min="6166" max="6166" width="1.88671875" style="148" customWidth="1"/>
    <col min="6167" max="6396" width="9" style="148"/>
    <col min="6397" max="6397" width="2.109375" style="148" customWidth="1"/>
    <col min="6398" max="6399" width="9" style="148"/>
    <col min="6400" max="6400" width="11.21875" style="148" customWidth="1"/>
    <col min="6401" max="6401" width="2.33203125" style="148" customWidth="1"/>
    <col min="6402" max="6402" width="2.21875" style="148" customWidth="1"/>
    <col min="6403" max="6403" width="2.109375" style="148" customWidth="1"/>
    <col min="6404" max="6405" width="9" style="148"/>
    <col min="6406" max="6406" width="2.109375" style="148" customWidth="1"/>
    <col min="6407" max="6407" width="11.21875" style="148" customWidth="1"/>
    <col min="6408" max="6408" width="0.88671875" style="148" customWidth="1"/>
    <col min="6409" max="6409" width="7" style="148" customWidth="1"/>
    <col min="6410" max="6410" width="5.88671875" style="148" customWidth="1"/>
    <col min="6411" max="6411" width="6" style="148" customWidth="1"/>
    <col min="6412" max="6412" width="6.109375" style="148" customWidth="1"/>
    <col min="6413" max="6413" width="6.21875" style="148" customWidth="1"/>
    <col min="6414" max="6414" width="6.109375" style="148" customWidth="1"/>
    <col min="6415" max="6416" width="5.88671875" style="148" customWidth="1"/>
    <col min="6417" max="6417" width="6.21875" style="148" customWidth="1"/>
    <col min="6418" max="6419" width="7" style="148" customWidth="1"/>
    <col min="6420" max="6420" width="6.88671875" style="148" customWidth="1"/>
    <col min="6421" max="6421" width="1" style="148" customWidth="1"/>
    <col min="6422" max="6422" width="1.88671875" style="148" customWidth="1"/>
    <col min="6423" max="6652" width="9" style="148"/>
    <col min="6653" max="6653" width="2.109375" style="148" customWidth="1"/>
    <col min="6654" max="6655" width="9" style="148"/>
    <col min="6656" max="6656" width="11.21875" style="148" customWidth="1"/>
    <col min="6657" max="6657" width="2.33203125" style="148" customWidth="1"/>
    <col min="6658" max="6658" width="2.21875" style="148" customWidth="1"/>
    <col min="6659" max="6659" width="2.109375" style="148" customWidth="1"/>
    <col min="6660" max="6661" width="9" style="148"/>
    <col min="6662" max="6662" width="2.109375" style="148" customWidth="1"/>
    <col min="6663" max="6663" width="11.21875" style="148" customWidth="1"/>
    <col min="6664" max="6664" width="0.88671875" style="148" customWidth="1"/>
    <col min="6665" max="6665" width="7" style="148" customWidth="1"/>
    <col min="6666" max="6666" width="5.88671875" style="148" customWidth="1"/>
    <col min="6667" max="6667" width="6" style="148" customWidth="1"/>
    <col min="6668" max="6668" width="6.109375" style="148" customWidth="1"/>
    <col min="6669" max="6669" width="6.21875" style="148" customWidth="1"/>
    <col min="6670" max="6670" width="6.109375" style="148" customWidth="1"/>
    <col min="6671" max="6672" width="5.88671875" style="148" customWidth="1"/>
    <col min="6673" max="6673" width="6.21875" style="148" customWidth="1"/>
    <col min="6674" max="6675" width="7" style="148" customWidth="1"/>
    <col min="6676" max="6676" width="6.88671875" style="148" customWidth="1"/>
    <col min="6677" max="6677" width="1" style="148" customWidth="1"/>
    <col min="6678" max="6678" width="1.88671875" style="148" customWidth="1"/>
    <col min="6679" max="6908" width="9" style="148"/>
    <col min="6909" max="6909" width="2.109375" style="148" customWidth="1"/>
    <col min="6910" max="6911" width="9" style="148"/>
    <col min="6912" max="6912" width="11.21875" style="148" customWidth="1"/>
    <col min="6913" max="6913" width="2.33203125" style="148" customWidth="1"/>
    <col min="6914" max="6914" width="2.21875" style="148" customWidth="1"/>
    <col min="6915" max="6915" width="2.109375" style="148" customWidth="1"/>
    <col min="6916" max="6917" width="9" style="148"/>
    <col min="6918" max="6918" width="2.109375" style="148" customWidth="1"/>
    <col min="6919" max="6919" width="11.21875" style="148" customWidth="1"/>
    <col min="6920" max="6920" width="0.88671875" style="148" customWidth="1"/>
    <col min="6921" max="6921" width="7" style="148" customWidth="1"/>
    <col min="6922" max="6922" width="5.88671875" style="148" customWidth="1"/>
    <col min="6923" max="6923" width="6" style="148" customWidth="1"/>
    <col min="6924" max="6924" width="6.109375" style="148" customWidth="1"/>
    <col min="6925" max="6925" width="6.21875" style="148" customWidth="1"/>
    <col min="6926" max="6926" width="6.109375" style="148" customWidth="1"/>
    <col min="6927" max="6928" width="5.88671875" style="148" customWidth="1"/>
    <col min="6929" max="6929" width="6.21875" style="148" customWidth="1"/>
    <col min="6930" max="6931" width="7" style="148" customWidth="1"/>
    <col min="6932" max="6932" width="6.88671875" style="148" customWidth="1"/>
    <col min="6933" max="6933" width="1" style="148" customWidth="1"/>
    <col min="6934" max="6934" width="1.88671875" style="148" customWidth="1"/>
    <col min="6935" max="7164" width="9" style="148"/>
    <col min="7165" max="7165" width="2.109375" style="148" customWidth="1"/>
    <col min="7166" max="7167" width="9" style="148"/>
    <col min="7168" max="7168" width="11.21875" style="148" customWidth="1"/>
    <col min="7169" max="7169" width="2.33203125" style="148" customWidth="1"/>
    <col min="7170" max="7170" width="2.21875" style="148" customWidth="1"/>
    <col min="7171" max="7171" width="2.109375" style="148" customWidth="1"/>
    <col min="7172" max="7173" width="9" style="148"/>
    <col min="7174" max="7174" width="2.109375" style="148" customWidth="1"/>
    <col min="7175" max="7175" width="11.21875" style="148" customWidth="1"/>
    <col min="7176" max="7176" width="0.88671875" style="148" customWidth="1"/>
    <col min="7177" max="7177" width="7" style="148" customWidth="1"/>
    <col min="7178" max="7178" width="5.88671875" style="148" customWidth="1"/>
    <col min="7179" max="7179" width="6" style="148" customWidth="1"/>
    <col min="7180" max="7180" width="6.109375" style="148" customWidth="1"/>
    <col min="7181" max="7181" width="6.21875" style="148" customWidth="1"/>
    <col min="7182" max="7182" width="6.109375" style="148" customWidth="1"/>
    <col min="7183" max="7184" width="5.88671875" style="148" customWidth="1"/>
    <col min="7185" max="7185" width="6.21875" style="148" customWidth="1"/>
    <col min="7186" max="7187" width="7" style="148" customWidth="1"/>
    <col min="7188" max="7188" width="6.88671875" style="148" customWidth="1"/>
    <col min="7189" max="7189" width="1" style="148" customWidth="1"/>
    <col min="7190" max="7190" width="1.88671875" style="148" customWidth="1"/>
    <col min="7191" max="7420" width="9" style="148"/>
    <col min="7421" max="7421" width="2.109375" style="148" customWidth="1"/>
    <col min="7422" max="7423" width="9" style="148"/>
    <col min="7424" max="7424" width="11.21875" style="148" customWidth="1"/>
    <col min="7425" max="7425" width="2.33203125" style="148" customWidth="1"/>
    <col min="7426" max="7426" width="2.21875" style="148" customWidth="1"/>
    <col min="7427" max="7427" width="2.109375" style="148" customWidth="1"/>
    <col min="7428" max="7429" width="9" style="148"/>
    <col min="7430" max="7430" width="2.109375" style="148" customWidth="1"/>
    <col min="7431" max="7431" width="11.21875" style="148" customWidth="1"/>
    <col min="7432" max="7432" width="0.88671875" style="148" customWidth="1"/>
    <col min="7433" max="7433" width="7" style="148" customWidth="1"/>
    <col min="7434" max="7434" width="5.88671875" style="148" customWidth="1"/>
    <col min="7435" max="7435" width="6" style="148" customWidth="1"/>
    <col min="7436" max="7436" width="6.109375" style="148" customWidth="1"/>
    <col min="7437" max="7437" width="6.21875" style="148" customWidth="1"/>
    <col min="7438" max="7438" width="6.109375" style="148" customWidth="1"/>
    <col min="7439" max="7440" width="5.88671875" style="148" customWidth="1"/>
    <col min="7441" max="7441" width="6.21875" style="148" customWidth="1"/>
    <col min="7442" max="7443" width="7" style="148" customWidth="1"/>
    <col min="7444" max="7444" width="6.88671875" style="148" customWidth="1"/>
    <col min="7445" max="7445" width="1" style="148" customWidth="1"/>
    <col min="7446" max="7446" width="1.88671875" style="148" customWidth="1"/>
    <col min="7447" max="7676" width="9" style="148"/>
    <col min="7677" max="7677" width="2.109375" style="148" customWidth="1"/>
    <col min="7678" max="7679" width="9" style="148"/>
    <col min="7680" max="7680" width="11.21875" style="148" customWidth="1"/>
    <col min="7681" max="7681" width="2.33203125" style="148" customWidth="1"/>
    <col min="7682" max="7682" width="2.21875" style="148" customWidth="1"/>
    <col min="7683" max="7683" width="2.109375" style="148" customWidth="1"/>
    <col min="7684" max="7685" width="9" style="148"/>
    <col min="7686" max="7686" width="2.109375" style="148" customWidth="1"/>
    <col min="7687" max="7687" width="11.21875" style="148" customWidth="1"/>
    <col min="7688" max="7688" width="0.88671875" style="148" customWidth="1"/>
    <col min="7689" max="7689" width="7" style="148" customWidth="1"/>
    <col min="7690" max="7690" width="5.88671875" style="148" customWidth="1"/>
    <col min="7691" max="7691" width="6" style="148" customWidth="1"/>
    <col min="7692" max="7692" width="6.109375" style="148" customWidth="1"/>
    <col min="7693" max="7693" width="6.21875" style="148" customWidth="1"/>
    <col min="7694" max="7694" width="6.109375" style="148" customWidth="1"/>
    <col min="7695" max="7696" width="5.88671875" style="148" customWidth="1"/>
    <col min="7697" max="7697" width="6.21875" style="148" customWidth="1"/>
    <col min="7698" max="7699" width="7" style="148" customWidth="1"/>
    <col min="7700" max="7700" width="6.88671875" style="148" customWidth="1"/>
    <col min="7701" max="7701" width="1" style="148" customWidth="1"/>
    <col min="7702" max="7702" width="1.88671875" style="148" customWidth="1"/>
    <col min="7703" max="7932" width="9" style="148"/>
    <col min="7933" max="7933" width="2.109375" style="148" customWidth="1"/>
    <col min="7934" max="7935" width="9" style="148"/>
    <col min="7936" max="7936" width="11.21875" style="148" customWidth="1"/>
    <col min="7937" max="7937" width="2.33203125" style="148" customWidth="1"/>
    <col min="7938" max="7938" width="2.21875" style="148" customWidth="1"/>
    <col min="7939" max="7939" width="2.109375" style="148" customWidth="1"/>
    <col min="7940" max="7941" width="9" style="148"/>
    <col min="7942" max="7942" width="2.109375" style="148" customWidth="1"/>
    <col min="7943" max="7943" width="11.21875" style="148" customWidth="1"/>
    <col min="7944" max="7944" width="0.88671875" style="148" customWidth="1"/>
    <col min="7945" max="7945" width="7" style="148" customWidth="1"/>
    <col min="7946" max="7946" width="5.88671875" style="148" customWidth="1"/>
    <col min="7947" max="7947" width="6" style="148" customWidth="1"/>
    <col min="7948" max="7948" width="6.109375" style="148" customWidth="1"/>
    <col min="7949" max="7949" width="6.21875" style="148" customWidth="1"/>
    <col min="7950" max="7950" width="6.109375" style="148" customWidth="1"/>
    <col min="7951" max="7952" width="5.88671875" style="148" customWidth="1"/>
    <col min="7953" max="7953" width="6.21875" style="148" customWidth="1"/>
    <col min="7954" max="7955" width="7" style="148" customWidth="1"/>
    <col min="7956" max="7956" width="6.88671875" style="148" customWidth="1"/>
    <col min="7957" max="7957" width="1" style="148" customWidth="1"/>
    <col min="7958" max="7958" width="1.88671875" style="148" customWidth="1"/>
    <col min="7959" max="8188" width="9" style="148"/>
    <col min="8189" max="8189" width="2.109375" style="148" customWidth="1"/>
    <col min="8190" max="8191" width="9" style="148"/>
    <col min="8192" max="8192" width="11.21875" style="148" customWidth="1"/>
    <col min="8193" max="8193" width="2.33203125" style="148" customWidth="1"/>
    <col min="8194" max="8194" width="2.21875" style="148" customWidth="1"/>
    <col min="8195" max="8195" width="2.109375" style="148" customWidth="1"/>
    <col min="8196" max="8197" width="9" style="148"/>
    <col min="8198" max="8198" width="2.109375" style="148" customWidth="1"/>
    <col min="8199" max="8199" width="11.21875" style="148" customWidth="1"/>
    <col min="8200" max="8200" width="0.88671875" style="148" customWidth="1"/>
    <col min="8201" max="8201" width="7" style="148" customWidth="1"/>
    <col min="8202" max="8202" width="5.88671875" style="148" customWidth="1"/>
    <col min="8203" max="8203" width="6" style="148" customWidth="1"/>
    <col min="8204" max="8204" width="6.109375" style="148" customWidth="1"/>
    <col min="8205" max="8205" width="6.21875" style="148" customWidth="1"/>
    <col min="8206" max="8206" width="6.109375" style="148" customWidth="1"/>
    <col min="8207" max="8208" width="5.88671875" style="148" customWidth="1"/>
    <col min="8209" max="8209" width="6.21875" style="148" customWidth="1"/>
    <col min="8210" max="8211" width="7" style="148" customWidth="1"/>
    <col min="8212" max="8212" width="6.88671875" style="148" customWidth="1"/>
    <col min="8213" max="8213" width="1" style="148" customWidth="1"/>
    <col min="8214" max="8214" width="1.88671875" style="148" customWidth="1"/>
    <col min="8215" max="8444" width="9" style="148"/>
    <col min="8445" max="8445" width="2.109375" style="148" customWidth="1"/>
    <col min="8446" max="8447" width="9" style="148"/>
    <col min="8448" max="8448" width="11.21875" style="148" customWidth="1"/>
    <col min="8449" max="8449" width="2.33203125" style="148" customWidth="1"/>
    <col min="8450" max="8450" width="2.21875" style="148" customWidth="1"/>
    <col min="8451" max="8451" width="2.109375" style="148" customWidth="1"/>
    <col min="8452" max="8453" width="9" style="148"/>
    <col min="8454" max="8454" width="2.109375" style="148" customWidth="1"/>
    <col min="8455" max="8455" width="11.21875" style="148" customWidth="1"/>
    <col min="8456" max="8456" width="0.88671875" style="148" customWidth="1"/>
    <col min="8457" max="8457" width="7" style="148" customWidth="1"/>
    <col min="8458" max="8458" width="5.88671875" style="148" customWidth="1"/>
    <col min="8459" max="8459" width="6" style="148" customWidth="1"/>
    <col min="8460" max="8460" width="6.109375" style="148" customWidth="1"/>
    <col min="8461" max="8461" width="6.21875" style="148" customWidth="1"/>
    <col min="8462" max="8462" width="6.109375" style="148" customWidth="1"/>
    <col min="8463" max="8464" width="5.88671875" style="148" customWidth="1"/>
    <col min="8465" max="8465" width="6.21875" style="148" customWidth="1"/>
    <col min="8466" max="8467" width="7" style="148" customWidth="1"/>
    <col min="8468" max="8468" width="6.88671875" style="148" customWidth="1"/>
    <col min="8469" max="8469" width="1" style="148" customWidth="1"/>
    <col min="8470" max="8470" width="1.88671875" style="148" customWidth="1"/>
    <col min="8471" max="8700" width="9" style="148"/>
    <col min="8701" max="8701" width="2.109375" style="148" customWidth="1"/>
    <col min="8702" max="8703" width="9" style="148"/>
    <col min="8704" max="8704" width="11.21875" style="148" customWidth="1"/>
    <col min="8705" max="8705" width="2.33203125" style="148" customWidth="1"/>
    <col min="8706" max="8706" width="2.21875" style="148" customWidth="1"/>
    <col min="8707" max="8707" width="2.109375" style="148" customWidth="1"/>
    <col min="8708" max="8709" width="9" style="148"/>
    <col min="8710" max="8710" width="2.109375" style="148" customWidth="1"/>
    <col min="8711" max="8711" width="11.21875" style="148" customWidth="1"/>
    <col min="8712" max="8712" width="0.88671875" style="148" customWidth="1"/>
    <col min="8713" max="8713" width="7" style="148" customWidth="1"/>
    <col min="8714" max="8714" width="5.88671875" style="148" customWidth="1"/>
    <col min="8715" max="8715" width="6" style="148" customWidth="1"/>
    <col min="8716" max="8716" width="6.109375" style="148" customWidth="1"/>
    <col min="8717" max="8717" width="6.21875" style="148" customWidth="1"/>
    <col min="8718" max="8718" width="6.109375" style="148" customWidth="1"/>
    <col min="8719" max="8720" width="5.88671875" style="148" customWidth="1"/>
    <col min="8721" max="8721" width="6.21875" style="148" customWidth="1"/>
    <col min="8722" max="8723" width="7" style="148" customWidth="1"/>
    <col min="8724" max="8724" width="6.88671875" style="148" customWidth="1"/>
    <col min="8725" max="8725" width="1" style="148" customWidth="1"/>
    <col min="8726" max="8726" width="1.88671875" style="148" customWidth="1"/>
    <col min="8727" max="8956" width="9" style="148"/>
    <col min="8957" max="8957" width="2.109375" style="148" customWidth="1"/>
    <col min="8958" max="8959" width="9" style="148"/>
    <col min="8960" max="8960" width="11.21875" style="148" customWidth="1"/>
    <col min="8961" max="8961" width="2.33203125" style="148" customWidth="1"/>
    <col min="8962" max="8962" width="2.21875" style="148" customWidth="1"/>
    <col min="8963" max="8963" width="2.109375" style="148" customWidth="1"/>
    <col min="8964" max="8965" width="9" style="148"/>
    <col min="8966" max="8966" width="2.109375" style="148" customWidth="1"/>
    <col min="8967" max="8967" width="11.21875" style="148" customWidth="1"/>
    <col min="8968" max="8968" width="0.88671875" style="148" customWidth="1"/>
    <col min="8969" max="8969" width="7" style="148" customWidth="1"/>
    <col min="8970" max="8970" width="5.88671875" style="148" customWidth="1"/>
    <col min="8971" max="8971" width="6" style="148" customWidth="1"/>
    <col min="8972" max="8972" width="6.109375" style="148" customWidth="1"/>
    <col min="8973" max="8973" width="6.21875" style="148" customWidth="1"/>
    <col min="8974" max="8974" width="6.109375" style="148" customWidth="1"/>
    <col min="8975" max="8976" width="5.88671875" style="148" customWidth="1"/>
    <col min="8977" max="8977" width="6.21875" style="148" customWidth="1"/>
    <col min="8978" max="8979" width="7" style="148" customWidth="1"/>
    <col min="8980" max="8980" width="6.88671875" style="148" customWidth="1"/>
    <col min="8981" max="8981" width="1" style="148" customWidth="1"/>
    <col min="8982" max="8982" width="1.88671875" style="148" customWidth="1"/>
    <col min="8983" max="9212" width="9" style="148"/>
    <col min="9213" max="9213" width="2.109375" style="148" customWidth="1"/>
    <col min="9214" max="9215" width="9" style="148"/>
    <col min="9216" max="9216" width="11.21875" style="148" customWidth="1"/>
    <col min="9217" max="9217" width="2.33203125" style="148" customWidth="1"/>
    <col min="9218" max="9218" width="2.21875" style="148" customWidth="1"/>
    <col min="9219" max="9219" width="2.109375" style="148" customWidth="1"/>
    <col min="9220" max="9221" width="9" style="148"/>
    <col min="9222" max="9222" width="2.109375" style="148" customWidth="1"/>
    <col min="9223" max="9223" width="11.21875" style="148" customWidth="1"/>
    <col min="9224" max="9224" width="0.88671875" style="148" customWidth="1"/>
    <col min="9225" max="9225" width="7" style="148" customWidth="1"/>
    <col min="9226" max="9226" width="5.88671875" style="148" customWidth="1"/>
    <col min="9227" max="9227" width="6" style="148" customWidth="1"/>
    <col min="9228" max="9228" width="6.109375" style="148" customWidth="1"/>
    <col min="9229" max="9229" width="6.21875" style="148" customWidth="1"/>
    <col min="9230" max="9230" width="6.109375" style="148" customWidth="1"/>
    <col min="9231" max="9232" width="5.88671875" style="148" customWidth="1"/>
    <col min="9233" max="9233" width="6.21875" style="148" customWidth="1"/>
    <col min="9234" max="9235" width="7" style="148" customWidth="1"/>
    <col min="9236" max="9236" width="6.88671875" style="148" customWidth="1"/>
    <col min="9237" max="9237" width="1" style="148" customWidth="1"/>
    <col min="9238" max="9238" width="1.88671875" style="148" customWidth="1"/>
    <col min="9239" max="9468" width="9" style="148"/>
    <col min="9469" max="9469" width="2.109375" style="148" customWidth="1"/>
    <col min="9470" max="9471" width="9" style="148"/>
    <col min="9472" max="9472" width="11.21875" style="148" customWidth="1"/>
    <col min="9473" max="9473" width="2.33203125" style="148" customWidth="1"/>
    <col min="9474" max="9474" width="2.21875" style="148" customWidth="1"/>
    <col min="9475" max="9475" width="2.109375" style="148" customWidth="1"/>
    <col min="9476" max="9477" width="9" style="148"/>
    <col min="9478" max="9478" width="2.109375" style="148" customWidth="1"/>
    <col min="9479" max="9479" width="11.21875" style="148" customWidth="1"/>
    <col min="9480" max="9480" width="0.88671875" style="148" customWidth="1"/>
    <col min="9481" max="9481" width="7" style="148" customWidth="1"/>
    <col min="9482" max="9482" width="5.88671875" style="148" customWidth="1"/>
    <col min="9483" max="9483" width="6" style="148" customWidth="1"/>
    <col min="9484" max="9484" width="6.109375" style="148" customWidth="1"/>
    <col min="9485" max="9485" width="6.21875" style="148" customWidth="1"/>
    <col min="9486" max="9486" width="6.109375" style="148" customWidth="1"/>
    <col min="9487" max="9488" width="5.88671875" style="148" customWidth="1"/>
    <col min="9489" max="9489" width="6.21875" style="148" customWidth="1"/>
    <col min="9490" max="9491" width="7" style="148" customWidth="1"/>
    <col min="9492" max="9492" width="6.88671875" style="148" customWidth="1"/>
    <col min="9493" max="9493" width="1" style="148" customWidth="1"/>
    <col min="9494" max="9494" width="1.88671875" style="148" customWidth="1"/>
    <col min="9495" max="9724" width="9" style="148"/>
    <col min="9725" max="9725" width="2.109375" style="148" customWidth="1"/>
    <col min="9726" max="9727" width="9" style="148"/>
    <col min="9728" max="9728" width="11.21875" style="148" customWidth="1"/>
    <col min="9729" max="9729" width="2.33203125" style="148" customWidth="1"/>
    <col min="9730" max="9730" width="2.21875" style="148" customWidth="1"/>
    <col min="9731" max="9731" width="2.109375" style="148" customWidth="1"/>
    <col min="9732" max="9733" width="9" style="148"/>
    <col min="9734" max="9734" width="2.109375" style="148" customWidth="1"/>
    <col min="9735" max="9735" width="11.21875" style="148" customWidth="1"/>
    <col min="9736" max="9736" width="0.88671875" style="148" customWidth="1"/>
    <col min="9737" max="9737" width="7" style="148" customWidth="1"/>
    <col min="9738" max="9738" width="5.88671875" style="148" customWidth="1"/>
    <col min="9739" max="9739" width="6" style="148" customWidth="1"/>
    <col min="9740" max="9740" width="6.109375" style="148" customWidth="1"/>
    <col min="9741" max="9741" width="6.21875" style="148" customWidth="1"/>
    <col min="9742" max="9742" width="6.109375" style="148" customWidth="1"/>
    <col min="9743" max="9744" width="5.88671875" style="148" customWidth="1"/>
    <col min="9745" max="9745" width="6.21875" style="148" customWidth="1"/>
    <col min="9746" max="9747" width="7" style="148" customWidth="1"/>
    <col min="9748" max="9748" width="6.88671875" style="148" customWidth="1"/>
    <col min="9749" max="9749" width="1" style="148" customWidth="1"/>
    <col min="9750" max="9750" width="1.88671875" style="148" customWidth="1"/>
    <col min="9751" max="9980" width="9" style="148"/>
    <col min="9981" max="9981" width="2.109375" style="148" customWidth="1"/>
    <col min="9982" max="9983" width="9" style="148"/>
    <col min="9984" max="9984" width="11.21875" style="148" customWidth="1"/>
    <col min="9985" max="9985" width="2.33203125" style="148" customWidth="1"/>
    <col min="9986" max="9986" width="2.21875" style="148" customWidth="1"/>
    <col min="9987" max="9987" width="2.109375" style="148" customWidth="1"/>
    <col min="9988" max="9989" width="9" style="148"/>
    <col min="9990" max="9990" width="2.109375" style="148" customWidth="1"/>
    <col min="9991" max="9991" width="11.21875" style="148" customWidth="1"/>
    <col min="9992" max="9992" width="0.88671875" style="148" customWidth="1"/>
    <col min="9993" max="9993" width="7" style="148" customWidth="1"/>
    <col min="9994" max="9994" width="5.88671875" style="148" customWidth="1"/>
    <col min="9995" max="9995" width="6" style="148" customWidth="1"/>
    <col min="9996" max="9996" width="6.109375" style="148" customWidth="1"/>
    <col min="9997" max="9997" width="6.21875" style="148" customWidth="1"/>
    <col min="9998" max="9998" width="6.109375" style="148" customWidth="1"/>
    <col min="9999" max="10000" width="5.88671875" style="148" customWidth="1"/>
    <col min="10001" max="10001" width="6.21875" style="148" customWidth="1"/>
    <col min="10002" max="10003" width="7" style="148" customWidth="1"/>
    <col min="10004" max="10004" width="6.88671875" style="148" customWidth="1"/>
    <col min="10005" max="10005" width="1" style="148" customWidth="1"/>
    <col min="10006" max="10006" width="1.88671875" style="148" customWidth="1"/>
    <col min="10007" max="10236" width="9" style="148"/>
    <col min="10237" max="10237" width="2.109375" style="148" customWidth="1"/>
    <col min="10238" max="10239" width="9" style="148"/>
    <col min="10240" max="10240" width="11.21875" style="148" customWidth="1"/>
    <col min="10241" max="10241" width="2.33203125" style="148" customWidth="1"/>
    <col min="10242" max="10242" width="2.21875" style="148" customWidth="1"/>
    <col min="10243" max="10243" width="2.109375" style="148" customWidth="1"/>
    <col min="10244" max="10245" width="9" style="148"/>
    <col min="10246" max="10246" width="2.109375" style="148" customWidth="1"/>
    <col min="10247" max="10247" width="11.21875" style="148" customWidth="1"/>
    <col min="10248" max="10248" width="0.88671875" style="148" customWidth="1"/>
    <col min="10249" max="10249" width="7" style="148" customWidth="1"/>
    <col min="10250" max="10250" width="5.88671875" style="148" customWidth="1"/>
    <col min="10251" max="10251" width="6" style="148" customWidth="1"/>
    <col min="10252" max="10252" width="6.109375" style="148" customWidth="1"/>
    <col min="10253" max="10253" width="6.21875" style="148" customWidth="1"/>
    <col min="10254" max="10254" width="6.109375" style="148" customWidth="1"/>
    <col min="10255" max="10256" width="5.88671875" style="148" customWidth="1"/>
    <col min="10257" max="10257" width="6.21875" style="148" customWidth="1"/>
    <col min="10258" max="10259" width="7" style="148" customWidth="1"/>
    <col min="10260" max="10260" width="6.88671875" style="148" customWidth="1"/>
    <col min="10261" max="10261" width="1" style="148" customWidth="1"/>
    <col min="10262" max="10262" width="1.88671875" style="148" customWidth="1"/>
    <col min="10263" max="10492" width="9" style="148"/>
    <col min="10493" max="10493" width="2.109375" style="148" customWidth="1"/>
    <col min="10494" max="10495" width="9" style="148"/>
    <col min="10496" max="10496" width="11.21875" style="148" customWidth="1"/>
    <col min="10497" max="10497" width="2.33203125" style="148" customWidth="1"/>
    <col min="10498" max="10498" width="2.21875" style="148" customWidth="1"/>
    <col min="10499" max="10499" width="2.109375" style="148" customWidth="1"/>
    <col min="10500" max="10501" width="9" style="148"/>
    <col min="10502" max="10502" width="2.109375" style="148" customWidth="1"/>
    <col min="10503" max="10503" width="11.21875" style="148" customWidth="1"/>
    <col min="10504" max="10504" width="0.88671875" style="148" customWidth="1"/>
    <col min="10505" max="10505" width="7" style="148" customWidth="1"/>
    <col min="10506" max="10506" width="5.88671875" style="148" customWidth="1"/>
    <col min="10507" max="10507" width="6" style="148" customWidth="1"/>
    <col min="10508" max="10508" width="6.109375" style="148" customWidth="1"/>
    <col min="10509" max="10509" width="6.21875" style="148" customWidth="1"/>
    <col min="10510" max="10510" width="6.109375" style="148" customWidth="1"/>
    <col min="10511" max="10512" width="5.88671875" style="148" customWidth="1"/>
    <col min="10513" max="10513" width="6.21875" style="148" customWidth="1"/>
    <col min="10514" max="10515" width="7" style="148" customWidth="1"/>
    <col min="10516" max="10516" width="6.88671875" style="148" customWidth="1"/>
    <col min="10517" max="10517" width="1" style="148" customWidth="1"/>
    <col min="10518" max="10518" width="1.88671875" style="148" customWidth="1"/>
    <col min="10519" max="10748" width="9" style="148"/>
    <col min="10749" max="10749" width="2.109375" style="148" customWidth="1"/>
    <col min="10750" max="10751" width="9" style="148"/>
    <col min="10752" max="10752" width="11.21875" style="148" customWidth="1"/>
    <col min="10753" max="10753" width="2.33203125" style="148" customWidth="1"/>
    <col min="10754" max="10754" width="2.21875" style="148" customWidth="1"/>
    <col min="10755" max="10755" width="2.109375" style="148" customWidth="1"/>
    <col min="10756" max="10757" width="9" style="148"/>
    <col min="10758" max="10758" width="2.109375" style="148" customWidth="1"/>
    <col min="10759" max="10759" width="11.21875" style="148" customWidth="1"/>
    <col min="10760" max="10760" width="0.88671875" style="148" customWidth="1"/>
    <col min="10761" max="10761" width="7" style="148" customWidth="1"/>
    <col min="10762" max="10762" width="5.88671875" style="148" customWidth="1"/>
    <col min="10763" max="10763" width="6" style="148" customWidth="1"/>
    <col min="10764" max="10764" width="6.109375" style="148" customWidth="1"/>
    <col min="10765" max="10765" width="6.21875" style="148" customWidth="1"/>
    <col min="10766" max="10766" width="6.109375" style="148" customWidth="1"/>
    <col min="10767" max="10768" width="5.88671875" style="148" customWidth="1"/>
    <col min="10769" max="10769" width="6.21875" style="148" customWidth="1"/>
    <col min="10770" max="10771" width="7" style="148" customWidth="1"/>
    <col min="10772" max="10772" width="6.88671875" style="148" customWidth="1"/>
    <col min="10773" max="10773" width="1" style="148" customWidth="1"/>
    <col min="10774" max="10774" width="1.88671875" style="148" customWidth="1"/>
    <col min="10775" max="11004" width="9" style="148"/>
    <col min="11005" max="11005" width="2.109375" style="148" customWidth="1"/>
    <col min="11006" max="11007" width="9" style="148"/>
    <col min="11008" max="11008" width="11.21875" style="148" customWidth="1"/>
    <col min="11009" max="11009" width="2.33203125" style="148" customWidth="1"/>
    <col min="11010" max="11010" width="2.21875" style="148" customWidth="1"/>
    <col min="11011" max="11011" width="2.109375" style="148" customWidth="1"/>
    <col min="11012" max="11013" width="9" style="148"/>
    <col min="11014" max="11014" width="2.109375" style="148" customWidth="1"/>
    <col min="11015" max="11015" width="11.21875" style="148" customWidth="1"/>
    <col min="11016" max="11016" width="0.88671875" style="148" customWidth="1"/>
    <col min="11017" max="11017" width="7" style="148" customWidth="1"/>
    <col min="11018" max="11018" width="5.88671875" style="148" customWidth="1"/>
    <col min="11019" max="11019" width="6" style="148" customWidth="1"/>
    <col min="11020" max="11020" width="6.109375" style="148" customWidth="1"/>
    <col min="11021" max="11021" width="6.21875" style="148" customWidth="1"/>
    <col min="11022" max="11022" width="6.109375" style="148" customWidth="1"/>
    <col min="11023" max="11024" width="5.88671875" style="148" customWidth="1"/>
    <col min="11025" max="11025" width="6.21875" style="148" customWidth="1"/>
    <col min="11026" max="11027" width="7" style="148" customWidth="1"/>
    <col min="11028" max="11028" width="6.88671875" style="148" customWidth="1"/>
    <col min="11029" max="11029" width="1" style="148" customWidth="1"/>
    <col min="11030" max="11030" width="1.88671875" style="148" customWidth="1"/>
    <col min="11031" max="11260" width="9" style="148"/>
    <col min="11261" max="11261" width="2.109375" style="148" customWidth="1"/>
    <col min="11262" max="11263" width="9" style="148"/>
    <col min="11264" max="11264" width="11.21875" style="148" customWidth="1"/>
    <col min="11265" max="11265" width="2.33203125" style="148" customWidth="1"/>
    <col min="11266" max="11266" width="2.21875" style="148" customWidth="1"/>
    <col min="11267" max="11267" width="2.109375" style="148" customWidth="1"/>
    <col min="11268" max="11269" width="9" style="148"/>
    <col min="11270" max="11270" width="2.109375" style="148" customWidth="1"/>
    <col min="11271" max="11271" width="11.21875" style="148" customWidth="1"/>
    <col min="11272" max="11272" width="0.88671875" style="148" customWidth="1"/>
    <col min="11273" max="11273" width="7" style="148" customWidth="1"/>
    <col min="11274" max="11274" width="5.88671875" style="148" customWidth="1"/>
    <col min="11275" max="11275" width="6" style="148" customWidth="1"/>
    <col min="11276" max="11276" width="6.109375" style="148" customWidth="1"/>
    <col min="11277" max="11277" width="6.21875" style="148" customWidth="1"/>
    <col min="11278" max="11278" width="6.109375" style="148" customWidth="1"/>
    <col min="11279" max="11280" width="5.88671875" style="148" customWidth="1"/>
    <col min="11281" max="11281" width="6.21875" style="148" customWidth="1"/>
    <col min="11282" max="11283" width="7" style="148" customWidth="1"/>
    <col min="11284" max="11284" width="6.88671875" style="148" customWidth="1"/>
    <col min="11285" max="11285" width="1" style="148" customWidth="1"/>
    <col min="11286" max="11286" width="1.88671875" style="148" customWidth="1"/>
    <col min="11287" max="11516" width="9" style="148"/>
    <col min="11517" max="11517" width="2.109375" style="148" customWidth="1"/>
    <col min="11518" max="11519" width="9" style="148"/>
    <col min="11520" max="11520" width="11.21875" style="148" customWidth="1"/>
    <col min="11521" max="11521" width="2.33203125" style="148" customWidth="1"/>
    <col min="11522" max="11522" width="2.21875" style="148" customWidth="1"/>
    <col min="11523" max="11523" width="2.109375" style="148" customWidth="1"/>
    <col min="11524" max="11525" width="9" style="148"/>
    <col min="11526" max="11526" width="2.109375" style="148" customWidth="1"/>
    <col min="11527" max="11527" width="11.21875" style="148" customWidth="1"/>
    <col min="11528" max="11528" width="0.88671875" style="148" customWidth="1"/>
    <col min="11529" max="11529" width="7" style="148" customWidth="1"/>
    <col min="11530" max="11530" width="5.88671875" style="148" customWidth="1"/>
    <col min="11531" max="11531" width="6" style="148" customWidth="1"/>
    <col min="11532" max="11532" width="6.109375" style="148" customWidth="1"/>
    <col min="11533" max="11533" width="6.21875" style="148" customWidth="1"/>
    <col min="11534" max="11534" width="6.109375" style="148" customWidth="1"/>
    <col min="11535" max="11536" width="5.88671875" style="148" customWidth="1"/>
    <col min="11537" max="11537" width="6.21875" style="148" customWidth="1"/>
    <col min="11538" max="11539" width="7" style="148" customWidth="1"/>
    <col min="11540" max="11540" width="6.88671875" style="148" customWidth="1"/>
    <col min="11541" max="11541" width="1" style="148" customWidth="1"/>
    <col min="11542" max="11542" width="1.88671875" style="148" customWidth="1"/>
    <col min="11543" max="11772" width="9" style="148"/>
    <col min="11773" max="11773" width="2.109375" style="148" customWidth="1"/>
    <col min="11774" max="11775" width="9" style="148"/>
    <col min="11776" max="11776" width="11.21875" style="148" customWidth="1"/>
    <col min="11777" max="11777" width="2.33203125" style="148" customWidth="1"/>
    <col min="11778" max="11778" width="2.21875" style="148" customWidth="1"/>
    <col min="11779" max="11779" width="2.109375" style="148" customWidth="1"/>
    <col min="11780" max="11781" width="9" style="148"/>
    <col min="11782" max="11782" width="2.109375" style="148" customWidth="1"/>
    <col min="11783" max="11783" width="11.21875" style="148" customWidth="1"/>
    <col min="11784" max="11784" width="0.88671875" style="148" customWidth="1"/>
    <col min="11785" max="11785" width="7" style="148" customWidth="1"/>
    <col min="11786" max="11786" width="5.88671875" style="148" customWidth="1"/>
    <col min="11787" max="11787" width="6" style="148" customWidth="1"/>
    <col min="11788" max="11788" width="6.109375" style="148" customWidth="1"/>
    <col min="11789" max="11789" width="6.21875" style="148" customWidth="1"/>
    <col min="11790" max="11790" width="6.109375" style="148" customWidth="1"/>
    <col min="11791" max="11792" width="5.88671875" style="148" customWidth="1"/>
    <col min="11793" max="11793" width="6.21875" style="148" customWidth="1"/>
    <col min="11794" max="11795" width="7" style="148" customWidth="1"/>
    <col min="11796" max="11796" width="6.88671875" style="148" customWidth="1"/>
    <col min="11797" max="11797" width="1" style="148" customWidth="1"/>
    <col min="11798" max="11798" width="1.88671875" style="148" customWidth="1"/>
    <col min="11799" max="12028" width="9" style="148"/>
    <col min="12029" max="12029" width="2.109375" style="148" customWidth="1"/>
    <col min="12030" max="12031" width="9" style="148"/>
    <col min="12032" max="12032" width="11.21875" style="148" customWidth="1"/>
    <col min="12033" max="12033" width="2.33203125" style="148" customWidth="1"/>
    <col min="12034" max="12034" width="2.21875" style="148" customWidth="1"/>
    <col min="12035" max="12035" width="2.109375" style="148" customWidth="1"/>
    <col min="12036" max="12037" width="9" style="148"/>
    <col min="12038" max="12038" width="2.109375" style="148" customWidth="1"/>
    <col min="12039" max="12039" width="11.21875" style="148" customWidth="1"/>
    <col min="12040" max="12040" width="0.88671875" style="148" customWidth="1"/>
    <col min="12041" max="12041" width="7" style="148" customWidth="1"/>
    <col min="12042" max="12042" width="5.88671875" style="148" customWidth="1"/>
    <col min="12043" max="12043" width="6" style="148" customWidth="1"/>
    <col min="12044" max="12044" width="6.109375" style="148" customWidth="1"/>
    <col min="12045" max="12045" width="6.21875" style="148" customWidth="1"/>
    <col min="12046" max="12046" width="6.109375" style="148" customWidth="1"/>
    <col min="12047" max="12048" width="5.88671875" style="148" customWidth="1"/>
    <col min="12049" max="12049" width="6.21875" style="148" customWidth="1"/>
    <col min="12050" max="12051" width="7" style="148" customWidth="1"/>
    <col min="12052" max="12052" width="6.88671875" style="148" customWidth="1"/>
    <col min="12053" max="12053" width="1" style="148" customWidth="1"/>
    <col min="12054" max="12054" width="1.88671875" style="148" customWidth="1"/>
    <col min="12055" max="12284" width="9" style="148"/>
    <col min="12285" max="12285" width="2.109375" style="148" customWidth="1"/>
    <col min="12286" max="12287" width="9" style="148"/>
    <col min="12288" max="12288" width="11.21875" style="148" customWidth="1"/>
    <col min="12289" max="12289" width="2.33203125" style="148" customWidth="1"/>
    <col min="12290" max="12290" width="2.21875" style="148" customWidth="1"/>
    <col min="12291" max="12291" width="2.109375" style="148" customWidth="1"/>
    <col min="12292" max="12293" width="9" style="148"/>
    <col min="12294" max="12294" width="2.109375" style="148" customWidth="1"/>
    <col min="12295" max="12295" width="11.21875" style="148" customWidth="1"/>
    <col min="12296" max="12296" width="0.88671875" style="148" customWidth="1"/>
    <col min="12297" max="12297" width="7" style="148" customWidth="1"/>
    <col min="12298" max="12298" width="5.88671875" style="148" customWidth="1"/>
    <col min="12299" max="12299" width="6" style="148" customWidth="1"/>
    <col min="12300" max="12300" width="6.109375" style="148" customWidth="1"/>
    <col min="12301" max="12301" width="6.21875" style="148" customWidth="1"/>
    <col min="12302" max="12302" width="6.109375" style="148" customWidth="1"/>
    <col min="12303" max="12304" width="5.88671875" style="148" customWidth="1"/>
    <col min="12305" max="12305" width="6.21875" style="148" customWidth="1"/>
    <col min="12306" max="12307" width="7" style="148" customWidth="1"/>
    <col min="12308" max="12308" width="6.88671875" style="148" customWidth="1"/>
    <col min="12309" max="12309" width="1" style="148" customWidth="1"/>
    <col min="12310" max="12310" width="1.88671875" style="148" customWidth="1"/>
    <col min="12311" max="12540" width="9" style="148"/>
    <col min="12541" max="12541" width="2.109375" style="148" customWidth="1"/>
    <col min="12542" max="12543" width="9" style="148"/>
    <col min="12544" max="12544" width="11.21875" style="148" customWidth="1"/>
    <col min="12545" max="12545" width="2.33203125" style="148" customWidth="1"/>
    <col min="12546" max="12546" width="2.21875" style="148" customWidth="1"/>
    <col min="12547" max="12547" width="2.109375" style="148" customWidth="1"/>
    <col min="12548" max="12549" width="9" style="148"/>
    <col min="12550" max="12550" width="2.109375" style="148" customWidth="1"/>
    <col min="12551" max="12551" width="11.21875" style="148" customWidth="1"/>
    <col min="12552" max="12552" width="0.88671875" style="148" customWidth="1"/>
    <col min="12553" max="12553" width="7" style="148" customWidth="1"/>
    <col min="12554" max="12554" width="5.88671875" style="148" customWidth="1"/>
    <col min="12555" max="12555" width="6" style="148" customWidth="1"/>
    <col min="12556" max="12556" width="6.109375" style="148" customWidth="1"/>
    <col min="12557" max="12557" width="6.21875" style="148" customWidth="1"/>
    <col min="12558" max="12558" width="6.109375" style="148" customWidth="1"/>
    <col min="12559" max="12560" width="5.88671875" style="148" customWidth="1"/>
    <col min="12561" max="12561" width="6.21875" style="148" customWidth="1"/>
    <col min="12562" max="12563" width="7" style="148" customWidth="1"/>
    <col min="12564" max="12564" width="6.88671875" style="148" customWidth="1"/>
    <col min="12565" max="12565" width="1" style="148" customWidth="1"/>
    <col min="12566" max="12566" width="1.88671875" style="148" customWidth="1"/>
    <col min="12567" max="12796" width="9" style="148"/>
    <col min="12797" max="12797" width="2.109375" style="148" customWidth="1"/>
    <col min="12798" max="12799" width="9" style="148"/>
    <col min="12800" max="12800" width="11.21875" style="148" customWidth="1"/>
    <col min="12801" max="12801" width="2.33203125" style="148" customWidth="1"/>
    <col min="12802" max="12802" width="2.21875" style="148" customWidth="1"/>
    <col min="12803" max="12803" width="2.109375" style="148" customWidth="1"/>
    <col min="12804" max="12805" width="9" style="148"/>
    <col min="12806" max="12806" width="2.109375" style="148" customWidth="1"/>
    <col min="12807" max="12807" width="11.21875" style="148" customWidth="1"/>
    <col min="12808" max="12808" width="0.88671875" style="148" customWidth="1"/>
    <col min="12809" max="12809" width="7" style="148" customWidth="1"/>
    <col min="12810" max="12810" width="5.88671875" style="148" customWidth="1"/>
    <col min="12811" max="12811" width="6" style="148" customWidth="1"/>
    <col min="12812" max="12812" width="6.109375" style="148" customWidth="1"/>
    <col min="12813" max="12813" width="6.21875" style="148" customWidth="1"/>
    <col min="12814" max="12814" width="6.109375" style="148" customWidth="1"/>
    <col min="12815" max="12816" width="5.88671875" style="148" customWidth="1"/>
    <col min="12817" max="12817" width="6.21875" style="148" customWidth="1"/>
    <col min="12818" max="12819" width="7" style="148" customWidth="1"/>
    <col min="12820" max="12820" width="6.88671875" style="148" customWidth="1"/>
    <col min="12821" max="12821" width="1" style="148" customWidth="1"/>
    <col min="12822" max="12822" width="1.88671875" style="148" customWidth="1"/>
    <col min="12823" max="13052" width="9" style="148"/>
    <col min="13053" max="13053" width="2.109375" style="148" customWidth="1"/>
    <col min="13054" max="13055" width="9" style="148"/>
    <col min="13056" max="13056" width="11.21875" style="148" customWidth="1"/>
    <col min="13057" max="13057" width="2.33203125" style="148" customWidth="1"/>
    <col min="13058" max="13058" width="2.21875" style="148" customWidth="1"/>
    <col min="13059" max="13059" width="2.109375" style="148" customWidth="1"/>
    <col min="13060" max="13061" width="9" style="148"/>
    <col min="13062" max="13062" width="2.109375" style="148" customWidth="1"/>
    <col min="13063" max="13063" width="11.21875" style="148" customWidth="1"/>
    <col min="13064" max="13064" width="0.88671875" style="148" customWidth="1"/>
    <col min="13065" max="13065" width="7" style="148" customWidth="1"/>
    <col min="13066" max="13066" width="5.88671875" style="148" customWidth="1"/>
    <col min="13067" max="13067" width="6" style="148" customWidth="1"/>
    <col min="13068" max="13068" width="6.109375" style="148" customWidth="1"/>
    <col min="13069" max="13069" width="6.21875" style="148" customWidth="1"/>
    <col min="13070" max="13070" width="6.109375" style="148" customWidth="1"/>
    <col min="13071" max="13072" width="5.88671875" style="148" customWidth="1"/>
    <col min="13073" max="13073" width="6.21875" style="148" customWidth="1"/>
    <col min="13074" max="13075" width="7" style="148" customWidth="1"/>
    <col min="13076" max="13076" width="6.88671875" style="148" customWidth="1"/>
    <col min="13077" max="13077" width="1" style="148" customWidth="1"/>
    <col min="13078" max="13078" width="1.88671875" style="148" customWidth="1"/>
    <col min="13079" max="13308" width="9" style="148"/>
    <col min="13309" max="13309" width="2.109375" style="148" customWidth="1"/>
    <col min="13310" max="13311" width="9" style="148"/>
    <col min="13312" max="13312" width="11.21875" style="148" customWidth="1"/>
    <col min="13313" max="13313" width="2.33203125" style="148" customWidth="1"/>
    <col min="13314" max="13314" width="2.21875" style="148" customWidth="1"/>
    <col min="13315" max="13315" width="2.109375" style="148" customWidth="1"/>
    <col min="13316" max="13317" width="9" style="148"/>
    <col min="13318" max="13318" width="2.109375" style="148" customWidth="1"/>
    <col min="13319" max="13319" width="11.21875" style="148" customWidth="1"/>
    <col min="13320" max="13320" width="0.88671875" style="148" customWidth="1"/>
    <col min="13321" max="13321" width="7" style="148" customWidth="1"/>
    <col min="13322" max="13322" width="5.88671875" style="148" customWidth="1"/>
    <col min="13323" max="13323" width="6" style="148" customWidth="1"/>
    <col min="13324" max="13324" width="6.109375" style="148" customWidth="1"/>
    <col min="13325" max="13325" width="6.21875" style="148" customWidth="1"/>
    <col min="13326" max="13326" width="6.109375" style="148" customWidth="1"/>
    <col min="13327" max="13328" width="5.88671875" style="148" customWidth="1"/>
    <col min="13329" max="13329" width="6.21875" style="148" customWidth="1"/>
    <col min="13330" max="13331" width="7" style="148" customWidth="1"/>
    <col min="13332" max="13332" width="6.88671875" style="148" customWidth="1"/>
    <col min="13333" max="13333" width="1" style="148" customWidth="1"/>
    <col min="13334" max="13334" width="1.88671875" style="148" customWidth="1"/>
    <col min="13335" max="13564" width="9" style="148"/>
    <col min="13565" max="13565" width="2.109375" style="148" customWidth="1"/>
    <col min="13566" max="13567" width="9" style="148"/>
    <col min="13568" max="13568" width="11.21875" style="148" customWidth="1"/>
    <col min="13569" max="13569" width="2.33203125" style="148" customWidth="1"/>
    <col min="13570" max="13570" width="2.21875" style="148" customWidth="1"/>
    <col min="13571" max="13571" width="2.109375" style="148" customWidth="1"/>
    <col min="13572" max="13573" width="9" style="148"/>
    <col min="13574" max="13574" width="2.109375" style="148" customWidth="1"/>
    <col min="13575" max="13575" width="11.21875" style="148" customWidth="1"/>
    <col min="13576" max="13576" width="0.88671875" style="148" customWidth="1"/>
    <col min="13577" max="13577" width="7" style="148" customWidth="1"/>
    <col min="13578" max="13578" width="5.88671875" style="148" customWidth="1"/>
    <col min="13579" max="13579" width="6" style="148" customWidth="1"/>
    <col min="13580" max="13580" width="6.109375" style="148" customWidth="1"/>
    <col min="13581" max="13581" width="6.21875" style="148" customWidth="1"/>
    <col min="13582" max="13582" width="6.109375" style="148" customWidth="1"/>
    <col min="13583" max="13584" width="5.88671875" style="148" customWidth="1"/>
    <col min="13585" max="13585" width="6.21875" style="148" customWidth="1"/>
    <col min="13586" max="13587" width="7" style="148" customWidth="1"/>
    <col min="13588" max="13588" width="6.88671875" style="148" customWidth="1"/>
    <col min="13589" max="13589" width="1" style="148" customWidth="1"/>
    <col min="13590" max="13590" width="1.88671875" style="148" customWidth="1"/>
    <col min="13591" max="13820" width="9" style="148"/>
    <col min="13821" max="13821" width="2.109375" style="148" customWidth="1"/>
    <col min="13822" max="13823" width="9" style="148"/>
    <col min="13824" max="13824" width="11.21875" style="148" customWidth="1"/>
    <col min="13825" max="13825" width="2.33203125" style="148" customWidth="1"/>
    <col min="13826" max="13826" width="2.21875" style="148" customWidth="1"/>
    <col min="13827" max="13827" width="2.109375" style="148" customWidth="1"/>
    <col min="13828" max="13829" width="9" style="148"/>
    <col min="13830" max="13830" width="2.109375" style="148" customWidth="1"/>
    <col min="13831" max="13831" width="11.21875" style="148" customWidth="1"/>
    <col min="13832" max="13832" width="0.88671875" style="148" customWidth="1"/>
    <col min="13833" max="13833" width="7" style="148" customWidth="1"/>
    <col min="13834" max="13834" width="5.88671875" style="148" customWidth="1"/>
    <col min="13835" max="13835" width="6" style="148" customWidth="1"/>
    <col min="13836" max="13836" width="6.109375" style="148" customWidth="1"/>
    <col min="13837" max="13837" width="6.21875" style="148" customWidth="1"/>
    <col min="13838" max="13838" width="6.109375" style="148" customWidth="1"/>
    <col min="13839" max="13840" width="5.88671875" style="148" customWidth="1"/>
    <col min="13841" max="13841" width="6.21875" style="148" customWidth="1"/>
    <col min="13842" max="13843" width="7" style="148" customWidth="1"/>
    <col min="13844" max="13844" width="6.88671875" style="148" customWidth="1"/>
    <col min="13845" max="13845" width="1" style="148" customWidth="1"/>
    <col min="13846" max="13846" width="1.88671875" style="148" customWidth="1"/>
    <col min="13847" max="14076" width="9" style="148"/>
    <col min="14077" max="14077" width="2.109375" style="148" customWidth="1"/>
    <col min="14078" max="14079" width="9" style="148"/>
    <col min="14080" max="14080" width="11.21875" style="148" customWidth="1"/>
    <col min="14081" max="14081" width="2.33203125" style="148" customWidth="1"/>
    <col min="14082" max="14082" width="2.21875" style="148" customWidth="1"/>
    <col min="14083" max="14083" width="2.109375" style="148" customWidth="1"/>
    <col min="14084" max="14085" width="9" style="148"/>
    <col min="14086" max="14086" width="2.109375" style="148" customWidth="1"/>
    <col min="14087" max="14087" width="11.21875" style="148" customWidth="1"/>
    <col min="14088" max="14088" width="0.88671875" style="148" customWidth="1"/>
    <col min="14089" max="14089" width="7" style="148" customWidth="1"/>
    <col min="14090" max="14090" width="5.88671875" style="148" customWidth="1"/>
    <col min="14091" max="14091" width="6" style="148" customWidth="1"/>
    <col min="14092" max="14092" width="6.109375" style="148" customWidth="1"/>
    <col min="14093" max="14093" width="6.21875" style="148" customWidth="1"/>
    <col min="14094" max="14094" width="6.109375" style="148" customWidth="1"/>
    <col min="14095" max="14096" width="5.88671875" style="148" customWidth="1"/>
    <col min="14097" max="14097" width="6.21875" style="148" customWidth="1"/>
    <col min="14098" max="14099" width="7" style="148" customWidth="1"/>
    <col min="14100" max="14100" width="6.88671875" style="148" customWidth="1"/>
    <col min="14101" max="14101" width="1" style="148" customWidth="1"/>
    <col min="14102" max="14102" width="1.88671875" style="148" customWidth="1"/>
    <col min="14103" max="14332" width="9" style="148"/>
    <col min="14333" max="14333" width="2.109375" style="148" customWidth="1"/>
    <col min="14334" max="14335" width="9" style="148"/>
    <col min="14336" max="14336" width="11.21875" style="148" customWidth="1"/>
    <col min="14337" max="14337" width="2.33203125" style="148" customWidth="1"/>
    <col min="14338" max="14338" width="2.21875" style="148" customWidth="1"/>
    <col min="14339" max="14339" width="2.109375" style="148" customWidth="1"/>
    <col min="14340" max="14341" width="9" style="148"/>
    <col min="14342" max="14342" width="2.109375" style="148" customWidth="1"/>
    <col min="14343" max="14343" width="11.21875" style="148" customWidth="1"/>
    <col min="14344" max="14344" width="0.88671875" style="148" customWidth="1"/>
    <col min="14345" max="14345" width="7" style="148" customWidth="1"/>
    <col min="14346" max="14346" width="5.88671875" style="148" customWidth="1"/>
    <col min="14347" max="14347" width="6" style="148" customWidth="1"/>
    <col min="14348" max="14348" width="6.109375" style="148" customWidth="1"/>
    <col min="14349" max="14349" width="6.21875" style="148" customWidth="1"/>
    <col min="14350" max="14350" width="6.109375" style="148" customWidth="1"/>
    <col min="14351" max="14352" width="5.88671875" style="148" customWidth="1"/>
    <col min="14353" max="14353" width="6.21875" style="148" customWidth="1"/>
    <col min="14354" max="14355" width="7" style="148" customWidth="1"/>
    <col min="14356" max="14356" width="6.88671875" style="148" customWidth="1"/>
    <col min="14357" max="14357" width="1" style="148" customWidth="1"/>
    <col min="14358" max="14358" width="1.88671875" style="148" customWidth="1"/>
    <col min="14359" max="14588" width="9" style="148"/>
    <col min="14589" max="14589" width="2.109375" style="148" customWidth="1"/>
    <col min="14590" max="14591" width="9" style="148"/>
    <col min="14592" max="14592" width="11.21875" style="148" customWidth="1"/>
    <col min="14593" max="14593" width="2.33203125" style="148" customWidth="1"/>
    <col min="14594" max="14594" width="2.21875" style="148" customWidth="1"/>
    <col min="14595" max="14595" width="2.109375" style="148" customWidth="1"/>
    <col min="14596" max="14597" width="9" style="148"/>
    <col min="14598" max="14598" width="2.109375" style="148" customWidth="1"/>
    <col min="14599" max="14599" width="11.21875" style="148" customWidth="1"/>
    <col min="14600" max="14600" width="0.88671875" style="148" customWidth="1"/>
    <col min="14601" max="14601" width="7" style="148" customWidth="1"/>
    <col min="14602" max="14602" width="5.88671875" style="148" customWidth="1"/>
    <col min="14603" max="14603" width="6" style="148" customWidth="1"/>
    <col min="14604" max="14604" width="6.109375" style="148" customWidth="1"/>
    <col min="14605" max="14605" width="6.21875" style="148" customWidth="1"/>
    <col min="14606" max="14606" width="6.109375" style="148" customWidth="1"/>
    <col min="14607" max="14608" width="5.88671875" style="148" customWidth="1"/>
    <col min="14609" max="14609" width="6.21875" style="148" customWidth="1"/>
    <col min="14610" max="14611" width="7" style="148" customWidth="1"/>
    <col min="14612" max="14612" width="6.88671875" style="148" customWidth="1"/>
    <col min="14613" max="14613" width="1" style="148" customWidth="1"/>
    <col min="14614" max="14614" width="1.88671875" style="148" customWidth="1"/>
    <col min="14615" max="14844" width="9" style="148"/>
    <col min="14845" max="14845" width="2.109375" style="148" customWidth="1"/>
    <col min="14846" max="14847" width="9" style="148"/>
    <col min="14848" max="14848" width="11.21875" style="148" customWidth="1"/>
    <col min="14849" max="14849" width="2.33203125" style="148" customWidth="1"/>
    <col min="14850" max="14850" width="2.21875" style="148" customWidth="1"/>
    <col min="14851" max="14851" width="2.109375" style="148" customWidth="1"/>
    <col min="14852" max="14853" width="9" style="148"/>
    <col min="14854" max="14854" width="2.109375" style="148" customWidth="1"/>
    <col min="14855" max="14855" width="11.21875" style="148" customWidth="1"/>
    <col min="14856" max="14856" width="0.88671875" style="148" customWidth="1"/>
    <col min="14857" max="14857" width="7" style="148" customWidth="1"/>
    <col min="14858" max="14858" width="5.88671875" style="148" customWidth="1"/>
    <col min="14859" max="14859" width="6" style="148" customWidth="1"/>
    <col min="14860" max="14860" width="6.109375" style="148" customWidth="1"/>
    <col min="14861" max="14861" width="6.21875" style="148" customWidth="1"/>
    <col min="14862" max="14862" width="6.109375" style="148" customWidth="1"/>
    <col min="14863" max="14864" width="5.88671875" style="148" customWidth="1"/>
    <col min="14865" max="14865" width="6.21875" style="148" customWidth="1"/>
    <col min="14866" max="14867" width="7" style="148" customWidth="1"/>
    <col min="14868" max="14868" width="6.88671875" style="148" customWidth="1"/>
    <col min="14869" max="14869" width="1" style="148" customWidth="1"/>
    <col min="14870" max="14870" width="1.88671875" style="148" customWidth="1"/>
    <col min="14871" max="15100" width="9" style="148"/>
    <col min="15101" max="15101" width="2.109375" style="148" customWidth="1"/>
    <col min="15102" max="15103" width="9" style="148"/>
    <col min="15104" max="15104" width="11.21875" style="148" customWidth="1"/>
    <col min="15105" max="15105" width="2.33203125" style="148" customWidth="1"/>
    <col min="15106" max="15106" width="2.21875" style="148" customWidth="1"/>
    <col min="15107" max="15107" width="2.109375" style="148" customWidth="1"/>
    <col min="15108" max="15109" width="9" style="148"/>
    <col min="15110" max="15110" width="2.109375" style="148" customWidth="1"/>
    <col min="15111" max="15111" width="11.21875" style="148" customWidth="1"/>
    <col min="15112" max="15112" width="0.88671875" style="148" customWidth="1"/>
    <col min="15113" max="15113" width="7" style="148" customWidth="1"/>
    <col min="15114" max="15114" width="5.88671875" style="148" customWidth="1"/>
    <col min="15115" max="15115" width="6" style="148" customWidth="1"/>
    <col min="15116" max="15116" width="6.109375" style="148" customWidth="1"/>
    <col min="15117" max="15117" width="6.21875" style="148" customWidth="1"/>
    <col min="15118" max="15118" width="6.109375" style="148" customWidth="1"/>
    <col min="15119" max="15120" width="5.88671875" style="148" customWidth="1"/>
    <col min="15121" max="15121" width="6.21875" style="148" customWidth="1"/>
    <col min="15122" max="15123" width="7" style="148" customWidth="1"/>
    <col min="15124" max="15124" width="6.88671875" style="148" customWidth="1"/>
    <col min="15125" max="15125" width="1" style="148" customWidth="1"/>
    <col min="15126" max="15126" width="1.88671875" style="148" customWidth="1"/>
    <col min="15127" max="15356" width="9" style="148"/>
    <col min="15357" max="15357" width="2.109375" style="148" customWidth="1"/>
    <col min="15358" max="15359" width="9" style="148"/>
    <col min="15360" max="15360" width="11.21875" style="148" customWidth="1"/>
    <col min="15361" max="15361" width="2.33203125" style="148" customWidth="1"/>
    <col min="15362" max="15362" width="2.21875" style="148" customWidth="1"/>
    <col min="15363" max="15363" width="2.109375" style="148" customWidth="1"/>
    <col min="15364" max="15365" width="9" style="148"/>
    <col min="15366" max="15366" width="2.109375" style="148" customWidth="1"/>
    <col min="15367" max="15367" width="11.21875" style="148" customWidth="1"/>
    <col min="15368" max="15368" width="0.88671875" style="148" customWidth="1"/>
    <col min="15369" max="15369" width="7" style="148" customWidth="1"/>
    <col min="15370" max="15370" width="5.88671875" style="148" customWidth="1"/>
    <col min="15371" max="15371" width="6" style="148" customWidth="1"/>
    <col min="15372" max="15372" width="6.109375" style="148" customWidth="1"/>
    <col min="15373" max="15373" width="6.21875" style="148" customWidth="1"/>
    <col min="15374" max="15374" width="6.109375" style="148" customWidth="1"/>
    <col min="15375" max="15376" width="5.88671875" style="148" customWidth="1"/>
    <col min="15377" max="15377" width="6.21875" style="148" customWidth="1"/>
    <col min="15378" max="15379" width="7" style="148" customWidth="1"/>
    <col min="15380" max="15380" width="6.88671875" style="148" customWidth="1"/>
    <col min="15381" max="15381" width="1" style="148" customWidth="1"/>
    <col min="15382" max="15382" width="1.88671875" style="148" customWidth="1"/>
    <col min="15383" max="15612" width="9" style="148"/>
    <col min="15613" max="15613" width="2.109375" style="148" customWidth="1"/>
    <col min="15614" max="15615" width="9" style="148"/>
    <col min="15616" max="15616" width="11.21875" style="148" customWidth="1"/>
    <col min="15617" max="15617" width="2.33203125" style="148" customWidth="1"/>
    <col min="15618" max="15618" width="2.21875" style="148" customWidth="1"/>
    <col min="15619" max="15619" width="2.109375" style="148" customWidth="1"/>
    <col min="15620" max="15621" width="9" style="148"/>
    <col min="15622" max="15622" width="2.109375" style="148" customWidth="1"/>
    <col min="15623" max="15623" width="11.21875" style="148" customWidth="1"/>
    <col min="15624" max="15624" width="0.88671875" style="148" customWidth="1"/>
    <col min="15625" max="15625" width="7" style="148" customWidth="1"/>
    <col min="15626" max="15626" width="5.88671875" style="148" customWidth="1"/>
    <col min="15627" max="15627" width="6" style="148" customWidth="1"/>
    <col min="15628" max="15628" width="6.109375" style="148" customWidth="1"/>
    <col min="15629" max="15629" width="6.21875" style="148" customWidth="1"/>
    <col min="15630" max="15630" width="6.109375" style="148" customWidth="1"/>
    <col min="15631" max="15632" width="5.88671875" style="148" customWidth="1"/>
    <col min="15633" max="15633" width="6.21875" style="148" customWidth="1"/>
    <col min="15634" max="15635" width="7" style="148" customWidth="1"/>
    <col min="15636" max="15636" width="6.88671875" style="148" customWidth="1"/>
    <col min="15637" max="15637" width="1" style="148" customWidth="1"/>
    <col min="15638" max="15638" width="1.88671875" style="148" customWidth="1"/>
    <col min="15639" max="15868" width="9" style="148"/>
    <col min="15869" max="15869" width="2.109375" style="148" customWidth="1"/>
    <col min="15870" max="15871" width="9" style="148"/>
    <col min="15872" max="15872" width="11.21875" style="148" customWidth="1"/>
    <col min="15873" max="15873" width="2.33203125" style="148" customWidth="1"/>
    <col min="15874" max="15874" width="2.21875" style="148" customWidth="1"/>
    <col min="15875" max="15875" width="2.109375" style="148" customWidth="1"/>
    <col min="15876" max="15877" width="9" style="148"/>
    <col min="15878" max="15878" width="2.109375" style="148" customWidth="1"/>
    <col min="15879" max="15879" width="11.21875" style="148" customWidth="1"/>
    <col min="15880" max="15880" width="0.88671875" style="148" customWidth="1"/>
    <col min="15881" max="15881" width="7" style="148" customWidth="1"/>
    <col min="15882" max="15882" width="5.88671875" style="148" customWidth="1"/>
    <col min="15883" max="15883" width="6" style="148" customWidth="1"/>
    <col min="15884" max="15884" width="6.109375" style="148" customWidth="1"/>
    <col min="15885" max="15885" width="6.21875" style="148" customWidth="1"/>
    <col min="15886" max="15886" width="6.109375" style="148" customWidth="1"/>
    <col min="15887" max="15888" width="5.88671875" style="148" customWidth="1"/>
    <col min="15889" max="15889" width="6.21875" style="148" customWidth="1"/>
    <col min="15890" max="15891" width="7" style="148" customWidth="1"/>
    <col min="15892" max="15892" width="6.88671875" style="148" customWidth="1"/>
    <col min="15893" max="15893" width="1" style="148" customWidth="1"/>
    <col min="15894" max="15894" width="1.88671875" style="148" customWidth="1"/>
    <col min="15895" max="16124" width="9" style="148"/>
    <col min="16125" max="16125" width="2.109375" style="148" customWidth="1"/>
    <col min="16126" max="16127" width="9" style="148"/>
    <col min="16128" max="16128" width="11.21875" style="148" customWidth="1"/>
    <col min="16129" max="16129" width="2.33203125" style="148" customWidth="1"/>
    <col min="16130" max="16130" width="2.21875" style="148" customWidth="1"/>
    <col min="16131" max="16131" width="2.109375" style="148" customWidth="1"/>
    <col min="16132" max="16133" width="9" style="148"/>
    <col min="16134" max="16134" width="2.109375" style="148" customWidth="1"/>
    <col min="16135" max="16135" width="11.21875" style="148" customWidth="1"/>
    <col min="16136" max="16136" width="0.88671875" style="148" customWidth="1"/>
    <col min="16137" max="16137" width="7" style="148" customWidth="1"/>
    <col min="16138" max="16138" width="5.88671875" style="148" customWidth="1"/>
    <col min="16139" max="16139" width="6" style="148" customWidth="1"/>
    <col min="16140" max="16140" width="6.109375" style="148" customWidth="1"/>
    <col min="16141" max="16141" width="6.21875" style="148" customWidth="1"/>
    <col min="16142" max="16142" width="6.109375" style="148" customWidth="1"/>
    <col min="16143" max="16144" width="5.88671875" style="148" customWidth="1"/>
    <col min="16145" max="16145" width="6.21875" style="148" customWidth="1"/>
    <col min="16146" max="16147" width="7" style="148" customWidth="1"/>
    <col min="16148" max="16148" width="6.88671875" style="148" customWidth="1"/>
    <col min="16149" max="16149" width="1" style="148" customWidth="1"/>
    <col min="16150" max="16150" width="1.88671875" style="148" customWidth="1"/>
    <col min="16151" max="16384" width="9" style="148"/>
  </cols>
  <sheetData>
    <row r="1" spans="1:20" x14ac:dyDescent="0.25">
      <c r="F1" s="154" t="s">
        <v>96</v>
      </c>
      <c r="I1" s="154" t="s">
        <v>95</v>
      </c>
    </row>
    <row r="2" spans="1:20" x14ac:dyDescent="0.25">
      <c r="B2" s="175" t="s">
        <v>51</v>
      </c>
      <c r="C2" s="174"/>
      <c r="D2" s="148">
        <v>8000</v>
      </c>
      <c r="F2" s="173"/>
      <c r="G2" s="172">
        <f>D9</f>
        <v>108500</v>
      </c>
      <c r="I2" s="171">
        <f>D9</f>
        <v>108500</v>
      </c>
      <c r="J2" s="170">
        <v>5000</v>
      </c>
      <c r="K2" s="170">
        <v>6000</v>
      </c>
      <c r="L2" s="170">
        <v>7000</v>
      </c>
      <c r="M2" s="170">
        <v>8000</v>
      </c>
      <c r="N2" s="170">
        <v>9000</v>
      </c>
      <c r="O2" s="170">
        <v>10000</v>
      </c>
      <c r="P2" s="170">
        <v>11000</v>
      </c>
      <c r="Q2" s="170">
        <v>12000</v>
      </c>
      <c r="R2" s="170">
        <v>13000</v>
      </c>
      <c r="S2" s="170">
        <v>14000</v>
      </c>
      <c r="T2" s="170">
        <v>15000</v>
      </c>
    </row>
    <row r="3" spans="1:20" x14ac:dyDescent="0.25">
      <c r="B3" s="167" t="s">
        <v>52</v>
      </c>
      <c r="C3" s="166"/>
      <c r="D3" s="102">
        <v>6000</v>
      </c>
      <c r="F3" s="169">
        <v>1000</v>
      </c>
      <c r="G3" s="168">
        <f t="dataTable" ref="G3:G13" dt2D="0" dtr="0" r1="D6"/>
        <v>73000</v>
      </c>
      <c r="I3" s="155">
        <v>1000</v>
      </c>
      <c r="J3" s="104">
        <v>55000</v>
      </c>
      <c r="K3" s="105">
        <v>61000</v>
      </c>
      <c r="L3" s="105">
        <v>67000</v>
      </c>
      <c r="M3" s="105">
        <v>73000</v>
      </c>
      <c r="N3" s="105">
        <v>79000</v>
      </c>
      <c r="O3" s="105">
        <v>85000</v>
      </c>
      <c r="P3" s="106">
        <v>91000</v>
      </c>
      <c r="Q3" s="106">
        <v>97000</v>
      </c>
      <c r="R3" s="106">
        <v>103000</v>
      </c>
      <c r="S3" s="106">
        <v>109000</v>
      </c>
      <c r="T3" s="105">
        <v>115000</v>
      </c>
    </row>
    <row r="4" spans="1:20" x14ac:dyDescent="0.25">
      <c r="B4" s="167" t="s">
        <v>53</v>
      </c>
      <c r="C4" s="166"/>
      <c r="D4" s="103">
        <v>50</v>
      </c>
      <c r="F4" s="159">
        <v>1100</v>
      </c>
      <c r="G4" s="158">
        <v>71136.363636363632</v>
      </c>
      <c r="I4" s="155">
        <v>1100</v>
      </c>
      <c r="J4" s="108">
        <v>54772.727272727301</v>
      </c>
      <c r="K4" s="109">
        <v>60227.272727272699</v>
      </c>
      <c r="L4" s="109">
        <v>65681.818181818206</v>
      </c>
      <c r="M4" s="109">
        <v>71136.363636363603</v>
      </c>
      <c r="N4" s="109">
        <v>76590.909090909103</v>
      </c>
      <c r="O4" s="109">
        <v>82045.454545454602</v>
      </c>
      <c r="P4" s="110">
        <v>87500</v>
      </c>
      <c r="Q4" s="110">
        <v>92954.545454545398</v>
      </c>
      <c r="R4" s="110">
        <v>98409.090909090897</v>
      </c>
      <c r="S4" s="110">
        <v>103863.636363636</v>
      </c>
      <c r="T4" s="109">
        <v>109318.181818182</v>
      </c>
    </row>
    <row r="5" spans="1:20" x14ac:dyDescent="0.25">
      <c r="D5" s="107"/>
      <c r="F5" s="159">
        <v>1200</v>
      </c>
      <c r="G5" s="158">
        <v>70000</v>
      </c>
      <c r="I5" s="155">
        <v>1200</v>
      </c>
      <c r="J5" s="108">
        <v>55000</v>
      </c>
      <c r="K5" s="109">
        <v>60000</v>
      </c>
      <c r="L5" s="109">
        <v>65000</v>
      </c>
      <c r="M5" s="109">
        <v>70000</v>
      </c>
      <c r="N5" s="109">
        <v>75000</v>
      </c>
      <c r="O5" s="109">
        <v>80000</v>
      </c>
      <c r="P5" s="110">
        <v>85000</v>
      </c>
      <c r="Q5" s="110">
        <v>90000</v>
      </c>
      <c r="R5" s="110">
        <v>95000</v>
      </c>
      <c r="S5" s="110">
        <v>100000</v>
      </c>
      <c r="T5" s="109">
        <v>105000</v>
      </c>
    </row>
    <row r="6" spans="1:20" x14ac:dyDescent="0.25">
      <c r="B6" s="163" t="s">
        <v>54</v>
      </c>
      <c r="C6" s="162"/>
      <c r="D6" s="148">
        <v>500</v>
      </c>
      <c r="F6" s="159">
        <v>1300</v>
      </c>
      <c r="G6" s="158">
        <v>69423.076923076922</v>
      </c>
      <c r="I6" s="155">
        <v>1300</v>
      </c>
      <c r="J6" s="108">
        <v>55576.9230769231</v>
      </c>
      <c r="K6" s="109">
        <v>60192.307692307702</v>
      </c>
      <c r="L6" s="109">
        <v>64807.692307692298</v>
      </c>
      <c r="M6" s="109">
        <v>69423.076923076893</v>
      </c>
      <c r="N6" s="109">
        <v>74038.461538461503</v>
      </c>
      <c r="O6" s="109">
        <v>78653.8461538462</v>
      </c>
      <c r="P6" s="110">
        <v>83269.230769230795</v>
      </c>
      <c r="Q6" s="110">
        <v>87884.615384615405</v>
      </c>
      <c r="R6" s="110">
        <v>92500</v>
      </c>
      <c r="S6" s="110">
        <v>97115.384615384595</v>
      </c>
      <c r="T6" s="109">
        <v>101730.769230769</v>
      </c>
    </row>
    <row r="7" spans="1:20" x14ac:dyDescent="0.25">
      <c r="B7" s="161" t="s">
        <v>55</v>
      </c>
      <c r="C7" s="160"/>
      <c r="D7" s="165">
        <f>D2/D6*D3</f>
        <v>96000</v>
      </c>
      <c r="F7" s="159">
        <v>1400</v>
      </c>
      <c r="G7" s="158">
        <v>69285.71428571429</v>
      </c>
      <c r="I7" s="155">
        <v>1400</v>
      </c>
      <c r="J7" s="108">
        <v>56428.571428571398</v>
      </c>
      <c r="K7" s="109">
        <v>60714.285714285703</v>
      </c>
      <c r="L7" s="109">
        <v>65000</v>
      </c>
      <c r="M7" s="109">
        <v>69285.714285714304</v>
      </c>
      <c r="N7" s="109">
        <v>73571.428571428594</v>
      </c>
      <c r="O7" s="109">
        <v>77857.142857142899</v>
      </c>
      <c r="P7" s="110">
        <v>82142.857142857101</v>
      </c>
      <c r="Q7" s="110">
        <v>86428.571428571406</v>
      </c>
      <c r="R7" s="110">
        <v>90714.285714285696</v>
      </c>
      <c r="S7" s="110">
        <v>95000</v>
      </c>
      <c r="T7" s="109">
        <v>99285.714285714304</v>
      </c>
    </row>
    <row r="8" spans="1:20" x14ac:dyDescent="0.25">
      <c r="B8" s="161" t="s">
        <v>56</v>
      </c>
      <c r="C8" s="160"/>
      <c r="D8" s="111">
        <f>D6/2*D4</f>
        <v>12500</v>
      </c>
      <c r="F8" s="159">
        <v>1500</v>
      </c>
      <c r="G8" s="158">
        <v>69500</v>
      </c>
      <c r="I8" s="155">
        <v>1500</v>
      </c>
      <c r="J8" s="108">
        <v>57500</v>
      </c>
      <c r="K8" s="109">
        <v>61500</v>
      </c>
      <c r="L8" s="109">
        <v>65500</v>
      </c>
      <c r="M8" s="109">
        <v>69500</v>
      </c>
      <c r="N8" s="109">
        <v>73500</v>
      </c>
      <c r="O8" s="109">
        <v>77500</v>
      </c>
      <c r="P8" s="110">
        <v>81500</v>
      </c>
      <c r="Q8" s="110">
        <v>85500</v>
      </c>
      <c r="R8" s="110">
        <v>89500</v>
      </c>
      <c r="S8" s="110">
        <v>93500</v>
      </c>
      <c r="T8" s="109">
        <v>97500</v>
      </c>
    </row>
    <row r="9" spans="1:20" x14ac:dyDescent="0.25">
      <c r="B9" s="161" t="s">
        <v>57</v>
      </c>
      <c r="C9" s="160"/>
      <c r="D9" s="111">
        <f>SUM(D7:D8)</f>
        <v>108500</v>
      </c>
      <c r="F9" s="159">
        <v>1600</v>
      </c>
      <c r="G9" s="158">
        <v>70000</v>
      </c>
      <c r="I9" s="155">
        <v>1600</v>
      </c>
      <c r="J9" s="108">
        <v>58750</v>
      </c>
      <c r="K9" s="109">
        <v>62500</v>
      </c>
      <c r="L9" s="109">
        <v>66250</v>
      </c>
      <c r="M9" s="109">
        <v>70000</v>
      </c>
      <c r="N9" s="109">
        <v>73750</v>
      </c>
      <c r="O9" s="109">
        <v>77500</v>
      </c>
      <c r="P9" s="110">
        <v>81250</v>
      </c>
      <c r="Q9" s="110">
        <v>85000</v>
      </c>
      <c r="R9" s="110">
        <v>88750</v>
      </c>
      <c r="S9" s="110">
        <v>92500</v>
      </c>
      <c r="T9" s="109">
        <v>96250</v>
      </c>
    </row>
    <row r="10" spans="1:20" x14ac:dyDescent="0.25">
      <c r="F10" s="159">
        <v>1700</v>
      </c>
      <c r="G10" s="158">
        <v>70735.294117647063</v>
      </c>
      <c r="I10" s="155">
        <v>1700</v>
      </c>
      <c r="J10" s="108">
        <v>60147.058823529398</v>
      </c>
      <c r="K10" s="109">
        <v>63676.470588235301</v>
      </c>
      <c r="L10" s="109">
        <v>67205.882352941204</v>
      </c>
      <c r="M10" s="109">
        <v>70735.294117647107</v>
      </c>
      <c r="N10" s="109">
        <v>74264.705882352893</v>
      </c>
      <c r="O10" s="109">
        <v>77794.117647058796</v>
      </c>
      <c r="P10" s="110">
        <v>81323.529411764699</v>
      </c>
      <c r="Q10" s="110">
        <v>84852.941176470602</v>
      </c>
      <c r="R10" s="110">
        <v>88382.352941176505</v>
      </c>
      <c r="S10" s="110">
        <v>91911.764705882306</v>
      </c>
      <c r="T10" s="109">
        <v>95441.176470588194</v>
      </c>
    </row>
    <row r="11" spans="1:20" x14ac:dyDescent="0.25">
      <c r="A11" s="164"/>
      <c r="B11" s="163" t="s">
        <v>90</v>
      </c>
      <c r="C11" s="162"/>
      <c r="D11" s="112">
        <f>SQRT(2*D2*D3/D4)</f>
        <v>1385.6406460551018</v>
      </c>
      <c r="F11" s="159">
        <v>1800</v>
      </c>
      <c r="G11" s="158">
        <v>71666.666666666672</v>
      </c>
      <c r="I11" s="155">
        <v>1800</v>
      </c>
      <c r="J11" s="108">
        <v>61666.666666666701</v>
      </c>
      <c r="K11" s="109">
        <v>65000</v>
      </c>
      <c r="L11" s="109">
        <v>68333.333333333299</v>
      </c>
      <c r="M11" s="109">
        <v>71666.666666666701</v>
      </c>
      <c r="N11" s="109">
        <v>75000</v>
      </c>
      <c r="O11" s="109">
        <v>78333.333333333299</v>
      </c>
      <c r="P11" s="110">
        <v>81666.666666666701</v>
      </c>
      <c r="Q11" s="110">
        <v>85000</v>
      </c>
      <c r="R11" s="110">
        <v>88333.333333333299</v>
      </c>
      <c r="S11" s="110">
        <v>91666.666666666701</v>
      </c>
      <c r="T11" s="109">
        <v>95000</v>
      </c>
    </row>
    <row r="12" spans="1:20" x14ac:dyDescent="0.25">
      <c r="B12" s="161" t="s">
        <v>91</v>
      </c>
      <c r="C12" s="160"/>
      <c r="D12" s="113">
        <f>D2/D11*D3+D11/2*D4</f>
        <v>69282.032302755091</v>
      </c>
      <c r="F12" s="159">
        <v>1900</v>
      </c>
      <c r="G12" s="158">
        <v>72763.15789473684</v>
      </c>
      <c r="I12" s="155">
        <v>1900</v>
      </c>
      <c r="J12" s="108">
        <v>63289.473684210498</v>
      </c>
      <c r="K12" s="109">
        <v>66447.368421052597</v>
      </c>
      <c r="L12" s="109">
        <v>69605.263157894704</v>
      </c>
      <c r="M12" s="109">
        <v>72763.157894736796</v>
      </c>
      <c r="N12" s="109">
        <v>75921.052631578903</v>
      </c>
      <c r="O12" s="109">
        <v>79078.947368421097</v>
      </c>
      <c r="P12" s="110">
        <v>82236.842105263204</v>
      </c>
      <c r="Q12" s="110">
        <v>85394.736842105296</v>
      </c>
      <c r="R12" s="110">
        <v>88552.631578947403</v>
      </c>
      <c r="S12" s="110">
        <v>91710.526315789495</v>
      </c>
      <c r="T12" s="109">
        <v>94868.421052631602</v>
      </c>
    </row>
    <row r="13" spans="1:20" x14ac:dyDescent="0.25">
      <c r="F13" s="157">
        <v>2000</v>
      </c>
      <c r="G13" s="156">
        <v>74000</v>
      </c>
      <c r="I13" s="155">
        <v>2000</v>
      </c>
      <c r="J13" s="114">
        <v>65000</v>
      </c>
      <c r="K13" s="115">
        <v>68000</v>
      </c>
      <c r="L13" s="115">
        <v>71000</v>
      </c>
      <c r="M13" s="115">
        <v>74000</v>
      </c>
      <c r="N13" s="115">
        <v>77000</v>
      </c>
      <c r="O13" s="115">
        <v>80000</v>
      </c>
      <c r="P13" s="116">
        <v>83000</v>
      </c>
      <c r="Q13" s="116">
        <v>86000</v>
      </c>
      <c r="R13" s="116">
        <v>89000</v>
      </c>
      <c r="S13" s="116">
        <v>92000</v>
      </c>
      <c r="T13" s="115">
        <v>95000</v>
      </c>
    </row>
    <row r="14" spans="1:20" x14ac:dyDescent="0.25">
      <c r="I14" s="154" t="s">
        <v>94</v>
      </c>
      <c r="K14" s="153"/>
      <c r="L14" s="153"/>
      <c r="M14" s="153"/>
      <c r="N14" s="153"/>
      <c r="O14" s="153"/>
      <c r="P14" s="153"/>
    </row>
    <row r="15" spans="1:20" x14ac:dyDescent="0.25">
      <c r="J15" s="152">
        <f>J2</f>
        <v>5000</v>
      </c>
      <c r="K15" s="152">
        <f>K2</f>
        <v>6000</v>
      </c>
      <c r="L15" s="152">
        <f>L2</f>
        <v>7000</v>
      </c>
      <c r="M15" s="152">
        <f>M2</f>
        <v>8000</v>
      </c>
      <c r="N15" s="152">
        <f>N2</f>
        <v>9000</v>
      </c>
      <c r="O15" s="152">
        <f>O2</f>
        <v>10000</v>
      </c>
      <c r="P15" s="152">
        <f>P2</f>
        <v>11000</v>
      </c>
      <c r="Q15" s="152">
        <f>Q2</f>
        <v>12000</v>
      </c>
      <c r="R15" s="152">
        <f>R2</f>
        <v>13000</v>
      </c>
      <c r="S15" s="152">
        <f>S2</f>
        <v>14000</v>
      </c>
      <c r="T15" s="152">
        <f>T2</f>
        <v>15000</v>
      </c>
    </row>
    <row r="16" spans="1:20" x14ac:dyDescent="0.25">
      <c r="I16" s="151">
        <f>D11</f>
        <v>1385.6406460551018</v>
      </c>
      <c r="J16" s="117">
        <v>1095.44511501033</v>
      </c>
      <c r="K16" s="117">
        <v>1200</v>
      </c>
      <c r="L16" s="117">
        <v>1296.14813968157</v>
      </c>
      <c r="M16" s="117">
        <v>1385.6406460551</v>
      </c>
      <c r="N16" s="117">
        <v>1469.6938456699099</v>
      </c>
      <c r="O16" s="117">
        <v>1549.1933384829699</v>
      </c>
      <c r="P16" s="117">
        <v>1624.8076809271899</v>
      </c>
      <c r="Q16" s="117">
        <v>1697.05627484771</v>
      </c>
      <c r="R16" s="117">
        <v>1766.3521732655699</v>
      </c>
      <c r="S16" s="117">
        <v>1833.0302779823401</v>
      </c>
      <c r="T16" s="118">
        <v>1897.3665961010299</v>
      </c>
    </row>
    <row r="17" spans="9:20" x14ac:dyDescent="0.25">
      <c r="I17" s="150">
        <f>D12</f>
        <v>69282.032302755091</v>
      </c>
      <c r="J17" s="117">
        <v>54772.255750516597</v>
      </c>
      <c r="K17" s="117">
        <v>60000</v>
      </c>
      <c r="L17" s="117">
        <v>64807.406984078603</v>
      </c>
      <c r="M17" s="117">
        <v>69282.032302755106</v>
      </c>
      <c r="N17" s="117">
        <v>73484.692283495402</v>
      </c>
      <c r="O17" s="117">
        <v>77459.666924148303</v>
      </c>
      <c r="P17" s="117">
        <v>81240.384046359599</v>
      </c>
      <c r="Q17" s="117">
        <v>84852.813742385697</v>
      </c>
      <c r="R17" s="117">
        <v>88317.608663278501</v>
      </c>
      <c r="S17" s="117">
        <v>91651.513899116806</v>
      </c>
      <c r="T17" s="118">
        <v>94868.329805051399</v>
      </c>
    </row>
  </sheetData>
  <phoneticPr fontId="3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 horizontalDpi="300" verticalDpi="300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Spinner 1">
              <controlPr defaultSize="0" autoPict="0">
                <anchor moveWithCells="1" sizeWithCells="1">
                  <from>
                    <xdr:col>10</xdr:col>
                    <xdr:colOff>312420</xdr:colOff>
                    <xdr:row>22</xdr:row>
                    <xdr:rowOff>76200</xdr:rowOff>
                  </from>
                  <to>
                    <xdr:col>11</xdr:col>
                    <xdr:colOff>144780</xdr:colOff>
                    <xdr:row>23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E03E-CEF3-4871-843F-974B8D4EA1E8}">
  <dimension ref="A1:Z3003"/>
  <sheetViews>
    <sheetView showFormulas="1" showGridLines="0" workbookViewId="0">
      <selection activeCell="D22" sqref="D22"/>
    </sheetView>
  </sheetViews>
  <sheetFormatPr defaultColWidth="9" defaultRowHeight="14.4" x14ac:dyDescent="0.25"/>
  <cols>
    <col min="1" max="1" width="1.44140625" style="1" customWidth="1"/>
    <col min="2" max="2" width="12.21875" style="1" customWidth="1"/>
    <col min="3" max="3" width="17.33203125" style="1" customWidth="1"/>
    <col min="4" max="4" width="15.88671875" style="1" customWidth="1"/>
    <col min="5" max="5" width="1.44140625" style="1" customWidth="1"/>
    <col min="6" max="6" width="3.44140625" style="1" customWidth="1"/>
    <col min="7" max="7" width="9" style="1"/>
    <col min="8" max="8" width="5.77734375" style="1" customWidth="1"/>
    <col min="9" max="9" width="2.109375" style="1" customWidth="1"/>
    <col min="10" max="11" width="5.77734375" style="1" customWidth="1"/>
    <col min="12" max="12" width="1.77734375" style="1" customWidth="1"/>
    <col min="13" max="21" width="5.77734375" style="1" customWidth="1"/>
    <col min="22" max="16384" width="9" style="1"/>
  </cols>
  <sheetData>
    <row r="1" spans="1:26" x14ac:dyDescent="0.25">
      <c r="A1" s="1">
        <v>11</v>
      </c>
      <c r="B1" s="59"/>
      <c r="C1" s="59"/>
    </row>
    <row r="2" spans="1:26" ht="39" customHeight="1" x14ac:dyDescent="0.25">
      <c r="B2" s="145" t="s">
        <v>115</v>
      </c>
      <c r="C2" s="146"/>
      <c r="D2" s="184">
        <v>50</v>
      </c>
      <c r="E2" s="177"/>
      <c r="F2" s="183" t="s">
        <v>114</v>
      </c>
      <c r="G2" s="183"/>
      <c r="H2" s="183"/>
      <c r="J2" s="147" t="s">
        <v>113</v>
      </c>
      <c r="K2" s="147"/>
    </row>
    <row r="3" spans="1:26" ht="27.15" customHeight="1" x14ac:dyDescent="0.25">
      <c r="B3" s="145" t="s">
        <v>112</v>
      </c>
      <c r="C3" s="146"/>
      <c r="D3" s="182">
        <v>200</v>
      </c>
      <c r="E3" s="177"/>
      <c r="G3" s="60">
        <f ca="1">D11</f>
        <v>1750</v>
      </c>
      <c r="H3" s="60">
        <f ca="1">D10</f>
        <v>0</v>
      </c>
      <c r="J3" s="66" t="s">
        <v>111</v>
      </c>
      <c r="K3" s="66" t="s">
        <v>110</v>
      </c>
    </row>
    <row r="4" spans="1:26" x14ac:dyDescent="0.25">
      <c r="B4" s="145" t="s">
        <v>109</v>
      </c>
      <c r="C4" s="146"/>
      <c r="D4" s="181">
        <v>35</v>
      </c>
      <c r="E4" s="177"/>
      <c r="F4" s="61">
        <v>1</v>
      </c>
      <c r="G4" s="62">
        <v>1700</v>
      </c>
      <c r="H4" s="62">
        <v>0</v>
      </c>
      <c r="J4" s="60">
        <v>1</v>
      </c>
      <c r="K4" s="67">
        <v>40</v>
      </c>
    </row>
    <row r="5" spans="1:26" x14ac:dyDescent="0.25">
      <c r="D5" s="177"/>
      <c r="E5" s="177"/>
      <c r="F5" s="64">
        <v>2</v>
      </c>
      <c r="G5" s="65">
        <v>750</v>
      </c>
      <c r="H5" s="65">
        <v>5</v>
      </c>
      <c r="J5" s="60">
        <v>2</v>
      </c>
      <c r="K5" s="67">
        <v>36</v>
      </c>
    </row>
    <row r="6" spans="1:26" ht="27.15" customHeight="1" x14ac:dyDescent="0.25">
      <c r="B6" s="145" t="s">
        <v>108</v>
      </c>
      <c r="C6" s="146"/>
      <c r="D6" s="179">
        <f>AVERAGE($K$4:$K$3003)</f>
        <v>40.069333333333333</v>
      </c>
      <c r="E6" s="177"/>
      <c r="F6" s="64">
        <v>3</v>
      </c>
      <c r="G6" s="65">
        <v>1750</v>
      </c>
      <c r="H6" s="65">
        <v>0</v>
      </c>
      <c r="J6" s="60">
        <v>3</v>
      </c>
      <c r="K6" s="67">
        <v>33</v>
      </c>
      <c r="Z6" s="1" t="s">
        <v>107</v>
      </c>
    </row>
    <row r="7" spans="1:26" ht="27.15" customHeight="1" x14ac:dyDescent="0.25">
      <c r="B7" s="145" t="s">
        <v>106</v>
      </c>
      <c r="C7" s="146"/>
      <c r="D7" s="179">
        <f>STDEV($K$4:$K$3003)</f>
        <v>5.0023528530993433</v>
      </c>
      <c r="E7" s="177"/>
      <c r="F7" s="64">
        <v>4</v>
      </c>
      <c r="G7" s="65">
        <v>1350</v>
      </c>
      <c r="H7" s="65">
        <v>2</v>
      </c>
      <c r="J7" s="60">
        <v>4</v>
      </c>
      <c r="K7" s="67">
        <v>43</v>
      </c>
    </row>
    <row r="8" spans="1:26" x14ac:dyDescent="0.25">
      <c r="D8" s="177"/>
      <c r="E8" s="177"/>
      <c r="F8" s="64">
        <v>5</v>
      </c>
      <c r="G8" s="65">
        <v>750</v>
      </c>
      <c r="H8" s="65">
        <v>5</v>
      </c>
      <c r="J8" s="60">
        <v>5</v>
      </c>
      <c r="K8" s="67">
        <v>41</v>
      </c>
    </row>
    <row r="9" spans="1:26" x14ac:dyDescent="0.25">
      <c r="B9" s="145" t="s">
        <v>105</v>
      </c>
      <c r="C9" s="146"/>
      <c r="D9" s="180">
        <f ca="1">INT(NORMINV(RAND(),D6,D7))</f>
        <v>44</v>
      </c>
      <c r="E9" s="177"/>
      <c r="F9" s="64">
        <v>6</v>
      </c>
      <c r="G9" s="65">
        <v>1700</v>
      </c>
      <c r="H9" s="65">
        <v>0</v>
      </c>
      <c r="J9" s="60">
        <v>6</v>
      </c>
      <c r="K9" s="67">
        <v>38</v>
      </c>
    </row>
    <row r="10" spans="1:26" ht="27.15" customHeight="1" x14ac:dyDescent="0.25">
      <c r="B10" s="145" t="s">
        <v>104</v>
      </c>
      <c r="C10" s="146"/>
      <c r="D10" s="179">
        <f ca="1">IF(D9&gt;=35,0,D4-D9)</f>
        <v>0</v>
      </c>
      <c r="E10" s="177"/>
      <c r="F10" s="64">
        <v>7</v>
      </c>
      <c r="G10" s="65">
        <v>-450</v>
      </c>
      <c r="H10" s="65">
        <v>11</v>
      </c>
      <c r="J10" s="60">
        <v>7</v>
      </c>
      <c r="K10" s="67">
        <v>45</v>
      </c>
    </row>
    <row r="11" spans="1:26" ht="27.15" customHeight="1" x14ac:dyDescent="0.25">
      <c r="B11" s="145" t="s">
        <v>103</v>
      </c>
      <c r="C11" s="146"/>
      <c r="D11" s="179">
        <f ca="1">D4*D2-D10*D3</f>
        <v>1750</v>
      </c>
      <c r="E11" s="177"/>
      <c r="F11" s="64">
        <v>8</v>
      </c>
      <c r="G11" s="65">
        <v>1350</v>
      </c>
      <c r="H11" s="65">
        <v>2</v>
      </c>
      <c r="J11" s="60">
        <v>8</v>
      </c>
      <c r="K11" s="67">
        <v>41</v>
      </c>
    </row>
    <row r="12" spans="1:26" x14ac:dyDescent="0.25">
      <c r="D12" s="177"/>
      <c r="E12" s="177"/>
      <c r="F12" s="64">
        <v>9</v>
      </c>
      <c r="G12" s="65">
        <v>350</v>
      </c>
      <c r="H12" s="65">
        <v>7</v>
      </c>
      <c r="J12" s="60">
        <v>9</v>
      </c>
      <c r="K12" s="67">
        <v>35</v>
      </c>
    </row>
    <row r="13" spans="1:26" x14ac:dyDescent="0.25">
      <c r="B13" s="145" t="s">
        <v>102</v>
      </c>
      <c r="C13" s="146"/>
      <c r="D13" s="178">
        <f>AVERAGE(G4:G53)</f>
        <v>664</v>
      </c>
      <c r="E13" s="177"/>
      <c r="F13" s="64">
        <v>10</v>
      </c>
      <c r="G13" s="65">
        <v>1700</v>
      </c>
      <c r="H13" s="65">
        <v>0</v>
      </c>
      <c r="J13" s="60">
        <v>10</v>
      </c>
      <c r="K13" s="67">
        <v>46</v>
      </c>
    </row>
    <row r="14" spans="1:26" ht="27.15" customHeight="1" x14ac:dyDescent="0.25">
      <c r="B14" s="145" t="s">
        <v>101</v>
      </c>
      <c r="C14" s="146"/>
      <c r="D14" s="178">
        <f>AVERAGE(H4:H53)</f>
        <v>5.26</v>
      </c>
      <c r="E14" s="177"/>
      <c r="F14" s="64">
        <v>11</v>
      </c>
      <c r="G14" s="65">
        <v>1600</v>
      </c>
      <c r="H14" s="65">
        <v>0</v>
      </c>
      <c r="J14" s="60">
        <v>11</v>
      </c>
      <c r="K14" s="67">
        <v>39</v>
      </c>
    </row>
    <row r="15" spans="1:26" x14ac:dyDescent="0.25">
      <c r="F15" s="64">
        <v>12</v>
      </c>
      <c r="G15" s="65">
        <v>-1050</v>
      </c>
      <c r="H15" s="65">
        <v>14</v>
      </c>
      <c r="J15" s="60">
        <v>12</v>
      </c>
      <c r="K15" s="67">
        <v>45</v>
      </c>
    </row>
    <row r="16" spans="1:26" x14ac:dyDescent="0.25">
      <c r="B16" s="71" t="s">
        <v>100</v>
      </c>
      <c r="C16" s="60">
        <f>SUM(C19:C55)</f>
        <v>3000</v>
      </c>
      <c r="F16" s="64">
        <v>13</v>
      </c>
      <c r="G16" s="65">
        <v>1150</v>
      </c>
      <c r="H16" s="65">
        <v>3</v>
      </c>
      <c r="J16" s="60">
        <v>13</v>
      </c>
      <c r="K16" s="67">
        <v>40</v>
      </c>
    </row>
    <row r="17" spans="2:11" x14ac:dyDescent="0.25">
      <c r="B17" s="70" t="s">
        <v>99</v>
      </c>
      <c r="F17" s="64">
        <v>14</v>
      </c>
      <c r="G17" s="65">
        <v>1550</v>
      </c>
      <c r="H17" s="65">
        <v>1</v>
      </c>
      <c r="J17" s="60">
        <v>14</v>
      </c>
      <c r="K17" s="67">
        <v>43</v>
      </c>
    </row>
    <row r="18" spans="2:11" x14ac:dyDescent="0.25">
      <c r="B18" s="60" t="s">
        <v>98</v>
      </c>
      <c r="C18" s="63" t="s">
        <v>97</v>
      </c>
      <c r="F18" s="64">
        <v>15</v>
      </c>
      <c r="G18" s="65">
        <v>150</v>
      </c>
      <c r="H18" s="65">
        <v>8</v>
      </c>
      <c r="J18" s="60">
        <v>15</v>
      </c>
      <c r="K18" s="67">
        <v>36</v>
      </c>
    </row>
    <row r="19" spans="2:11" x14ac:dyDescent="0.25">
      <c r="B19" s="60">
        <v>23</v>
      </c>
      <c r="C19" s="63">
        <f>COUNTIF($K$4:$K$3003,B19)</f>
        <v>1</v>
      </c>
      <c r="F19" s="64">
        <v>16</v>
      </c>
      <c r="G19" s="65">
        <v>950</v>
      </c>
      <c r="H19" s="65">
        <v>4</v>
      </c>
      <c r="J19" s="60">
        <v>16</v>
      </c>
      <c r="K19" s="67">
        <v>44</v>
      </c>
    </row>
    <row r="20" spans="2:11" x14ac:dyDescent="0.25">
      <c r="B20" s="60">
        <v>24</v>
      </c>
      <c r="C20" s="63">
        <f>COUNTIF($K$4:$K$3003,B20)</f>
        <v>1</v>
      </c>
      <c r="F20" s="64">
        <v>17</v>
      </c>
      <c r="G20" s="65">
        <v>-50</v>
      </c>
      <c r="H20" s="65">
        <v>9</v>
      </c>
      <c r="J20" s="60">
        <v>17</v>
      </c>
      <c r="K20" s="67">
        <v>41</v>
      </c>
    </row>
    <row r="21" spans="2:11" x14ac:dyDescent="0.25">
      <c r="B21" s="60">
        <v>25</v>
      </c>
      <c r="C21" s="63">
        <f>COUNTIF($K$4:$K$3003,B21)</f>
        <v>2</v>
      </c>
      <c r="F21" s="64">
        <v>18</v>
      </c>
      <c r="G21" s="65">
        <v>-250</v>
      </c>
      <c r="H21" s="65">
        <v>10</v>
      </c>
      <c r="J21" s="60">
        <v>18</v>
      </c>
      <c r="K21" s="67">
        <v>41</v>
      </c>
    </row>
    <row r="22" spans="2:11" x14ac:dyDescent="0.25">
      <c r="B22" s="60">
        <v>26</v>
      </c>
      <c r="C22" s="63">
        <f>COUNTIF($K$4:$K$3003,B22)</f>
        <v>5</v>
      </c>
      <c r="F22" s="64">
        <v>19</v>
      </c>
      <c r="G22" s="65">
        <v>-650</v>
      </c>
      <c r="H22" s="65">
        <v>12</v>
      </c>
      <c r="J22" s="60">
        <v>19</v>
      </c>
      <c r="K22" s="67">
        <v>41</v>
      </c>
    </row>
    <row r="23" spans="2:11" x14ac:dyDescent="0.25">
      <c r="B23" s="60">
        <v>27</v>
      </c>
      <c r="C23" s="63">
        <f>COUNTIF($K$4:$K$3003,B23)</f>
        <v>9</v>
      </c>
      <c r="F23" s="64">
        <v>20</v>
      </c>
      <c r="G23" s="65">
        <v>750</v>
      </c>
      <c r="H23" s="65">
        <v>5</v>
      </c>
      <c r="J23" s="60">
        <v>20</v>
      </c>
      <c r="K23" s="67">
        <v>37</v>
      </c>
    </row>
    <row r="24" spans="2:11" x14ac:dyDescent="0.25">
      <c r="B24" s="60">
        <v>28</v>
      </c>
      <c r="C24" s="63">
        <f>COUNTIF($K$4:$K$3003,B24)</f>
        <v>15</v>
      </c>
      <c r="F24" s="64">
        <v>21</v>
      </c>
      <c r="G24" s="65">
        <v>150</v>
      </c>
      <c r="H24" s="65">
        <v>8</v>
      </c>
      <c r="J24" s="60">
        <v>21</v>
      </c>
      <c r="K24" s="67">
        <v>40</v>
      </c>
    </row>
    <row r="25" spans="2:11" x14ac:dyDescent="0.25">
      <c r="B25" s="60">
        <v>29</v>
      </c>
      <c r="C25" s="63">
        <f>COUNTIF($K$4:$K$3003,B25)</f>
        <v>18</v>
      </c>
      <c r="F25" s="64">
        <v>22</v>
      </c>
      <c r="G25" s="65">
        <v>-250</v>
      </c>
      <c r="H25" s="65">
        <v>10</v>
      </c>
      <c r="J25" s="60">
        <v>22</v>
      </c>
      <c r="K25" s="67">
        <v>44</v>
      </c>
    </row>
    <row r="26" spans="2:11" x14ac:dyDescent="0.25">
      <c r="B26" s="60">
        <v>30</v>
      </c>
      <c r="C26" s="63">
        <f>COUNTIF($K$4:$K$3003,B26)</f>
        <v>33</v>
      </c>
      <c r="F26" s="64">
        <v>23</v>
      </c>
      <c r="G26" s="65">
        <v>1150</v>
      </c>
      <c r="H26" s="65">
        <v>3</v>
      </c>
      <c r="J26" s="60">
        <v>23</v>
      </c>
      <c r="K26" s="67">
        <v>39</v>
      </c>
    </row>
    <row r="27" spans="2:11" x14ac:dyDescent="0.25">
      <c r="B27" s="60">
        <v>31</v>
      </c>
      <c r="C27" s="63">
        <f>COUNTIF($K$4:$K$3003,B27)</f>
        <v>44</v>
      </c>
      <c r="F27" s="64">
        <v>24</v>
      </c>
      <c r="G27" s="65">
        <v>1650</v>
      </c>
      <c r="H27" s="65">
        <v>0</v>
      </c>
      <c r="J27" s="60">
        <v>24</v>
      </c>
      <c r="K27" s="67">
        <v>47</v>
      </c>
    </row>
    <row r="28" spans="2:11" x14ac:dyDescent="0.25">
      <c r="B28" s="60">
        <v>32</v>
      </c>
      <c r="C28" s="63">
        <f>COUNTIF($K$4:$K$3003,B28)</f>
        <v>57</v>
      </c>
      <c r="F28" s="64">
        <v>25</v>
      </c>
      <c r="G28" s="65">
        <v>-850</v>
      </c>
      <c r="H28" s="65">
        <v>13</v>
      </c>
      <c r="J28" s="60">
        <v>25</v>
      </c>
      <c r="K28" s="67">
        <v>43</v>
      </c>
    </row>
    <row r="29" spans="2:11" x14ac:dyDescent="0.25">
      <c r="B29" s="60">
        <v>33</v>
      </c>
      <c r="C29" s="63">
        <f>COUNTIF($K$4:$K$3003,B29)</f>
        <v>82</v>
      </c>
      <c r="F29" s="64">
        <v>26</v>
      </c>
      <c r="G29" s="65">
        <v>1600</v>
      </c>
      <c r="H29" s="65">
        <v>0</v>
      </c>
      <c r="J29" s="60">
        <v>26</v>
      </c>
      <c r="K29" s="67">
        <v>39</v>
      </c>
    </row>
    <row r="30" spans="2:11" x14ac:dyDescent="0.25">
      <c r="B30" s="60">
        <v>34</v>
      </c>
      <c r="C30" s="63">
        <f>COUNTIF($K$4:$K$3003,B30)</f>
        <v>109</v>
      </c>
      <c r="F30" s="64">
        <v>27</v>
      </c>
      <c r="G30" s="65">
        <v>-50</v>
      </c>
      <c r="H30" s="65">
        <v>9</v>
      </c>
      <c r="J30" s="60">
        <v>27</v>
      </c>
      <c r="K30" s="67">
        <v>39</v>
      </c>
    </row>
    <row r="31" spans="2:11" x14ac:dyDescent="0.25">
      <c r="B31" s="60">
        <v>35</v>
      </c>
      <c r="C31" s="63">
        <f>COUNTIF($K$4:$K$3003,B31)</f>
        <v>167</v>
      </c>
      <c r="F31" s="64">
        <v>28</v>
      </c>
      <c r="G31" s="65">
        <v>750</v>
      </c>
      <c r="H31" s="65">
        <v>5</v>
      </c>
      <c r="J31" s="60">
        <v>28</v>
      </c>
      <c r="K31" s="67">
        <v>38</v>
      </c>
    </row>
    <row r="32" spans="2:11" x14ac:dyDescent="0.25">
      <c r="B32" s="60">
        <v>36</v>
      </c>
      <c r="C32" s="63">
        <f>COUNTIF($K$4:$K$3003,B32)</f>
        <v>186</v>
      </c>
      <c r="F32" s="64">
        <v>29</v>
      </c>
      <c r="G32" s="65">
        <v>1550</v>
      </c>
      <c r="H32" s="65">
        <v>1</v>
      </c>
      <c r="J32" s="60">
        <v>29</v>
      </c>
      <c r="K32" s="67">
        <v>42</v>
      </c>
    </row>
    <row r="33" spans="2:11" x14ac:dyDescent="0.25">
      <c r="B33" s="60">
        <v>37</v>
      </c>
      <c r="C33" s="63">
        <f>COUNTIF($K$4:$K$3003,B33)</f>
        <v>183</v>
      </c>
      <c r="F33" s="64">
        <v>30</v>
      </c>
      <c r="G33" s="65">
        <v>1550</v>
      </c>
      <c r="H33" s="65">
        <v>1</v>
      </c>
      <c r="J33" s="60">
        <v>30</v>
      </c>
      <c r="K33" s="67">
        <v>49</v>
      </c>
    </row>
    <row r="34" spans="2:11" x14ac:dyDescent="0.25">
      <c r="B34" s="60">
        <v>38</v>
      </c>
      <c r="C34" s="63">
        <f>COUNTIF($K$4:$K$3003,B34)</f>
        <v>227</v>
      </c>
      <c r="F34" s="64">
        <v>31</v>
      </c>
      <c r="G34" s="65">
        <v>150</v>
      </c>
      <c r="H34" s="65">
        <v>8</v>
      </c>
      <c r="J34" s="60">
        <v>31</v>
      </c>
      <c r="K34" s="67">
        <v>42</v>
      </c>
    </row>
    <row r="35" spans="2:11" x14ac:dyDescent="0.25">
      <c r="B35" s="60">
        <v>39</v>
      </c>
      <c r="C35" s="63">
        <f>COUNTIF($K$4:$K$3003,B35)</f>
        <v>233</v>
      </c>
      <c r="F35" s="64">
        <v>32</v>
      </c>
      <c r="G35" s="65">
        <v>-250</v>
      </c>
      <c r="H35" s="65">
        <v>10</v>
      </c>
      <c r="J35" s="60">
        <v>32</v>
      </c>
      <c r="K35" s="67">
        <v>44</v>
      </c>
    </row>
    <row r="36" spans="2:11" x14ac:dyDescent="0.25">
      <c r="B36" s="60">
        <v>40</v>
      </c>
      <c r="C36" s="63">
        <f>COUNTIF($K$4:$K$3003,B36)</f>
        <v>232</v>
      </c>
      <c r="F36" s="64">
        <v>33</v>
      </c>
      <c r="G36" s="65">
        <v>-650</v>
      </c>
      <c r="H36" s="65">
        <v>12</v>
      </c>
      <c r="J36" s="60">
        <v>33</v>
      </c>
      <c r="K36" s="67">
        <v>35</v>
      </c>
    </row>
    <row r="37" spans="2:11" x14ac:dyDescent="0.25">
      <c r="B37" s="60">
        <v>41</v>
      </c>
      <c r="C37" s="63">
        <f>COUNTIF($K$4:$K$3003,B37)</f>
        <v>244</v>
      </c>
      <c r="F37" s="64">
        <v>34</v>
      </c>
      <c r="G37" s="65">
        <v>1350</v>
      </c>
      <c r="H37" s="65">
        <v>2</v>
      </c>
      <c r="J37" s="60">
        <v>34</v>
      </c>
      <c r="K37" s="67">
        <v>46</v>
      </c>
    </row>
    <row r="38" spans="2:11" x14ac:dyDescent="0.25">
      <c r="B38" s="60">
        <v>42</v>
      </c>
      <c r="C38" s="63">
        <f>COUNTIF($K$4:$K$3003,B38)</f>
        <v>217</v>
      </c>
      <c r="F38" s="64">
        <v>35</v>
      </c>
      <c r="G38" s="65">
        <v>1650</v>
      </c>
      <c r="H38" s="65">
        <v>0</v>
      </c>
      <c r="J38" s="60">
        <v>35</v>
      </c>
      <c r="K38" s="67">
        <v>34</v>
      </c>
    </row>
    <row r="39" spans="2:11" x14ac:dyDescent="0.25">
      <c r="B39" s="60">
        <v>43</v>
      </c>
      <c r="C39" s="63">
        <f>COUNTIF($K$4:$K$3003,B39)</f>
        <v>212</v>
      </c>
      <c r="F39" s="64">
        <v>36</v>
      </c>
      <c r="G39" s="65">
        <v>1550</v>
      </c>
      <c r="H39" s="65">
        <v>0</v>
      </c>
      <c r="J39" s="60">
        <v>36</v>
      </c>
      <c r="K39" s="67">
        <v>39</v>
      </c>
    </row>
    <row r="40" spans="2:11" x14ac:dyDescent="0.25">
      <c r="B40" s="60">
        <v>44</v>
      </c>
      <c r="C40" s="63">
        <f>COUNTIF($K$4:$K$3003,B40)</f>
        <v>175</v>
      </c>
      <c r="F40" s="64">
        <v>37</v>
      </c>
      <c r="G40" s="65">
        <v>1350</v>
      </c>
      <c r="H40" s="65">
        <v>2</v>
      </c>
      <c r="J40" s="60">
        <v>37</v>
      </c>
      <c r="K40" s="67">
        <v>30</v>
      </c>
    </row>
    <row r="41" spans="2:11" x14ac:dyDescent="0.25">
      <c r="B41" s="60">
        <v>45</v>
      </c>
      <c r="C41" s="63">
        <f>COUNTIF($K$4:$K$3003,B41)</f>
        <v>143</v>
      </c>
      <c r="F41" s="64">
        <v>38</v>
      </c>
      <c r="G41" s="65">
        <v>1550</v>
      </c>
      <c r="H41" s="65">
        <v>0</v>
      </c>
      <c r="J41" s="60">
        <v>38</v>
      </c>
      <c r="K41" s="67">
        <v>38</v>
      </c>
    </row>
    <row r="42" spans="2:11" x14ac:dyDescent="0.25">
      <c r="B42" s="60">
        <v>46</v>
      </c>
      <c r="C42" s="63">
        <f>COUNTIF($K$4:$K$3003,B42)</f>
        <v>101</v>
      </c>
      <c r="F42" s="64">
        <v>39</v>
      </c>
      <c r="G42" s="65">
        <v>-650</v>
      </c>
      <c r="H42" s="65">
        <v>12</v>
      </c>
      <c r="J42" s="60">
        <v>39</v>
      </c>
      <c r="K42" s="67">
        <v>42</v>
      </c>
    </row>
    <row r="43" spans="2:11" x14ac:dyDescent="0.25">
      <c r="B43" s="60">
        <v>47</v>
      </c>
      <c r="C43" s="63">
        <f>COUNTIF($K$4:$K$3003,B43)</f>
        <v>98</v>
      </c>
      <c r="F43" s="64">
        <v>40</v>
      </c>
      <c r="G43" s="65">
        <v>150</v>
      </c>
      <c r="H43" s="65">
        <v>8</v>
      </c>
      <c r="J43" s="60">
        <v>40</v>
      </c>
      <c r="K43" s="67">
        <v>40</v>
      </c>
    </row>
    <row r="44" spans="2:11" x14ac:dyDescent="0.25">
      <c r="B44" s="60">
        <v>48</v>
      </c>
      <c r="C44" s="63">
        <f>COUNTIF($K$4:$K$3003,B44)</f>
        <v>58</v>
      </c>
      <c r="F44" s="64">
        <v>41</v>
      </c>
      <c r="G44" s="65">
        <v>550</v>
      </c>
      <c r="H44" s="65">
        <v>6</v>
      </c>
      <c r="J44" s="60">
        <v>41</v>
      </c>
      <c r="K44" s="67">
        <v>43</v>
      </c>
    </row>
    <row r="45" spans="2:11" x14ac:dyDescent="0.25">
      <c r="B45" s="60">
        <v>49</v>
      </c>
      <c r="C45" s="63">
        <f>COUNTIF($K$4:$K$3003,B45)</f>
        <v>50</v>
      </c>
      <c r="F45" s="64">
        <v>42</v>
      </c>
      <c r="G45" s="65">
        <v>1150</v>
      </c>
      <c r="H45" s="65">
        <v>0</v>
      </c>
      <c r="J45" s="60">
        <v>42</v>
      </c>
      <c r="K45" s="67">
        <v>47</v>
      </c>
    </row>
    <row r="46" spans="2:11" x14ac:dyDescent="0.25">
      <c r="B46" s="60">
        <v>50</v>
      </c>
      <c r="C46" s="63">
        <f>COUNTIF($K$4:$K$3003,B46)</f>
        <v>31</v>
      </c>
      <c r="F46" s="64">
        <v>43</v>
      </c>
      <c r="G46" s="65">
        <v>350</v>
      </c>
      <c r="H46" s="65">
        <v>7</v>
      </c>
      <c r="J46" s="60">
        <v>43</v>
      </c>
      <c r="K46" s="67">
        <v>36</v>
      </c>
    </row>
    <row r="47" spans="2:11" x14ac:dyDescent="0.25">
      <c r="B47" s="60">
        <v>51</v>
      </c>
      <c r="C47" s="63">
        <f>COUNTIF($K$4:$K$3003,B47)</f>
        <v>35</v>
      </c>
      <c r="F47" s="64">
        <v>44</v>
      </c>
      <c r="G47" s="65">
        <v>1700</v>
      </c>
      <c r="H47" s="65">
        <v>0</v>
      </c>
      <c r="J47" s="60">
        <v>44</v>
      </c>
      <c r="K47" s="67">
        <v>48</v>
      </c>
    </row>
    <row r="48" spans="2:11" x14ac:dyDescent="0.25">
      <c r="B48" s="60">
        <v>52</v>
      </c>
      <c r="C48" s="63">
        <f>COUNTIF($K$4:$K$3003,B48)</f>
        <v>13</v>
      </c>
      <c r="F48" s="64">
        <v>45</v>
      </c>
      <c r="G48" s="65">
        <v>-1850</v>
      </c>
      <c r="H48" s="65">
        <v>18</v>
      </c>
      <c r="J48" s="60">
        <v>45</v>
      </c>
      <c r="K48" s="67">
        <v>33</v>
      </c>
    </row>
    <row r="49" spans="2:11" x14ac:dyDescent="0.25">
      <c r="B49" s="60">
        <v>53</v>
      </c>
      <c r="C49" s="63">
        <f>COUNTIF($K$4:$K$3003,B49)</f>
        <v>6</v>
      </c>
      <c r="F49" s="64">
        <v>46</v>
      </c>
      <c r="G49" s="65">
        <v>750</v>
      </c>
      <c r="H49" s="65">
        <v>5</v>
      </c>
      <c r="J49" s="60">
        <v>46</v>
      </c>
      <c r="K49" s="67">
        <v>38</v>
      </c>
    </row>
    <row r="50" spans="2:11" x14ac:dyDescent="0.25">
      <c r="B50" s="60">
        <v>54</v>
      </c>
      <c r="C50" s="63">
        <f>COUNTIF($K$4:$K$3003,B50)</f>
        <v>7</v>
      </c>
      <c r="F50" s="64">
        <v>47</v>
      </c>
      <c r="G50" s="65">
        <v>950</v>
      </c>
      <c r="H50" s="65">
        <v>4</v>
      </c>
      <c r="J50" s="60">
        <v>47</v>
      </c>
      <c r="K50" s="67">
        <v>51</v>
      </c>
    </row>
    <row r="51" spans="2:11" x14ac:dyDescent="0.25">
      <c r="B51" s="60">
        <v>55</v>
      </c>
      <c r="C51" s="63">
        <f>COUNTIF($K$4:$K$3003,B51)</f>
        <v>2</v>
      </c>
      <c r="F51" s="64">
        <v>48</v>
      </c>
      <c r="G51" s="65">
        <v>1750</v>
      </c>
      <c r="H51" s="65">
        <v>0</v>
      </c>
      <c r="J51" s="60">
        <v>48</v>
      </c>
      <c r="K51" s="67">
        <v>41</v>
      </c>
    </row>
    <row r="52" spans="2:11" x14ac:dyDescent="0.25">
      <c r="B52" s="60">
        <v>56</v>
      </c>
      <c r="C52" s="63">
        <f>COUNTIF($K$4:$K$3003,B52)</f>
        <v>1</v>
      </c>
      <c r="F52" s="64">
        <v>49</v>
      </c>
      <c r="G52" s="65">
        <v>750</v>
      </c>
      <c r="H52" s="65">
        <v>5</v>
      </c>
      <c r="J52" s="60">
        <v>49</v>
      </c>
      <c r="K52" s="67">
        <v>38</v>
      </c>
    </row>
    <row r="53" spans="2:11" x14ac:dyDescent="0.25">
      <c r="B53" s="60">
        <v>57</v>
      </c>
      <c r="C53" s="63">
        <f>COUNTIF($K$4:$K$3003,B53)</f>
        <v>2</v>
      </c>
      <c r="F53" s="68">
        <v>50</v>
      </c>
      <c r="G53" s="69">
        <v>-1450</v>
      </c>
      <c r="H53" s="69">
        <v>16</v>
      </c>
      <c r="J53" s="60">
        <v>50</v>
      </c>
      <c r="K53" s="67">
        <v>44</v>
      </c>
    </row>
    <row r="54" spans="2:11" x14ac:dyDescent="0.25">
      <c r="B54" s="60">
        <v>58</v>
      </c>
      <c r="C54" s="63">
        <f>COUNTIF($K$4:$K$3003,B54)</f>
        <v>0</v>
      </c>
      <c r="J54" s="60">
        <v>51</v>
      </c>
      <c r="K54" s="67">
        <v>48</v>
      </c>
    </row>
    <row r="55" spans="2:11" x14ac:dyDescent="0.25">
      <c r="B55" s="60">
        <v>59</v>
      </c>
      <c r="C55" s="63">
        <f>COUNTIF($K$4:$K$3003,B55)</f>
        <v>1</v>
      </c>
      <c r="J55" s="60">
        <v>52</v>
      </c>
      <c r="K55" s="67">
        <v>42</v>
      </c>
    </row>
    <row r="56" spans="2:11" x14ac:dyDescent="0.25">
      <c r="B56" s="176"/>
      <c r="C56" s="176"/>
      <c r="J56" s="60">
        <v>53</v>
      </c>
      <c r="K56" s="67">
        <v>35</v>
      </c>
    </row>
    <row r="57" spans="2:11" x14ac:dyDescent="0.25">
      <c r="J57" s="60">
        <v>54</v>
      </c>
      <c r="K57" s="67">
        <v>43</v>
      </c>
    </row>
    <row r="58" spans="2:11" x14ac:dyDescent="0.25">
      <c r="J58" s="60">
        <v>55</v>
      </c>
      <c r="K58" s="67">
        <v>48</v>
      </c>
    </row>
    <row r="59" spans="2:11" x14ac:dyDescent="0.25">
      <c r="J59" s="60">
        <v>56</v>
      </c>
      <c r="K59" s="67">
        <v>29</v>
      </c>
    </row>
    <row r="60" spans="2:11" x14ac:dyDescent="0.25">
      <c r="J60" s="60">
        <v>57</v>
      </c>
      <c r="K60" s="67">
        <v>44</v>
      </c>
    </row>
    <row r="61" spans="2:11" x14ac:dyDescent="0.25">
      <c r="J61" s="60">
        <v>58</v>
      </c>
      <c r="K61" s="67">
        <v>48</v>
      </c>
    </row>
    <row r="62" spans="2:11" x14ac:dyDescent="0.25">
      <c r="J62" s="60">
        <v>59</v>
      </c>
      <c r="K62" s="67">
        <v>42</v>
      </c>
    </row>
    <row r="63" spans="2:11" x14ac:dyDescent="0.25">
      <c r="J63" s="60">
        <v>60</v>
      </c>
      <c r="K63" s="67">
        <v>37</v>
      </c>
    </row>
    <row r="64" spans="2:11" x14ac:dyDescent="0.25">
      <c r="J64" s="60">
        <v>61</v>
      </c>
      <c r="K64" s="67">
        <v>44</v>
      </c>
    </row>
    <row r="65" spans="10:11" x14ac:dyDescent="0.25">
      <c r="J65" s="60">
        <v>62</v>
      </c>
      <c r="K65" s="67">
        <v>45</v>
      </c>
    </row>
    <row r="66" spans="10:11" x14ac:dyDescent="0.25">
      <c r="J66" s="60">
        <v>63</v>
      </c>
      <c r="K66" s="67">
        <v>44</v>
      </c>
    </row>
    <row r="67" spans="10:11" x14ac:dyDescent="0.25">
      <c r="J67" s="60">
        <v>64</v>
      </c>
      <c r="K67" s="67">
        <v>46</v>
      </c>
    </row>
    <row r="68" spans="10:11" x14ac:dyDescent="0.25">
      <c r="J68" s="60">
        <v>65</v>
      </c>
      <c r="K68" s="67">
        <v>33</v>
      </c>
    </row>
    <row r="69" spans="10:11" x14ac:dyDescent="0.25">
      <c r="J69" s="60">
        <v>66</v>
      </c>
      <c r="K69" s="67">
        <v>33</v>
      </c>
    </row>
    <row r="70" spans="10:11" x14ac:dyDescent="0.25">
      <c r="J70" s="60">
        <v>67</v>
      </c>
      <c r="K70" s="67">
        <v>39</v>
      </c>
    </row>
    <row r="71" spans="10:11" x14ac:dyDescent="0.25">
      <c r="J71" s="60">
        <v>68</v>
      </c>
      <c r="K71" s="67">
        <v>40</v>
      </c>
    </row>
    <row r="72" spans="10:11" x14ac:dyDescent="0.25">
      <c r="J72" s="60">
        <v>69</v>
      </c>
      <c r="K72" s="67">
        <v>48</v>
      </c>
    </row>
    <row r="73" spans="10:11" x14ac:dyDescent="0.25">
      <c r="J73" s="60">
        <v>70</v>
      </c>
      <c r="K73" s="67">
        <v>37</v>
      </c>
    </row>
    <row r="74" spans="10:11" x14ac:dyDescent="0.25">
      <c r="J74" s="60">
        <v>71</v>
      </c>
      <c r="K74" s="67">
        <v>40</v>
      </c>
    </row>
    <row r="75" spans="10:11" x14ac:dyDescent="0.25">
      <c r="J75" s="60">
        <v>72</v>
      </c>
      <c r="K75" s="67">
        <v>43</v>
      </c>
    </row>
    <row r="76" spans="10:11" x14ac:dyDescent="0.25">
      <c r="J76" s="60">
        <v>73</v>
      </c>
      <c r="K76" s="67">
        <v>38</v>
      </c>
    </row>
    <row r="77" spans="10:11" x14ac:dyDescent="0.25">
      <c r="J77" s="60">
        <v>74</v>
      </c>
      <c r="K77" s="67">
        <v>38</v>
      </c>
    </row>
    <row r="78" spans="10:11" x14ac:dyDescent="0.25">
      <c r="J78" s="60">
        <v>75</v>
      </c>
      <c r="K78" s="67">
        <v>43</v>
      </c>
    </row>
    <row r="79" spans="10:11" x14ac:dyDescent="0.25">
      <c r="J79" s="60">
        <v>76</v>
      </c>
      <c r="K79" s="67">
        <v>28</v>
      </c>
    </row>
    <row r="80" spans="10:11" x14ac:dyDescent="0.25">
      <c r="J80" s="60">
        <v>77</v>
      </c>
      <c r="K80" s="67">
        <v>40</v>
      </c>
    </row>
    <row r="81" spans="10:11" x14ac:dyDescent="0.25">
      <c r="J81" s="60">
        <v>78</v>
      </c>
      <c r="K81" s="67">
        <v>35</v>
      </c>
    </row>
    <row r="82" spans="10:11" x14ac:dyDescent="0.25">
      <c r="J82" s="60">
        <v>79</v>
      </c>
      <c r="K82" s="67">
        <v>39</v>
      </c>
    </row>
    <row r="83" spans="10:11" x14ac:dyDescent="0.25">
      <c r="J83" s="60">
        <v>80</v>
      </c>
      <c r="K83" s="67">
        <v>27</v>
      </c>
    </row>
    <row r="84" spans="10:11" x14ac:dyDescent="0.25">
      <c r="J84" s="60">
        <v>81</v>
      </c>
      <c r="K84" s="67">
        <v>40</v>
      </c>
    </row>
    <row r="85" spans="10:11" x14ac:dyDescent="0.25">
      <c r="J85" s="60">
        <v>82</v>
      </c>
      <c r="K85" s="67">
        <v>33</v>
      </c>
    </row>
    <row r="86" spans="10:11" x14ac:dyDescent="0.25">
      <c r="J86" s="60">
        <v>83</v>
      </c>
      <c r="K86" s="67">
        <v>35</v>
      </c>
    </row>
    <row r="87" spans="10:11" x14ac:dyDescent="0.25">
      <c r="J87" s="60">
        <v>84</v>
      </c>
      <c r="K87" s="67">
        <v>41</v>
      </c>
    </row>
    <row r="88" spans="10:11" x14ac:dyDescent="0.25">
      <c r="J88" s="60">
        <v>85</v>
      </c>
      <c r="K88" s="67">
        <v>35</v>
      </c>
    </row>
    <row r="89" spans="10:11" x14ac:dyDescent="0.25">
      <c r="J89" s="60">
        <v>86</v>
      </c>
      <c r="K89" s="67">
        <v>37</v>
      </c>
    </row>
    <row r="90" spans="10:11" x14ac:dyDescent="0.25">
      <c r="J90" s="60">
        <v>87</v>
      </c>
      <c r="K90" s="67">
        <v>39</v>
      </c>
    </row>
    <row r="91" spans="10:11" x14ac:dyDescent="0.25">
      <c r="J91" s="60">
        <v>88</v>
      </c>
      <c r="K91" s="67">
        <v>34</v>
      </c>
    </row>
    <row r="92" spans="10:11" x14ac:dyDescent="0.25">
      <c r="J92" s="60">
        <v>89</v>
      </c>
      <c r="K92" s="67">
        <v>41</v>
      </c>
    </row>
    <row r="93" spans="10:11" x14ac:dyDescent="0.25">
      <c r="J93" s="60">
        <v>90</v>
      </c>
      <c r="K93" s="67">
        <v>38</v>
      </c>
    </row>
    <row r="94" spans="10:11" x14ac:dyDescent="0.25">
      <c r="J94" s="60">
        <v>91</v>
      </c>
      <c r="K94" s="67">
        <v>47</v>
      </c>
    </row>
    <row r="95" spans="10:11" x14ac:dyDescent="0.25">
      <c r="J95" s="60">
        <v>92</v>
      </c>
      <c r="K95" s="67">
        <v>40</v>
      </c>
    </row>
    <row r="96" spans="10:11" x14ac:dyDescent="0.25">
      <c r="J96" s="60">
        <v>93</v>
      </c>
      <c r="K96" s="67">
        <v>38</v>
      </c>
    </row>
    <row r="97" spans="10:11" x14ac:dyDescent="0.25">
      <c r="J97" s="60">
        <v>94</v>
      </c>
      <c r="K97" s="67">
        <v>43</v>
      </c>
    </row>
    <row r="98" spans="10:11" x14ac:dyDescent="0.25">
      <c r="J98" s="60">
        <v>95</v>
      </c>
      <c r="K98" s="67">
        <v>33</v>
      </c>
    </row>
    <row r="99" spans="10:11" x14ac:dyDescent="0.25">
      <c r="J99" s="60">
        <v>96</v>
      </c>
      <c r="K99" s="67">
        <v>36</v>
      </c>
    </row>
    <row r="100" spans="10:11" x14ac:dyDescent="0.25">
      <c r="J100" s="60">
        <v>97</v>
      </c>
      <c r="K100" s="67">
        <v>43</v>
      </c>
    </row>
    <row r="101" spans="10:11" x14ac:dyDescent="0.25">
      <c r="J101" s="60">
        <v>98</v>
      </c>
      <c r="K101" s="67">
        <v>35</v>
      </c>
    </row>
    <row r="102" spans="10:11" x14ac:dyDescent="0.25">
      <c r="J102" s="60">
        <v>99</v>
      </c>
      <c r="K102" s="67">
        <v>43</v>
      </c>
    </row>
    <row r="103" spans="10:11" x14ac:dyDescent="0.25">
      <c r="J103" s="60">
        <v>100</v>
      </c>
      <c r="K103" s="67">
        <v>38</v>
      </c>
    </row>
    <row r="104" spans="10:11" x14ac:dyDescent="0.25">
      <c r="J104" s="60">
        <v>101</v>
      </c>
      <c r="K104" s="67">
        <v>37</v>
      </c>
    </row>
    <row r="105" spans="10:11" x14ac:dyDescent="0.25">
      <c r="J105" s="60">
        <v>102</v>
      </c>
      <c r="K105" s="67">
        <v>47</v>
      </c>
    </row>
    <row r="106" spans="10:11" x14ac:dyDescent="0.25">
      <c r="J106" s="60">
        <v>103</v>
      </c>
      <c r="K106" s="67">
        <v>31</v>
      </c>
    </row>
    <row r="107" spans="10:11" x14ac:dyDescent="0.25">
      <c r="J107" s="60">
        <v>104</v>
      </c>
      <c r="K107" s="67">
        <v>41</v>
      </c>
    </row>
    <row r="108" spans="10:11" x14ac:dyDescent="0.25">
      <c r="J108" s="60">
        <v>105</v>
      </c>
      <c r="K108" s="67">
        <v>34</v>
      </c>
    </row>
    <row r="109" spans="10:11" x14ac:dyDescent="0.25">
      <c r="J109" s="60">
        <v>106</v>
      </c>
      <c r="K109" s="67">
        <v>39</v>
      </c>
    </row>
    <row r="110" spans="10:11" x14ac:dyDescent="0.25">
      <c r="J110" s="60">
        <v>107</v>
      </c>
      <c r="K110" s="67">
        <v>46</v>
      </c>
    </row>
    <row r="111" spans="10:11" x14ac:dyDescent="0.25">
      <c r="J111" s="60">
        <v>108</v>
      </c>
      <c r="K111" s="67">
        <v>31</v>
      </c>
    </row>
    <row r="112" spans="10:11" x14ac:dyDescent="0.25">
      <c r="J112" s="60">
        <v>109</v>
      </c>
      <c r="K112" s="67">
        <v>36</v>
      </c>
    </row>
    <row r="113" spans="10:11" x14ac:dyDescent="0.25">
      <c r="J113" s="60">
        <v>110</v>
      </c>
      <c r="K113" s="67">
        <v>40</v>
      </c>
    </row>
    <row r="114" spans="10:11" x14ac:dyDescent="0.25">
      <c r="J114" s="60">
        <v>111</v>
      </c>
      <c r="K114" s="67">
        <v>40</v>
      </c>
    </row>
    <row r="115" spans="10:11" x14ac:dyDescent="0.25">
      <c r="J115" s="60">
        <v>112</v>
      </c>
      <c r="K115" s="67">
        <v>36</v>
      </c>
    </row>
    <row r="116" spans="10:11" x14ac:dyDescent="0.25">
      <c r="J116" s="60">
        <v>113</v>
      </c>
      <c r="K116" s="67">
        <v>43</v>
      </c>
    </row>
    <row r="117" spans="10:11" x14ac:dyDescent="0.25">
      <c r="J117" s="60">
        <v>114</v>
      </c>
      <c r="K117" s="67">
        <v>48</v>
      </c>
    </row>
    <row r="118" spans="10:11" x14ac:dyDescent="0.25">
      <c r="J118" s="60">
        <v>115</v>
      </c>
      <c r="K118" s="67">
        <v>36</v>
      </c>
    </row>
    <row r="119" spans="10:11" x14ac:dyDescent="0.25">
      <c r="J119" s="60">
        <v>116</v>
      </c>
      <c r="K119" s="67">
        <v>38</v>
      </c>
    </row>
    <row r="120" spans="10:11" x14ac:dyDescent="0.25">
      <c r="J120" s="60">
        <v>117</v>
      </c>
      <c r="K120" s="67">
        <v>46</v>
      </c>
    </row>
    <row r="121" spans="10:11" x14ac:dyDescent="0.25">
      <c r="J121" s="60">
        <v>118</v>
      </c>
      <c r="K121" s="67">
        <v>41</v>
      </c>
    </row>
    <row r="122" spans="10:11" x14ac:dyDescent="0.25">
      <c r="J122" s="60">
        <v>119</v>
      </c>
      <c r="K122" s="67">
        <v>44</v>
      </c>
    </row>
    <row r="123" spans="10:11" x14ac:dyDescent="0.25">
      <c r="J123" s="60">
        <v>120</v>
      </c>
      <c r="K123" s="67">
        <v>41</v>
      </c>
    </row>
    <row r="124" spans="10:11" x14ac:dyDescent="0.25">
      <c r="J124" s="60">
        <v>121</v>
      </c>
      <c r="K124" s="67">
        <v>32</v>
      </c>
    </row>
    <row r="125" spans="10:11" x14ac:dyDescent="0.25">
      <c r="J125" s="60">
        <v>122</v>
      </c>
      <c r="K125" s="67">
        <v>37</v>
      </c>
    </row>
    <row r="126" spans="10:11" x14ac:dyDescent="0.25">
      <c r="J126" s="60">
        <v>123</v>
      </c>
      <c r="K126" s="67">
        <v>44</v>
      </c>
    </row>
    <row r="127" spans="10:11" x14ac:dyDescent="0.25">
      <c r="J127" s="60">
        <v>124</v>
      </c>
      <c r="K127" s="67">
        <v>39</v>
      </c>
    </row>
    <row r="128" spans="10:11" x14ac:dyDescent="0.25">
      <c r="J128" s="60">
        <v>125</v>
      </c>
      <c r="K128" s="67">
        <v>47</v>
      </c>
    </row>
    <row r="129" spans="10:11" x14ac:dyDescent="0.25">
      <c r="J129" s="60">
        <v>126</v>
      </c>
      <c r="K129" s="67">
        <v>34</v>
      </c>
    </row>
    <row r="130" spans="10:11" x14ac:dyDescent="0.25">
      <c r="J130" s="60">
        <v>127</v>
      </c>
      <c r="K130" s="67">
        <v>36</v>
      </c>
    </row>
    <row r="131" spans="10:11" x14ac:dyDescent="0.25">
      <c r="J131" s="60">
        <v>128</v>
      </c>
      <c r="K131" s="67">
        <v>39</v>
      </c>
    </row>
    <row r="132" spans="10:11" x14ac:dyDescent="0.25">
      <c r="J132" s="60">
        <v>129</v>
      </c>
      <c r="K132" s="67">
        <v>42</v>
      </c>
    </row>
    <row r="133" spans="10:11" x14ac:dyDescent="0.25">
      <c r="J133" s="60">
        <v>130</v>
      </c>
      <c r="K133" s="67">
        <v>38</v>
      </c>
    </row>
    <row r="134" spans="10:11" x14ac:dyDescent="0.25">
      <c r="J134" s="60">
        <v>131</v>
      </c>
      <c r="K134" s="67">
        <v>44</v>
      </c>
    </row>
    <row r="135" spans="10:11" x14ac:dyDescent="0.25">
      <c r="J135" s="60">
        <v>132</v>
      </c>
      <c r="K135" s="67">
        <v>46</v>
      </c>
    </row>
    <row r="136" spans="10:11" x14ac:dyDescent="0.25">
      <c r="J136" s="60">
        <v>133</v>
      </c>
      <c r="K136" s="67">
        <v>40</v>
      </c>
    </row>
    <row r="137" spans="10:11" x14ac:dyDescent="0.25">
      <c r="J137" s="60">
        <v>134</v>
      </c>
      <c r="K137" s="67">
        <v>42</v>
      </c>
    </row>
    <row r="138" spans="10:11" x14ac:dyDescent="0.25">
      <c r="J138" s="60">
        <v>135</v>
      </c>
      <c r="K138" s="67">
        <v>38</v>
      </c>
    </row>
    <row r="139" spans="10:11" x14ac:dyDescent="0.25">
      <c r="J139" s="60">
        <v>136</v>
      </c>
      <c r="K139" s="67">
        <v>47</v>
      </c>
    </row>
    <row r="140" spans="10:11" x14ac:dyDescent="0.25">
      <c r="J140" s="60">
        <v>137</v>
      </c>
      <c r="K140" s="67">
        <v>48</v>
      </c>
    </row>
    <row r="141" spans="10:11" x14ac:dyDescent="0.25">
      <c r="J141" s="60">
        <v>138</v>
      </c>
      <c r="K141" s="67">
        <v>44</v>
      </c>
    </row>
    <row r="142" spans="10:11" x14ac:dyDescent="0.25">
      <c r="J142" s="60">
        <v>139</v>
      </c>
      <c r="K142" s="67">
        <v>37</v>
      </c>
    </row>
    <row r="143" spans="10:11" x14ac:dyDescent="0.25">
      <c r="J143" s="60">
        <v>140</v>
      </c>
      <c r="K143" s="67">
        <v>38</v>
      </c>
    </row>
    <row r="144" spans="10:11" x14ac:dyDescent="0.25">
      <c r="J144" s="60">
        <v>141</v>
      </c>
      <c r="K144" s="67">
        <v>44</v>
      </c>
    </row>
    <row r="145" spans="10:11" x14ac:dyDescent="0.25">
      <c r="J145" s="60">
        <v>142</v>
      </c>
      <c r="K145" s="67">
        <v>43</v>
      </c>
    </row>
    <row r="146" spans="10:11" x14ac:dyDescent="0.25">
      <c r="J146" s="60">
        <v>143</v>
      </c>
      <c r="K146" s="67">
        <v>38</v>
      </c>
    </row>
    <row r="147" spans="10:11" x14ac:dyDescent="0.25">
      <c r="J147" s="60">
        <v>144</v>
      </c>
      <c r="K147" s="67">
        <v>45</v>
      </c>
    </row>
    <row r="148" spans="10:11" x14ac:dyDescent="0.25">
      <c r="J148" s="60">
        <v>145</v>
      </c>
      <c r="K148" s="67">
        <v>42</v>
      </c>
    </row>
    <row r="149" spans="10:11" x14ac:dyDescent="0.25">
      <c r="J149" s="60">
        <v>146</v>
      </c>
      <c r="K149" s="67">
        <v>51</v>
      </c>
    </row>
    <row r="150" spans="10:11" x14ac:dyDescent="0.25">
      <c r="J150" s="60">
        <v>147</v>
      </c>
      <c r="K150" s="67">
        <v>33</v>
      </c>
    </row>
    <row r="151" spans="10:11" x14ac:dyDescent="0.25">
      <c r="J151" s="60">
        <v>148</v>
      </c>
      <c r="K151" s="67">
        <v>43</v>
      </c>
    </row>
    <row r="152" spans="10:11" x14ac:dyDescent="0.25">
      <c r="J152" s="60">
        <v>149</v>
      </c>
      <c r="K152" s="67">
        <v>40</v>
      </c>
    </row>
    <row r="153" spans="10:11" x14ac:dyDescent="0.25">
      <c r="J153" s="60">
        <v>150</v>
      </c>
      <c r="K153" s="67">
        <v>38</v>
      </c>
    </row>
    <row r="154" spans="10:11" x14ac:dyDescent="0.25">
      <c r="J154" s="60">
        <v>151</v>
      </c>
      <c r="K154" s="67">
        <v>43</v>
      </c>
    </row>
    <row r="155" spans="10:11" x14ac:dyDescent="0.25">
      <c r="J155" s="60">
        <v>152</v>
      </c>
      <c r="K155" s="67">
        <v>42</v>
      </c>
    </row>
    <row r="156" spans="10:11" x14ac:dyDescent="0.25">
      <c r="J156" s="60">
        <v>153</v>
      </c>
      <c r="K156" s="67">
        <v>42</v>
      </c>
    </row>
    <row r="157" spans="10:11" x14ac:dyDescent="0.25">
      <c r="J157" s="60">
        <v>154</v>
      </c>
      <c r="K157" s="67">
        <v>35</v>
      </c>
    </row>
    <row r="158" spans="10:11" x14ac:dyDescent="0.25">
      <c r="J158" s="60">
        <v>155</v>
      </c>
      <c r="K158" s="67">
        <v>39</v>
      </c>
    </row>
    <row r="159" spans="10:11" x14ac:dyDescent="0.25">
      <c r="J159" s="60">
        <v>156</v>
      </c>
      <c r="K159" s="67">
        <v>40</v>
      </c>
    </row>
    <row r="160" spans="10:11" x14ac:dyDescent="0.25">
      <c r="J160" s="60">
        <v>157</v>
      </c>
      <c r="K160" s="67">
        <v>40</v>
      </c>
    </row>
    <row r="161" spans="10:11" x14ac:dyDescent="0.25">
      <c r="J161" s="60">
        <v>158</v>
      </c>
      <c r="K161" s="67">
        <v>54</v>
      </c>
    </row>
    <row r="162" spans="10:11" x14ac:dyDescent="0.25">
      <c r="J162" s="60">
        <v>159</v>
      </c>
      <c r="K162" s="67">
        <v>49</v>
      </c>
    </row>
    <row r="163" spans="10:11" x14ac:dyDescent="0.25">
      <c r="J163" s="60">
        <v>160</v>
      </c>
      <c r="K163" s="67">
        <v>39</v>
      </c>
    </row>
    <row r="164" spans="10:11" x14ac:dyDescent="0.25">
      <c r="J164" s="60">
        <v>161</v>
      </c>
      <c r="K164" s="67">
        <v>36</v>
      </c>
    </row>
    <row r="165" spans="10:11" x14ac:dyDescent="0.25">
      <c r="J165" s="60">
        <v>162</v>
      </c>
      <c r="K165" s="67">
        <v>36</v>
      </c>
    </row>
    <row r="166" spans="10:11" x14ac:dyDescent="0.25">
      <c r="J166" s="60">
        <v>163</v>
      </c>
      <c r="K166" s="67">
        <v>43</v>
      </c>
    </row>
    <row r="167" spans="10:11" x14ac:dyDescent="0.25">
      <c r="J167" s="60">
        <v>164</v>
      </c>
      <c r="K167" s="67">
        <v>36</v>
      </c>
    </row>
    <row r="168" spans="10:11" x14ac:dyDescent="0.25">
      <c r="J168" s="60">
        <v>165</v>
      </c>
      <c r="K168" s="67">
        <v>36</v>
      </c>
    </row>
    <row r="169" spans="10:11" x14ac:dyDescent="0.25">
      <c r="J169" s="60">
        <v>166</v>
      </c>
      <c r="K169" s="67">
        <v>42</v>
      </c>
    </row>
    <row r="170" spans="10:11" x14ac:dyDescent="0.25">
      <c r="J170" s="60">
        <v>167</v>
      </c>
      <c r="K170" s="67">
        <v>38</v>
      </c>
    </row>
    <row r="171" spans="10:11" x14ac:dyDescent="0.25">
      <c r="J171" s="60">
        <v>168</v>
      </c>
      <c r="K171" s="67">
        <v>40</v>
      </c>
    </row>
    <row r="172" spans="10:11" x14ac:dyDescent="0.25">
      <c r="J172" s="60">
        <v>169</v>
      </c>
      <c r="K172" s="67">
        <v>38</v>
      </c>
    </row>
    <row r="173" spans="10:11" x14ac:dyDescent="0.25">
      <c r="J173" s="60">
        <v>170</v>
      </c>
      <c r="K173" s="67">
        <v>44</v>
      </c>
    </row>
    <row r="174" spans="10:11" x14ac:dyDescent="0.25">
      <c r="J174" s="60">
        <v>171</v>
      </c>
      <c r="K174" s="67">
        <v>40</v>
      </c>
    </row>
    <row r="175" spans="10:11" x14ac:dyDescent="0.25">
      <c r="J175" s="60">
        <v>172</v>
      </c>
      <c r="K175" s="67">
        <v>36</v>
      </c>
    </row>
    <row r="176" spans="10:11" x14ac:dyDescent="0.25">
      <c r="J176" s="60">
        <v>173</v>
      </c>
      <c r="K176" s="67">
        <v>47</v>
      </c>
    </row>
    <row r="177" spans="10:11" x14ac:dyDescent="0.25">
      <c r="J177" s="60">
        <v>174</v>
      </c>
      <c r="K177" s="67">
        <v>34</v>
      </c>
    </row>
    <row r="178" spans="10:11" x14ac:dyDescent="0.25">
      <c r="J178" s="60">
        <v>175</v>
      </c>
      <c r="K178" s="67">
        <v>38</v>
      </c>
    </row>
    <row r="179" spans="10:11" x14ac:dyDescent="0.25">
      <c r="J179" s="60">
        <v>176</v>
      </c>
      <c r="K179" s="67">
        <v>37</v>
      </c>
    </row>
    <row r="180" spans="10:11" x14ac:dyDescent="0.25">
      <c r="J180" s="60">
        <v>177</v>
      </c>
      <c r="K180" s="67">
        <v>35</v>
      </c>
    </row>
    <row r="181" spans="10:11" x14ac:dyDescent="0.25">
      <c r="J181" s="60">
        <v>178</v>
      </c>
      <c r="K181" s="67">
        <v>45</v>
      </c>
    </row>
    <row r="182" spans="10:11" x14ac:dyDescent="0.25">
      <c r="J182" s="60">
        <v>179</v>
      </c>
      <c r="K182" s="67">
        <v>51</v>
      </c>
    </row>
    <row r="183" spans="10:11" x14ac:dyDescent="0.25">
      <c r="J183" s="60">
        <v>180</v>
      </c>
      <c r="K183" s="67">
        <v>31</v>
      </c>
    </row>
    <row r="184" spans="10:11" x14ac:dyDescent="0.25">
      <c r="J184" s="60">
        <v>181</v>
      </c>
      <c r="K184" s="67">
        <v>44</v>
      </c>
    </row>
    <row r="185" spans="10:11" x14ac:dyDescent="0.25">
      <c r="J185" s="60">
        <v>182</v>
      </c>
      <c r="K185" s="67">
        <v>42</v>
      </c>
    </row>
    <row r="186" spans="10:11" x14ac:dyDescent="0.25">
      <c r="J186" s="60">
        <v>183</v>
      </c>
      <c r="K186" s="67">
        <v>43</v>
      </c>
    </row>
    <row r="187" spans="10:11" x14ac:dyDescent="0.25">
      <c r="J187" s="60">
        <v>184</v>
      </c>
      <c r="K187" s="67">
        <v>38</v>
      </c>
    </row>
    <row r="188" spans="10:11" x14ac:dyDescent="0.25">
      <c r="J188" s="60">
        <v>185</v>
      </c>
      <c r="K188" s="67">
        <v>36</v>
      </c>
    </row>
    <row r="189" spans="10:11" x14ac:dyDescent="0.25">
      <c r="J189" s="60">
        <v>186</v>
      </c>
      <c r="K189" s="67">
        <v>45</v>
      </c>
    </row>
    <row r="190" spans="10:11" x14ac:dyDescent="0.25">
      <c r="J190" s="60">
        <v>187</v>
      </c>
      <c r="K190" s="67">
        <v>41</v>
      </c>
    </row>
    <row r="191" spans="10:11" x14ac:dyDescent="0.25">
      <c r="J191" s="60">
        <v>188</v>
      </c>
      <c r="K191" s="67">
        <v>42</v>
      </c>
    </row>
    <row r="192" spans="10:11" x14ac:dyDescent="0.25">
      <c r="J192" s="60">
        <v>189</v>
      </c>
      <c r="K192" s="67">
        <v>37</v>
      </c>
    </row>
    <row r="193" spans="10:11" x14ac:dyDescent="0.25">
      <c r="J193" s="60">
        <v>190</v>
      </c>
      <c r="K193" s="67">
        <v>38</v>
      </c>
    </row>
    <row r="194" spans="10:11" x14ac:dyDescent="0.25">
      <c r="J194" s="60">
        <v>191</v>
      </c>
      <c r="K194" s="67">
        <v>46</v>
      </c>
    </row>
    <row r="195" spans="10:11" x14ac:dyDescent="0.25">
      <c r="J195" s="60">
        <v>192</v>
      </c>
      <c r="K195" s="67">
        <v>44</v>
      </c>
    </row>
    <row r="196" spans="10:11" x14ac:dyDescent="0.25">
      <c r="J196" s="60">
        <v>193</v>
      </c>
      <c r="K196" s="67">
        <v>36</v>
      </c>
    </row>
    <row r="197" spans="10:11" x14ac:dyDescent="0.25">
      <c r="J197" s="60">
        <v>194</v>
      </c>
      <c r="K197" s="67">
        <v>27</v>
      </c>
    </row>
    <row r="198" spans="10:11" x14ac:dyDescent="0.25">
      <c r="J198" s="60">
        <v>195</v>
      </c>
      <c r="K198" s="67">
        <v>40</v>
      </c>
    </row>
    <row r="199" spans="10:11" x14ac:dyDescent="0.25">
      <c r="J199" s="60">
        <v>196</v>
      </c>
      <c r="K199" s="67">
        <v>40</v>
      </c>
    </row>
    <row r="200" spans="10:11" x14ac:dyDescent="0.25">
      <c r="J200" s="60">
        <v>197</v>
      </c>
      <c r="K200" s="67">
        <v>37</v>
      </c>
    </row>
    <row r="201" spans="10:11" x14ac:dyDescent="0.25">
      <c r="J201" s="60">
        <v>198</v>
      </c>
      <c r="K201" s="67">
        <v>37</v>
      </c>
    </row>
    <row r="202" spans="10:11" x14ac:dyDescent="0.25">
      <c r="J202" s="60">
        <v>199</v>
      </c>
      <c r="K202" s="67">
        <v>44</v>
      </c>
    </row>
    <row r="203" spans="10:11" x14ac:dyDescent="0.25">
      <c r="J203" s="60">
        <v>200</v>
      </c>
      <c r="K203" s="67">
        <v>32</v>
      </c>
    </row>
    <row r="204" spans="10:11" x14ac:dyDescent="0.25">
      <c r="J204" s="60">
        <v>201</v>
      </c>
      <c r="K204" s="67">
        <v>49</v>
      </c>
    </row>
    <row r="205" spans="10:11" x14ac:dyDescent="0.25">
      <c r="J205" s="60">
        <v>202</v>
      </c>
      <c r="K205" s="67">
        <v>48</v>
      </c>
    </row>
    <row r="206" spans="10:11" x14ac:dyDescent="0.25">
      <c r="J206" s="60">
        <v>203</v>
      </c>
      <c r="K206" s="67">
        <v>40</v>
      </c>
    </row>
    <row r="207" spans="10:11" x14ac:dyDescent="0.25">
      <c r="J207" s="60">
        <v>204</v>
      </c>
      <c r="K207" s="67">
        <v>34</v>
      </c>
    </row>
    <row r="208" spans="10:11" x14ac:dyDescent="0.25">
      <c r="J208" s="60">
        <v>205</v>
      </c>
      <c r="K208" s="67">
        <v>34</v>
      </c>
    </row>
    <row r="209" spans="10:11" x14ac:dyDescent="0.25">
      <c r="J209" s="60">
        <v>206</v>
      </c>
      <c r="K209" s="67">
        <v>32</v>
      </c>
    </row>
    <row r="210" spans="10:11" x14ac:dyDescent="0.25">
      <c r="J210" s="60">
        <v>207</v>
      </c>
      <c r="K210" s="67">
        <v>43</v>
      </c>
    </row>
    <row r="211" spans="10:11" x14ac:dyDescent="0.25">
      <c r="J211" s="60">
        <v>208</v>
      </c>
      <c r="K211" s="67">
        <v>39</v>
      </c>
    </row>
    <row r="212" spans="10:11" x14ac:dyDescent="0.25">
      <c r="J212" s="60">
        <v>209</v>
      </c>
      <c r="K212" s="67">
        <v>41</v>
      </c>
    </row>
    <row r="213" spans="10:11" x14ac:dyDescent="0.25">
      <c r="J213" s="60">
        <v>210</v>
      </c>
      <c r="K213" s="67">
        <v>42</v>
      </c>
    </row>
    <row r="214" spans="10:11" x14ac:dyDescent="0.25">
      <c r="J214" s="60">
        <v>211</v>
      </c>
      <c r="K214" s="67">
        <v>39</v>
      </c>
    </row>
    <row r="215" spans="10:11" x14ac:dyDescent="0.25">
      <c r="J215" s="60">
        <v>212</v>
      </c>
      <c r="K215" s="67">
        <v>35</v>
      </c>
    </row>
    <row r="216" spans="10:11" x14ac:dyDescent="0.25">
      <c r="J216" s="60">
        <v>213</v>
      </c>
      <c r="K216" s="67">
        <v>48</v>
      </c>
    </row>
    <row r="217" spans="10:11" x14ac:dyDescent="0.25">
      <c r="J217" s="60">
        <v>214</v>
      </c>
      <c r="K217" s="67">
        <v>34</v>
      </c>
    </row>
    <row r="218" spans="10:11" x14ac:dyDescent="0.25">
      <c r="J218" s="60">
        <v>215</v>
      </c>
      <c r="K218" s="67">
        <v>36</v>
      </c>
    </row>
    <row r="219" spans="10:11" x14ac:dyDescent="0.25">
      <c r="J219" s="60">
        <v>216</v>
      </c>
      <c r="K219" s="67">
        <v>46</v>
      </c>
    </row>
    <row r="220" spans="10:11" x14ac:dyDescent="0.25">
      <c r="J220" s="60">
        <v>217</v>
      </c>
      <c r="K220" s="67">
        <v>43</v>
      </c>
    </row>
    <row r="221" spans="10:11" x14ac:dyDescent="0.25">
      <c r="J221" s="60">
        <v>218</v>
      </c>
      <c r="K221" s="67">
        <v>40</v>
      </c>
    </row>
    <row r="222" spans="10:11" x14ac:dyDescent="0.25">
      <c r="J222" s="60">
        <v>219</v>
      </c>
      <c r="K222" s="67">
        <v>43</v>
      </c>
    </row>
    <row r="223" spans="10:11" x14ac:dyDescent="0.25">
      <c r="J223" s="60">
        <v>220</v>
      </c>
      <c r="K223" s="67">
        <v>44</v>
      </c>
    </row>
    <row r="224" spans="10:11" x14ac:dyDescent="0.25">
      <c r="J224" s="60">
        <v>221</v>
      </c>
      <c r="K224" s="67">
        <v>48</v>
      </c>
    </row>
    <row r="225" spans="10:11" x14ac:dyDescent="0.25">
      <c r="J225" s="60">
        <v>222</v>
      </c>
      <c r="K225" s="67">
        <v>44</v>
      </c>
    </row>
    <row r="226" spans="10:11" x14ac:dyDescent="0.25">
      <c r="J226" s="60">
        <v>223</v>
      </c>
      <c r="K226" s="67">
        <v>37</v>
      </c>
    </row>
    <row r="227" spans="10:11" x14ac:dyDescent="0.25">
      <c r="J227" s="60">
        <v>224</v>
      </c>
      <c r="K227" s="67">
        <v>34</v>
      </c>
    </row>
    <row r="228" spans="10:11" x14ac:dyDescent="0.25">
      <c r="J228" s="60">
        <v>225</v>
      </c>
      <c r="K228" s="67">
        <v>31</v>
      </c>
    </row>
    <row r="229" spans="10:11" x14ac:dyDescent="0.25">
      <c r="J229" s="60">
        <v>226</v>
      </c>
      <c r="K229" s="67">
        <v>41</v>
      </c>
    </row>
    <row r="230" spans="10:11" x14ac:dyDescent="0.25">
      <c r="J230" s="60">
        <v>227</v>
      </c>
      <c r="K230" s="67">
        <v>46</v>
      </c>
    </row>
    <row r="231" spans="10:11" x14ac:dyDescent="0.25">
      <c r="J231" s="60">
        <v>228</v>
      </c>
      <c r="K231" s="67">
        <v>39</v>
      </c>
    </row>
    <row r="232" spans="10:11" x14ac:dyDescent="0.25">
      <c r="J232" s="60">
        <v>229</v>
      </c>
      <c r="K232" s="67">
        <v>38</v>
      </c>
    </row>
    <row r="233" spans="10:11" x14ac:dyDescent="0.25">
      <c r="J233" s="60">
        <v>230</v>
      </c>
      <c r="K233" s="67">
        <v>34</v>
      </c>
    </row>
    <row r="234" spans="10:11" x14ac:dyDescent="0.25">
      <c r="J234" s="60">
        <v>231</v>
      </c>
      <c r="K234" s="67">
        <v>38</v>
      </c>
    </row>
    <row r="235" spans="10:11" x14ac:dyDescent="0.25">
      <c r="J235" s="60">
        <v>232</v>
      </c>
      <c r="K235" s="67">
        <v>32</v>
      </c>
    </row>
    <row r="236" spans="10:11" x14ac:dyDescent="0.25">
      <c r="J236" s="60">
        <v>233</v>
      </c>
      <c r="K236" s="67">
        <v>42</v>
      </c>
    </row>
    <row r="237" spans="10:11" x14ac:dyDescent="0.25">
      <c r="J237" s="60">
        <v>234</v>
      </c>
      <c r="K237" s="67">
        <v>37</v>
      </c>
    </row>
    <row r="238" spans="10:11" x14ac:dyDescent="0.25">
      <c r="J238" s="60">
        <v>235</v>
      </c>
      <c r="K238" s="67">
        <v>36</v>
      </c>
    </row>
    <row r="239" spans="10:11" x14ac:dyDescent="0.25">
      <c r="J239" s="60">
        <v>236</v>
      </c>
      <c r="K239" s="67">
        <v>44</v>
      </c>
    </row>
    <row r="240" spans="10:11" x14ac:dyDescent="0.25">
      <c r="J240" s="60">
        <v>237</v>
      </c>
      <c r="K240" s="67">
        <v>47</v>
      </c>
    </row>
    <row r="241" spans="10:11" x14ac:dyDescent="0.25">
      <c r="J241" s="60">
        <v>238</v>
      </c>
      <c r="K241" s="67">
        <v>45</v>
      </c>
    </row>
    <row r="242" spans="10:11" x14ac:dyDescent="0.25">
      <c r="J242" s="60">
        <v>239</v>
      </c>
      <c r="K242" s="67">
        <v>39</v>
      </c>
    </row>
    <row r="243" spans="10:11" x14ac:dyDescent="0.25">
      <c r="J243" s="60">
        <v>240</v>
      </c>
      <c r="K243" s="67">
        <v>35</v>
      </c>
    </row>
    <row r="244" spans="10:11" x14ac:dyDescent="0.25">
      <c r="J244" s="60">
        <v>241</v>
      </c>
      <c r="K244" s="67">
        <v>43</v>
      </c>
    </row>
    <row r="245" spans="10:11" x14ac:dyDescent="0.25">
      <c r="J245" s="60">
        <v>242</v>
      </c>
      <c r="K245" s="67">
        <v>39</v>
      </c>
    </row>
    <row r="246" spans="10:11" x14ac:dyDescent="0.25">
      <c r="J246" s="60">
        <v>243</v>
      </c>
      <c r="K246" s="67">
        <v>39</v>
      </c>
    </row>
    <row r="247" spans="10:11" x14ac:dyDescent="0.25">
      <c r="J247" s="60">
        <v>244</v>
      </c>
      <c r="K247" s="67">
        <v>43</v>
      </c>
    </row>
    <row r="248" spans="10:11" x14ac:dyDescent="0.25">
      <c r="J248" s="60">
        <v>245</v>
      </c>
      <c r="K248" s="67">
        <v>31</v>
      </c>
    </row>
    <row r="249" spans="10:11" x14ac:dyDescent="0.25">
      <c r="J249" s="60">
        <v>246</v>
      </c>
      <c r="K249" s="67">
        <v>41</v>
      </c>
    </row>
    <row r="250" spans="10:11" x14ac:dyDescent="0.25">
      <c r="J250" s="60">
        <v>247</v>
      </c>
      <c r="K250" s="67">
        <v>45</v>
      </c>
    </row>
    <row r="251" spans="10:11" x14ac:dyDescent="0.25">
      <c r="J251" s="60">
        <v>248</v>
      </c>
      <c r="K251" s="67">
        <v>52</v>
      </c>
    </row>
    <row r="252" spans="10:11" x14ac:dyDescent="0.25">
      <c r="J252" s="60">
        <v>249</v>
      </c>
      <c r="K252" s="67">
        <v>38</v>
      </c>
    </row>
    <row r="253" spans="10:11" x14ac:dyDescent="0.25">
      <c r="J253" s="60">
        <v>250</v>
      </c>
      <c r="K253" s="67">
        <v>38</v>
      </c>
    </row>
    <row r="254" spans="10:11" x14ac:dyDescent="0.25">
      <c r="J254" s="60">
        <v>251</v>
      </c>
      <c r="K254" s="67">
        <v>35</v>
      </c>
    </row>
    <row r="255" spans="10:11" x14ac:dyDescent="0.25">
      <c r="J255" s="60">
        <v>252</v>
      </c>
      <c r="K255" s="67">
        <v>36</v>
      </c>
    </row>
    <row r="256" spans="10:11" x14ac:dyDescent="0.25">
      <c r="J256" s="60">
        <v>253</v>
      </c>
      <c r="K256" s="67">
        <v>33</v>
      </c>
    </row>
    <row r="257" spans="10:11" x14ac:dyDescent="0.25">
      <c r="J257" s="60">
        <v>254</v>
      </c>
      <c r="K257" s="67">
        <v>42</v>
      </c>
    </row>
    <row r="258" spans="10:11" x14ac:dyDescent="0.25">
      <c r="J258" s="60">
        <v>255</v>
      </c>
      <c r="K258" s="67">
        <v>41</v>
      </c>
    </row>
    <row r="259" spans="10:11" x14ac:dyDescent="0.25">
      <c r="J259" s="60">
        <v>256</v>
      </c>
      <c r="K259" s="67">
        <v>43</v>
      </c>
    </row>
    <row r="260" spans="10:11" x14ac:dyDescent="0.25">
      <c r="J260" s="60">
        <v>257</v>
      </c>
      <c r="K260" s="67">
        <v>44</v>
      </c>
    </row>
    <row r="261" spans="10:11" x14ac:dyDescent="0.25">
      <c r="J261" s="60">
        <v>258</v>
      </c>
      <c r="K261" s="67">
        <v>37</v>
      </c>
    </row>
    <row r="262" spans="10:11" x14ac:dyDescent="0.25">
      <c r="J262" s="60">
        <v>259</v>
      </c>
      <c r="K262" s="67">
        <v>37</v>
      </c>
    </row>
    <row r="263" spans="10:11" x14ac:dyDescent="0.25">
      <c r="J263" s="60">
        <v>260</v>
      </c>
      <c r="K263" s="67">
        <v>41</v>
      </c>
    </row>
    <row r="264" spans="10:11" x14ac:dyDescent="0.25">
      <c r="J264" s="60">
        <v>261</v>
      </c>
      <c r="K264" s="67">
        <v>40</v>
      </c>
    </row>
    <row r="265" spans="10:11" x14ac:dyDescent="0.25">
      <c r="J265" s="60">
        <v>262</v>
      </c>
      <c r="K265" s="67">
        <v>42</v>
      </c>
    </row>
    <row r="266" spans="10:11" x14ac:dyDescent="0.25">
      <c r="J266" s="60">
        <v>263</v>
      </c>
      <c r="K266" s="67">
        <v>46</v>
      </c>
    </row>
    <row r="267" spans="10:11" x14ac:dyDescent="0.25">
      <c r="J267" s="60">
        <v>264</v>
      </c>
      <c r="K267" s="67">
        <v>41</v>
      </c>
    </row>
    <row r="268" spans="10:11" x14ac:dyDescent="0.25">
      <c r="J268" s="60">
        <v>265</v>
      </c>
      <c r="K268" s="67">
        <v>44</v>
      </c>
    </row>
    <row r="269" spans="10:11" x14ac:dyDescent="0.25">
      <c r="J269" s="60">
        <v>266</v>
      </c>
      <c r="K269" s="67">
        <v>40</v>
      </c>
    </row>
    <row r="270" spans="10:11" x14ac:dyDescent="0.25">
      <c r="J270" s="60">
        <v>267</v>
      </c>
      <c r="K270" s="67">
        <v>42</v>
      </c>
    </row>
    <row r="271" spans="10:11" x14ac:dyDescent="0.25">
      <c r="J271" s="60">
        <v>268</v>
      </c>
      <c r="K271" s="67">
        <v>41</v>
      </c>
    </row>
    <row r="272" spans="10:11" x14ac:dyDescent="0.25">
      <c r="J272" s="60">
        <v>269</v>
      </c>
      <c r="K272" s="67">
        <v>32</v>
      </c>
    </row>
    <row r="273" spans="10:11" x14ac:dyDescent="0.25">
      <c r="J273" s="60">
        <v>270</v>
      </c>
      <c r="K273" s="67">
        <v>51</v>
      </c>
    </row>
    <row r="274" spans="10:11" x14ac:dyDescent="0.25">
      <c r="J274" s="60">
        <v>271</v>
      </c>
      <c r="K274" s="67">
        <v>43</v>
      </c>
    </row>
    <row r="275" spans="10:11" x14ac:dyDescent="0.25">
      <c r="J275" s="60">
        <v>272</v>
      </c>
      <c r="K275" s="67">
        <v>37</v>
      </c>
    </row>
    <row r="276" spans="10:11" x14ac:dyDescent="0.25">
      <c r="J276" s="60">
        <v>273</v>
      </c>
      <c r="K276" s="67">
        <v>47</v>
      </c>
    </row>
    <row r="277" spans="10:11" x14ac:dyDescent="0.25">
      <c r="J277" s="60">
        <v>274</v>
      </c>
      <c r="K277" s="67">
        <v>38</v>
      </c>
    </row>
    <row r="278" spans="10:11" x14ac:dyDescent="0.25">
      <c r="J278" s="60">
        <v>275</v>
      </c>
      <c r="K278" s="67">
        <v>49</v>
      </c>
    </row>
    <row r="279" spans="10:11" x14ac:dyDescent="0.25">
      <c r="J279" s="60">
        <v>276</v>
      </c>
      <c r="K279" s="67">
        <v>39</v>
      </c>
    </row>
    <row r="280" spans="10:11" x14ac:dyDescent="0.25">
      <c r="J280" s="60">
        <v>277</v>
      </c>
      <c r="K280" s="67">
        <v>42</v>
      </c>
    </row>
    <row r="281" spans="10:11" x14ac:dyDescent="0.25">
      <c r="J281" s="60">
        <v>278</v>
      </c>
      <c r="K281" s="67">
        <v>38</v>
      </c>
    </row>
    <row r="282" spans="10:11" x14ac:dyDescent="0.25">
      <c r="J282" s="60">
        <v>279</v>
      </c>
      <c r="K282" s="67">
        <v>50</v>
      </c>
    </row>
    <row r="283" spans="10:11" x14ac:dyDescent="0.25">
      <c r="J283" s="60">
        <v>280</v>
      </c>
      <c r="K283" s="67">
        <v>44</v>
      </c>
    </row>
    <row r="284" spans="10:11" x14ac:dyDescent="0.25">
      <c r="J284" s="60">
        <v>281</v>
      </c>
      <c r="K284" s="67">
        <v>45</v>
      </c>
    </row>
    <row r="285" spans="10:11" x14ac:dyDescent="0.25">
      <c r="J285" s="60">
        <v>282</v>
      </c>
      <c r="K285" s="67">
        <v>38</v>
      </c>
    </row>
    <row r="286" spans="10:11" x14ac:dyDescent="0.25">
      <c r="J286" s="60">
        <v>283</v>
      </c>
      <c r="K286" s="67">
        <v>40</v>
      </c>
    </row>
    <row r="287" spans="10:11" x14ac:dyDescent="0.25">
      <c r="J287" s="60">
        <v>284</v>
      </c>
      <c r="K287" s="67">
        <v>42</v>
      </c>
    </row>
    <row r="288" spans="10:11" x14ac:dyDescent="0.25">
      <c r="J288" s="60">
        <v>285</v>
      </c>
      <c r="K288" s="67">
        <v>40</v>
      </c>
    </row>
    <row r="289" spans="10:11" x14ac:dyDescent="0.25">
      <c r="J289" s="60">
        <v>286</v>
      </c>
      <c r="K289" s="67">
        <v>44</v>
      </c>
    </row>
    <row r="290" spans="10:11" x14ac:dyDescent="0.25">
      <c r="J290" s="60">
        <v>287</v>
      </c>
      <c r="K290" s="67">
        <v>43</v>
      </c>
    </row>
    <row r="291" spans="10:11" x14ac:dyDescent="0.25">
      <c r="J291" s="60">
        <v>288</v>
      </c>
      <c r="K291" s="67">
        <v>38</v>
      </c>
    </row>
    <row r="292" spans="10:11" x14ac:dyDescent="0.25">
      <c r="J292" s="60">
        <v>289</v>
      </c>
      <c r="K292" s="67">
        <v>36</v>
      </c>
    </row>
    <row r="293" spans="10:11" x14ac:dyDescent="0.25">
      <c r="J293" s="60">
        <v>290</v>
      </c>
      <c r="K293" s="67">
        <v>40</v>
      </c>
    </row>
    <row r="294" spans="10:11" x14ac:dyDescent="0.25">
      <c r="J294" s="60">
        <v>291</v>
      </c>
      <c r="K294" s="67">
        <v>45</v>
      </c>
    </row>
    <row r="295" spans="10:11" x14ac:dyDescent="0.25">
      <c r="J295" s="60">
        <v>292</v>
      </c>
      <c r="K295" s="67">
        <v>39</v>
      </c>
    </row>
    <row r="296" spans="10:11" x14ac:dyDescent="0.25">
      <c r="J296" s="60">
        <v>293</v>
      </c>
      <c r="K296" s="67">
        <v>37</v>
      </c>
    </row>
    <row r="297" spans="10:11" x14ac:dyDescent="0.25">
      <c r="J297" s="60">
        <v>294</v>
      </c>
      <c r="K297" s="67">
        <v>31</v>
      </c>
    </row>
    <row r="298" spans="10:11" x14ac:dyDescent="0.25">
      <c r="J298" s="60">
        <v>295</v>
      </c>
      <c r="K298" s="67">
        <v>43</v>
      </c>
    </row>
    <row r="299" spans="10:11" x14ac:dyDescent="0.25">
      <c r="J299" s="60">
        <v>296</v>
      </c>
      <c r="K299" s="67">
        <v>41</v>
      </c>
    </row>
    <row r="300" spans="10:11" x14ac:dyDescent="0.25">
      <c r="J300" s="60">
        <v>297</v>
      </c>
      <c r="K300" s="67">
        <v>37</v>
      </c>
    </row>
    <row r="301" spans="10:11" x14ac:dyDescent="0.25">
      <c r="J301" s="60">
        <v>298</v>
      </c>
      <c r="K301" s="67">
        <v>38</v>
      </c>
    </row>
    <row r="302" spans="10:11" x14ac:dyDescent="0.25">
      <c r="J302" s="60">
        <v>299</v>
      </c>
      <c r="K302" s="67">
        <v>40</v>
      </c>
    </row>
    <row r="303" spans="10:11" x14ac:dyDescent="0.25">
      <c r="J303" s="60">
        <v>300</v>
      </c>
      <c r="K303" s="67">
        <v>38</v>
      </c>
    </row>
    <row r="304" spans="10:11" x14ac:dyDescent="0.25">
      <c r="J304" s="60">
        <v>301</v>
      </c>
      <c r="K304" s="67">
        <v>41</v>
      </c>
    </row>
    <row r="305" spans="10:11" x14ac:dyDescent="0.25">
      <c r="J305" s="60">
        <v>302</v>
      </c>
      <c r="K305" s="67">
        <v>42</v>
      </c>
    </row>
    <row r="306" spans="10:11" x14ac:dyDescent="0.25">
      <c r="J306" s="60">
        <v>303</v>
      </c>
      <c r="K306" s="67">
        <v>35</v>
      </c>
    </row>
    <row r="307" spans="10:11" x14ac:dyDescent="0.25">
      <c r="J307" s="60">
        <v>304</v>
      </c>
      <c r="K307" s="67">
        <v>46</v>
      </c>
    </row>
    <row r="308" spans="10:11" x14ac:dyDescent="0.25">
      <c r="J308" s="60">
        <v>305</v>
      </c>
      <c r="K308" s="67">
        <v>38</v>
      </c>
    </row>
    <row r="309" spans="10:11" x14ac:dyDescent="0.25">
      <c r="J309" s="60">
        <v>306</v>
      </c>
      <c r="K309" s="67">
        <v>54</v>
      </c>
    </row>
    <row r="310" spans="10:11" x14ac:dyDescent="0.25">
      <c r="J310" s="60">
        <v>307</v>
      </c>
      <c r="K310" s="67">
        <v>39</v>
      </c>
    </row>
    <row r="311" spans="10:11" x14ac:dyDescent="0.25">
      <c r="J311" s="60">
        <v>308</v>
      </c>
      <c r="K311" s="67">
        <v>43</v>
      </c>
    </row>
    <row r="312" spans="10:11" x14ac:dyDescent="0.25">
      <c r="J312" s="60">
        <v>309</v>
      </c>
      <c r="K312" s="67">
        <v>41</v>
      </c>
    </row>
    <row r="313" spans="10:11" x14ac:dyDescent="0.25">
      <c r="J313" s="60">
        <v>310</v>
      </c>
      <c r="K313" s="67">
        <v>39</v>
      </c>
    </row>
    <row r="314" spans="10:11" x14ac:dyDescent="0.25">
      <c r="J314" s="60">
        <v>311</v>
      </c>
      <c r="K314" s="67">
        <v>47</v>
      </c>
    </row>
    <row r="315" spans="10:11" x14ac:dyDescent="0.25">
      <c r="J315" s="60">
        <v>312</v>
      </c>
      <c r="K315" s="67">
        <v>38</v>
      </c>
    </row>
    <row r="316" spans="10:11" x14ac:dyDescent="0.25">
      <c r="J316" s="60">
        <v>313</v>
      </c>
      <c r="K316" s="67">
        <v>37</v>
      </c>
    </row>
    <row r="317" spans="10:11" x14ac:dyDescent="0.25">
      <c r="J317" s="60">
        <v>314</v>
      </c>
      <c r="K317" s="67">
        <v>47</v>
      </c>
    </row>
    <row r="318" spans="10:11" x14ac:dyDescent="0.25">
      <c r="J318" s="60">
        <v>315</v>
      </c>
      <c r="K318" s="67">
        <v>34</v>
      </c>
    </row>
    <row r="319" spans="10:11" x14ac:dyDescent="0.25">
      <c r="J319" s="60">
        <v>316</v>
      </c>
      <c r="K319" s="67">
        <v>41</v>
      </c>
    </row>
    <row r="320" spans="10:11" x14ac:dyDescent="0.25">
      <c r="J320" s="60">
        <v>317</v>
      </c>
      <c r="K320" s="67">
        <v>45</v>
      </c>
    </row>
    <row r="321" spans="10:11" x14ac:dyDescent="0.25">
      <c r="J321" s="60">
        <v>318</v>
      </c>
      <c r="K321" s="67">
        <v>41</v>
      </c>
    </row>
    <row r="322" spans="10:11" x14ac:dyDescent="0.25">
      <c r="J322" s="60">
        <v>319</v>
      </c>
      <c r="K322" s="67">
        <v>45</v>
      </c>
    </row>
    <row r="323" spans="10:11" x14ac:dyDescent="0.25">
      <c r="J323" s="60">
        <v>320</v>
      </c>
      <c r="K323" s="67">
        <v>40</v>
      </c>
    </row>
    <row r="324" spans="10:11" x14ac:dyDescent="0.25">
      <c r="J324" s="60">
        <v>321</v>
      </c>
      <c r="K324" s="67">
        <v>33</v>
      </c>
    </row>
    <row r="325" spans="10:11" x14ac:dyDescent="0.25">
      <c r="J325" s="60">
        <v>322</v>
      </c>
      <c r="K325" s="67">
        <v>34</v>
      </c>
    </row>
    <row r="326" spans="10:11" x14ac:dyDescent="0.25">
      <c r="J326" s="60">
        <v>323</v>
      </c>
      <c r="K326" s="67">
        <v>48</v>
      </c>
    </row>
    <row r="327" spans="10:11" x14ac:dyDescent="0.25">
      <c r="J327" s="60">
        <v>324</v>
      </c>
      <c r="K327" s="67">
        <v>41</v>
      </c>
    </row>
    <row r="328" spans="10:11" x14ac:dyDescent="0.25">
      <c r="J328" s="60">
        <v>325</v>
      </c>
      <c r="K328" s="67">
        <v>42</v>
      </c>
    </row>
    <row r="329" spans="10:11" x14ac:dyDescent="0.25">
      <c r="J329" s="60">
        <v>326</v>
      </c>
      <c r="K329" s="67">
        <v>40</v>
      </c>
    </row>
    <row r="330" spans="10:11" x14ac:dyDescent="0.25">
      <c r="J330" s="60">
        <v>327</v>
      </c>
      <c r="K330" s="67">
        <v>44</v>
      </c>
    </row>
    <row r="331" spans="10:11" x14ac:dyDescent="0.25">
      <c r="J331" s="60">
        <v>328</v>
      </c>
      <c r="K331" s="67">
        <v>39</v>
      </c>
    </row>
    <row r="332" spans="10:11" x14ac:dyDescent="0.25">
      <c r="J332" s="60">
        <v>329</v>
      </c>
      <c r="K332" s="67">
        <v>40</v>
      </c>
    </row>
    <row r="333" spans="10:11" x14ac:dyDescent="0.25">
      <c r="J333" s="60">
        <v>330</v>
      </c>
      <c r="K333" s="67">
        <v>41</v>
      </c>
    </row>
    <row r="334" spans="10:11" x14ac:dyDescent="0.25">
      <c r="J334" s="60">
        <v>331</v>
      </c>
      <c r="K334" s="67">
        <v>43</v>
      </c>
    </row>
    <row r="335" spans="10:11" x14ac:dyDescent="0.25">
      <c r="J335" s="60">
        <v>332</v>
      </c>
      <c r="K335" s="67">
        <v>45</v>
      </c>
    </row>
    <row r="336" spans="10:11" x14ac:dyDescent="0.25">
      <c r="J336" s="60">
        <v>333</v>
      </c>
      <c r="K336" s="67">
        <v>39</v>
      </c>
    </row>
    <row r="337" spans="10:11" x14ac:dyDescent="0.25">
      <c r="J337" s="60">
        <v>334</v>
      </c>
      <c r="K337" s="67">
        <v>39</v>
      </c>
    </row>
    <row r="338" spans="10:11" x14ac:dyDescent="0.25">
      <c r="J338" s="60">
        <v>335</v>
      </c>
      <c r="K338" s="67">
        <v>38</v>
      </c>
    </row>
    <row r="339" spans="10:11" x14ac:dyDescent="0.25">
      <c r="J339" s="60">
        <v>336</v>
      </c>
      <c r="K339" s="67">
        <v>43</v>
      </c>
    </row>
    <row r="340" spans="10:11" x14ac:dyDescent="0.25">
      <c r="J340" s="60">
        <v>337</v>
      </c>
      <c r="K340" s="67">
        <v>40</v>
      </c>
    </row>
    <row r="341" spans="10:11" x14ac:dyDescent="0.25">
      <c r="J341" s="60">
        <v>338</v>
      </c>
      <c r="K341" s="67">
        <v>37</v>
      </c>
    </row>
    <row r="342" spans="10:11" x14ac:dyDescent="0.25">
      <c r="J342" s="60">
        <v>339</v>
      </c>
      <c r="K342" s="67">
        <v>41</v>
      </c>
    </row>
    <row r="343" spans="10:11" x14ac:dyDescent="0.25">
      <c r="J343" s="60">
        <v>340</v>
      </c>
      <c r="K343" s="67">
        <v>51</v>
      </c>
    </row>
    <row r="344" spans="10:11" x14ac:dyDescent="0.25">
      <c r="J344" s="60">
        <v>341</v>
      </c>
      <c r="K344" s="67">
        <v>37</v>
      </c>
    </row>
    <row r="345" spans="10:11" x14ac:dyDescent="0.25">
      <c r="J345" s="60">
        <v>342</v>
      </c>
      <c r="K345" s="67">
        <v>39</v>
      </c>
    </row>
    <row r="346" spans="10:11" x14ac:dyDescent="0.25">
      <c r="J346" s="60">
        <v>343</v>
      </c>
      <c r="K346" s="67">
        <v>40</v>
      </c>
    </row>
    <row r="347" spans="10:11" x14ac:dyDescent="0.25">
      <c r="J347" s="60">
        <v>344</v>
      </c>
      <c r="K347" s="67">
        <v>38</v>
      </c>
    </row>
    <row r="348" spans="10:11" x14ac:dyDescent="0.25">
      <c r="J348" s="60">
        <v>345</v>
      </c>
      <c r="K348" s="67">
        <v>41</v>
      </c>
    </row>
    <row r="349" spans="10:11" x14ac:dyDescent="0.25">
      <c r="J349" s="60">
        <v>346</v>
      </c>
      <c r="K349" s="67">
        <v>36</v>
      </c>
    </row>
    <row r="350" spans="10:11" x14ac:dyDescent="0.25">
      <c r="J350" s="60">
        <v>347</v>
      </c>
      <c r="K350" s="67">
        <v>48</v>
      </c>
    </row>
    <row r="351" spans="10:11" x14ac:dyDescent="0.25">
      <c r="J351" s="60">
        <v>348</v>
      </c>
      <c r="K351" s="67">
        <v>44</v>
      </c>
    </row>
    <row r="352" spans="10:11" x14ac:dyDescent="0.25">
      <c r="J352" s="60">
        <v>349</v>
      </c>
      <c r="K352" s="67">
        <v>40</v>
      </c>
    </row>
    <row r="353" spans="10:11" x14ac:dyDescent="0.25">
      <c r="J353" s="60">
        <v>350</v>
      </c>
      <c r="K353" s="67">
        <v>39</v>
      </c>
    </row>
    <row r="354" spans="10:11" x14ac:dyDescent="0.25">
      <c r="J354" s="60">
        <v>351</v>
      </c>
      <c r="K354" s="67">
        <v>38</v>
      </c>
    </row>
    <row r="355" spans="10:11" x14ac:dyDescent="0.25">
      <c r="J355" s="60">
        <v>352</v>
      </c>
      <c r="K355" s="67">
        <v>49</v>
      </c>
    </row>
    <row r="356" spans="10:11" x14ac:dyDescent="0.25">
      <c r="J356" s="60">
        <v>353</v>
      </c>
      <c r="K356" s="67">
        <v>41</v>
      </c>
    </row>
    <row r="357" spans="10:11" x14ac:dyDescent="0.25">
      <c r="J357" s="60">
        <v>354</v>
      </c>
      <c r="K357" s="67">
        <v>37</v>
      </c>
    </row>
    <row r="358" spans="10:11" x14ac:dyDescent="0.25">
      <c r="J358" s="60">
        <v>355</v>
      </c>
      <c r="K358" s="67">
        <v>49</v>
      </c>
    </row>
    <row r="359" spans="10:11" x14ac:dyDescent="0.25">
      <c r="J359" s="60">
        <v>356</v>
      </c>
      <c r="K359" s="67">
        <v>37</v>
      </c>
    </row>
    <row r="360" spans="10:11" x14ac:dyDescent="0.25">
      <c r="J360" s="60">
        <v>357</v>
      </c>
      <c r="K360" s="67">
        <v>35</v>
      </c>
    </row>
    <row r="361" spans="10:11" x14ac:dyDescent="0.25">
      <c r="J361" s="60">
        <v>358</v>
      </c>
      <c r="K361" s="67">
        <v>35</v>
      </c>
    </row>
    <row r="362" spans="10:11" x14ac:dyDescent="0.25">
      <c r="J362" s="60">
        <v>359</v>
      </c>
      <c r="K362" s="67">
        <v>40</v>
      </c>
    </row>
    <row r="363" spans="10:11" x14ac:dyDescent="0.25">
      <c r="J363" s="60">
        <v>360</v>
      </c>
      <c r="K363" s="67">
        <v>40</v>
      </c>
    </row>
    <row r="364" spans="10:11" x14ac:dyDescent="0.25">
      <c r="J364" s="60">
        <v>361</v>
      </c>
      <c r="K364" s="67">
        <v>40</v>
      </c>
    </row>
    <row r="365" spans="10:11" x14ac:dyDescent="0.25">
      <c r="J365" s="60">
        <v>362</v>
      </c>
      <c r="K365" s="67">
        <v>48</v>
      </c>
    </row>
    <row r="366" spans="10:11" x14ac:dyDescent="0.25">
      <c r="J366" s="60">
        <v>363</v>
      </c>
      <c r="K366" s="67">
        <v>42</v>
      </c>
    </row>
    <row r="367" spans="10:11" x14ac:dyDescent="0.25">
      <c r="J367" s="60">
        <v>364</v>
      </c>
      <c r="K367" s="67">
        <v>38</v>
      </c>
    </row>
    <row r="368" spans="10:11" x14ac:dyDescent="0.25">
      <c r="J368" s="60">
        <v>365</v>
      </c>
      <c r="K368" s="67">
        <v>51</v>
      </c>
    </row>
    <row r="369" spans="10:11" x14ac:dyDescent="0.25">
      <c r="J369" s="60">
        <v>366</v>
      </c>
      <c r="K369" s="67">
        <v>42</v>
      </c>
    </row>
    <row r="370" spans="10:11" x14ac:dyDescent="0.25">
      <c r="J370" s="60">
        <v>367</v>
      </c>
      <c r="K370" s="67">
        <v>47</v>
      </c>
    </row>
    <row r="371" spans="10:11" x14ac:dyDescent="0.25">
      <c r="J371" s="60">
        <v>368</v>
      </c>
      <c r="K371" s="67">
        <v>43</v>
      </c>
    </row>
    <row r="372" spans="10:11" x14ac:dyDescent="0.25">
      <c r="J372" s="60">
        <v>369</v>
      </c>
      <c r="K372" s="67">
        <v>34</v>
      </c>
    </row>
    <row r="373" spans="10:11" x14ac:dyDescent="0.25">
      <c r="J373" s="60">
        <v>370</v>
      </c>
      <c r="K373" s="67">
        <v>28</v>
      </c>
    </row>
    <row r="374" spans="10:11" x14ac:dyDescent="0.25">
      <c r="J374" s="60">
        <v>371</v>
      </c>
      <c r="K374" s="67">
        <v>40</v>
      </c>
    </row>
    <row r="375" spans="10:11" x14ac:dyDescent="0.25">
      <c r="J375" s="60">
        <v>372</v>
      </c>
      <c r="K375" s="67">
        <v>38</v>
      </c>
    </row>
    <row r="376" spans="10:11" x14ac:dyDescent="0.25">
      <c r="J376" s="60">
        <v>373</v>
      </c>
      <c r="K376" s="67">
        <v>38</v>
      </c>
    </row>
    <row r="377" spans="10:11" x14ac:dyDescent="0.25">
      <c r="J377" s="60">
        <v>374</v>
      </c>
      <c r="K377" s="67">
        <v>37</v>
      </c>
    </row>
    <row r="378" spans="10:11" x14ac:dyDescent="0.25">
      <c r="J378" s="60">
        <v>375</v>
      </c>
      <c r="K378" s="67">
        <v>44</v>
      </c>
    </row>
    <row r="379" spans="10:11" x14ac:dyDescent="0.25">
      <c r="J379" s="60">
        <v>376</v>
      </c>
      <c r="K379" s="67">
        <v>43</v>
      </c>
    </row>
    <row r="380" spans="10:11" x14ac:dyDescent="0.25">
      <c r="J380" s="60">
        <v>377</v>
      </c>
      <c r="K380" s="67">
        <v>36</v>
      </c>
    </row>
    <row r="381" spans="10:11" x14ac:dyDescent="0.25">
      <c r="J381" s="60">
        <v>378</v>
      </c>
      <c r="K381" s="67">
        <v>42</v>
      </c>
    </row>
    <row r="382" spans="10:11" x14ac:dyDescent="0.25">
      <c r="J382" s="60">
        <v>379</v>
      </c>
      <c r="K382" s="67">
        <v>48</v>
      </c>
    </row>
    <row r="383" spans="10:11" x14ac:dyDescent="0.25">
      <c r="J383" s="60">
        <v>380</v>
      </c>
      <c r="K383" s="67">
        <v>35</v>
      </c>
    </row>
    <row r="384" spans="10:11" x14ac:dyDescent="0.25">
      <c r="J384" s="60">
        <v>381</v>
      </c>
      <c r="K384" s="67">
        <v>36</v>
      </c>
    </row>
    <row r="385" spans="10:11" x14ac:dyDescent="0.25">
      <c r="J385" s="60">
        <v>382</v>
      </c>
      <c r="K385" s="67">
        <v>42</v>
      </c>
    </row>
    <row r="386" spans="10:11" x14ac:dyDescent="0.25">
      <c r="J386" s="60">
        <v>383</v>
      </c>
      <c r="K386" s="67">
        <v>39</v>
      </c>
    </row>
    <row r="387" spans="10:11" x14ac:dyDescent="0.25">
      <c r="J387" s="60">
        <v>384</v>
      </c>
      <c r="K387" s="67">
        <v>42</v>
      </c>
    </row>
    <row r="388" spans="10:11" x14ac:dyDescent="0.25">
      <c r="J388" s="60">
        <v>385</v>
      </c>
      <c r="K388" s="67">
        <v>31</v>
      </c>
    </row>
    <row r="389" spans="10:11" x14ac:dyDescent="0.25">
      <c r="J389" s="60">
        <v>386</v>
      </c>
      <c r="K389" s="67">
        <v>39</v>
      </c>
    </row>
    <row r="390" spans="10:11" x14ac:dyDescent="0.25">
      <c r="J390" s="60">
        <v>387</v>
      </c>
      <c r="K390" s="67">
        <v>41</v>
      </c>
    </row>
    <row r="391" spans="10:11" x14ac:dyDescent="0.25">
      <c r="J391" s="60">
        <v>388</v>
      </c>
      <c r="K391" s="67">
        <v>49</v>
      </c>
    </row>
    <row r="392" spans="10:11" x14ac:dyDescent="0.25">
      <c r="J392" s="60">
        <v>389</v>
      </c>
      <c r="K392" s="67">
        <v>26</v>
      </c>
    </row>
    <row r="393" spans="10:11" x14ac:dyDescent="0.25">
      <c r="J393" s="60">
        <v>390</v>
      </c>
      <c r="K393" s="67">
        <v>42</v>
      </c>
    </row>
    <row r="394" spans="10:11" x14ac:dyDescent="0.25">
      <c r="J394" s="60">
        <v>391</v>
      </c>
      <c r="K394" s="67">
        <v>43</v>
      </c>
    </row>
    <row r="395" spans="10:11" x14ac:dyDescent="0.25">
      <c r="J395" s="60">
        <v>392</v>
      </c>
      <c r="K395" s="67">
        <v>41</v>
      </c>
    </row>
    <row r="396" spans="10:11" x14ac:dyDescent="0.25">
      <c r="J396" s="60">
        <v>393</v>
      </c>
      <c r="K396" s="67">
        <v>28</v>
      </c>
    </row>
    <row r="397" spans="10:11" x14ac:dyDescent="0.25">
      <c r="J397" s="60">
        <v>394</v>
      </c>
      <c r="K397" s="67">
        <v>44</v>
      </c>
    </row>
    <row r="398" spans="10:11" x14ac:dyDescent="0.25">
      <c r="J398" s="60">
        <v>395</v>
      </c>
      <c r="K398" s="67">
        <v>39</v>
      </c>
    </row>
    <row r="399" spans="10:11" x14ac:dyDescent="0.25">
      <c r="J399" s="60">
        <v>396</v>
      </c>
      <c r="K399" s="67">
        <v>45</v>
      </c>
    </row>
    <row r="400" spans="10:11" x14ac:dyDescent="0.25">
      <c r="J400" s="60">
        <v>397</v>
      </c>
      <c r="K400" s="67">
        <v>40</v>
      </c>
    </row>
    <row r="401" spans="10:11" x14ac:dyDescent="0.25">
      <c r="J401" s="60">
        <v>398</v>
      </c>
      <c r="K401" s="67">
        <v>26</v>
      </c>
    </row>
    <row r="402" spans="10:11" x14ac:dyDescent="0.25">
      <c r="J402" s="60">
        <v>399</v>
      </c>
      <c r="K402" s="67">
        <v>38</v>
      </c>
    </row>
    <row r="403" spans="10:11" x14ac:dyDescent="0.25">
      <c r="J403" s="60">
        <v>400</v>
      </c>
      <c r="K403" s="67">
        <v>34</v>
      </c>
    </row>
    <row r="404" spans="10:11" x14ac:dyDescent="0.25">
      <c r="J404" s="60">
        <v>401</v>
      </c>
      <c r="K404" s="67">
        <v>45</v>
      </c>
    </row>
    <row r="405" spans="10:11" x14ac:dyDescent="0.25">
      <c r="J405" s="60">
        <v>402</v>
      </c>
      <c r="K405" s="67">
        <v>44</v>
      </c>
    </row>
    <row r="406" spans="10:11" x14ac:dyDescent="0.25">
      <c r="J406" s="60">
        <v>403</v>
      </c>
      <c r="K406" s="67">
        <v>38</v>
      </c>
    </row>
    <row r="407" spans="10:11" x14ac:dyDescent="0.25">
      <c r="J407" s="60">
        <v>404</v>
      </c>
      <c r="K407" s="67">
        <v>45</v>
      </c>
    </row>
    <row r="408" spans="10:11" x14ac:dyDescent="0.25">
      <c r="J408" s="60">
        <v>405</v>
      </c>
      <c r="K408" s="67">
        <v>46</v>
      </c>
    </row>
    <row r="409" spans="10:11" x14ac:dyDescent="0.25">
      <c r="J409" s="60">
        <v>406</v>
      </c>
      <c r="K409" s="67">
        <v>41</v>
      </c>
    </row>
    <row r="410" spans="10:11" x14ac:dyDescent="0.25">
      <c r="J410" s="60">
        <v>407</v>
      </c>
      <c r="K410" s="67">
        <v>35</v>
      </c>
    </row>
    <row r="411" spans="10:11" x14ac:dyDescent="0.25">
      <c r="J411" s="60">
        <v>408</v>
      </c>
      <c r="K411" s="67">
        <v>34</v>
      </c>
    </row>
    <row r="412" spans="10:11" x14ac:dyDescent="0.25">
      <c r="J412" s="60">
        <v>409</v>
      </c>
      <c r="K412" s="67">
        <v>40</v>
      </c>
    </row>
    <row r="413" spans="10:11" x14ac:dyDescent="0.25">
      <c r="J413" s="60">
        <v>410</v>
      </c>
      <c r="K413" s="67">
        <v>34</v>
      </c>
    </row>
    <row r="414" spans="10:11" x14ac:dyDescent="0.25">
      <c r="J414" s="60">
        <v>411</v>
      </c>
      <c r="K414" s="67">
        <v>49</v>
      </c>
    </row>
    <row r="415" spans="10:11" x14ac:dyDescent="0.25">
      <c r="J415" s="60">
        <v>412</v>
      </c>
      <c r="K415" s="67">
        <v>49</v>
      </c>
    </row>
    <row r="416" spans="10:11" x14ac:dyDescent="0.25">
      <c r="J416" s="60">
        <v>413</v>
      </c>
      <c r="K416" s="67">
        <v>45</v>
      </c>
    </row>
    <row r="417" spans="10:11" x14ac:dyDescent="0.25">
      <c r="J417" s="60">
        <v>414</v>
      </c>
      <c r="K417" s="67">
        <v>39</v>
      </c>
    </row>
    <row r="418" spans="10:11" x14ac:dyDescent="0.25">
      <c r="J418" s="60">
        <v>415</v>
      </c>
      <c r="K418" s="67">
        <v>41</v>
      </c>
    </row>
    <row r="419" spans="10:11" x14ac:dyDescent="0.25">
      <c r="J419" s="60">
        <v>416</v>
      </c>
      <c r="K419" s="67">
        <v>40</v>
      </c>
    </row>
    <row r="420" spans="10:11" x14ac:dyDescent="0.25">
      <c r="J420" s="60">
        <v>417</v>
      </c>
      <c r="K420" s="67">
        <v>47</v>
      </c>
    </row>
    <row r="421" spans="10:11" x14ac:dyDescent="0.25">
      <c r="J421" s="60">
        <v>418</v>
      </c>
      <c r="K421" s="67">
        <v>36</v>
      </c>
    </row>
    <row r="422" spans="10:11" x14ac:dyDescent="0.25">
      <c r="J422" s="60">
        <v>419</v>
      </c>
      <c r="K422" s="67">
        <v>31</v>
      </c>
    </row>
    <row r="423" spans="10:11" x14ac:dyDescent="0.25">
      <c r="J423" s="60">
        <v>420</v>
      </c>
      <c r="K423" s="67">
        <v>40</v>
      </c>
    </row>
    <row r="424" spans="10:11" x14ac:dyDescent="0.25">
      <c r="J424" s="60">
        <v>421</v>
      </c>
      <c r="K424" s="67">
        <v>35</v>
      </c>
    </row>
    <row r="425" spans="10:11" x14ac:dyDescent="0.25">
      <c r="J425" s="60">
        <v>422</v>
      </c>
      <c r="K425" s="67">
        <v>42</v>
      </c>
    </row>
    <row r="426" spans="10:11" x14ac:dyDescent="0.25">
      <c r="J426" s="60">
        <v>423</v>
      </c>
      <c r="K426" s="67">
        <v>40</v>
      </c>
    </row>
    <row r="427" spans="10:11" x14ac:dyDescent="0.25">
      <c r="J427" s="60">
        <v>424</v>
      </c>
      <c r="K427" s="67">
        <v>36</v>
      </c>
    </row>
    <row r="428" spans="10:11" x14ac:dyDescent="0.25">
      <c r="J428" s="60">
        <v>425</v>
      </c>
      <c r="K428" s="67">
        <v>43</v>
      </c>
    </row>
    <row r="429" spans="10:11" x14ac:dyDescent="0.25">
      <c r="J429" s="60">
        <v>426</v>
      </c>
      <c r="K429" s="67">
        <v>44</v>
      </c>
    </row>
    <row r="430" spans="10:11" x14ac:dyDescent="0.25">
      <c r="J430" s="60">
        <v>427</v>
      </c>
      <c r="K430" s="67">
        <v>37</v>
      </c>
    </row>
    <row r="431" spans="10:11" x14ac:dyDescent="0.25">
      <c r="J431" s="60">
        <v>428</v>
      </c>
      <c r="K431" s="67">
        <v>40</v>
      </c>
    </row>
    <row r="432" spans="10:11" x14ac:dyDescent="0.25">
      <c r="J432" s="60">
        <v>429</v>
      </c>
      <c r="K432" s="67">
        <v>41</v>
      </c>
    </row>
    <row r="433" spans="10:11" x14ac:dyDescent="0.25">
      <c r="J433" s="60">
        <v>430</v>
      </c>
      <c r="K433" s="67">
        <v>43</v>
      </c>
    </row>
    <row r="434" spans="10:11" x14ac:dyDescent="0.25">
      <c r="J434" s="60">
        <v>431</v>
      </c>
      <c r="K434" s="67">
        <v>47</v>
      </c>
    </row>
    <row r="435" spans="10:11" x14ac:dyDescent="0.25">
      <c r="J435" s="60">
        <v>432</v>
      </c>
      <c r="K435" s="67">
        <v>28</v>
      </c>
    </row>
    <row r="436" spans="10:11" x14ac:dyDescent="0.25">
      <c r="J436" s="60">
        <v>433</v>
      </c>
      <c r="K436" s="67">
        <v>38</v>
      </c>
    </row>
    <row r="437" spans="10:11" x14ac:dyDescent="0.25">
      <c r="J437" s="60">
        <v>434</v>
      </c>
      <c r="K437" s="67">
        <v>38</v>
      </c>
    </row>
    <row r="438" spans="10:11" x14ac:dyDescent="0.25">
      <c r="J438" s="60">
        <v>435</v>
      </c>
      <c r="K438" s="67">
        <v>53</v>
      </c>
    </row>
    <row r="439" spans="10:11" x14ac:dyDescent="0.25">
      <c r="J439" s="60">
        <v>436</v>
      </c>
      <c r="K439" s="67">
        <v>46</v>
      </c>
    </row>
    <row r="440" spans="10:11" x14ac:dyDescent="0.25">
      <c r="J440" s="60">
        <v>437</v>
      </c>
      <c r="K440" s="67">
        <v>51</v>
      </c>
    </row>
    <row r="441" spans="10:11" x14ac:dyDescent="0.25">
      <c r="J441" s="60">
        <v>438</v>
      </c>
      <c r="K441" s="67">
        <v>46</v>
      </c>
    </row>
    <row r="442" spans="10:11" x14ac:dyDescent="0.25">
      <c r="J442" s="60">
        <v>439</v>
      </c>
      <c r="K442" s="67">
        <v>42</v>
      </c>
    </row>
    <row r="443" spans="10:11" x14ac:dyDescent="0.25">
      <c r="J443" s="60">
        <v>440</v>
      </c>
      <c r="K443" s="67">
        <v>45</v>
      </c>
    </row>
    <row r="444" spans="10:11" x14ac:dyDescent="0.25">
      <c r="J444" s="60">
        <v>441</v>
      </c>
      <c r="K444" s="67">
        <v>45</v>
      </c>
    </row>
    <row r="445" spans="10:11" x14ac:dyDescent="0.25">
      <c r="J445" s="60">
        <v>442</v>
      </c>
      <c r="K445" s="67">
        <v>28</v>
      </c>
    </row>
    <row r="446" spans="10:11" x14ac:dyDescent="0.25">
      <c r="J446" s="60">
        <v>443</v>
      </c>
      <c r="K446" s="67">
        <v>49</v>
      </c>
    </row>
    <row r="447" spans="10:11" x14ac:dyDescent="0.25">
      <c r="J447" s="60">
        <v>444</v>
      </c>
      <c r="K447" s="67">
        <v>44</v>
      </c>
    </row>
    <row r="448" spans="10:11" x14ac:dyDescent="0.25">
      <c r="J448" s="60">
        <v>445</v>
      </c>
      <c r="K448" s="67">
        <v>40</v>
      </c>
    </row>
    <row r="449" spans="10:11" x14ac:dyDescent="0.25">
      <c r="J449" s="60">
        <v>446</v>
      </c>
      <c r="K449" s="67">
        <v>36</v>
      </c>
    </row>
    <row r="450" spans="10:11" x14ac:dyDescent="0.25">
      <c r="J450" s="60">
        <v>447</v>
      </c>
      <c r="K450" s="67">
        <v>42</v>
      </c>
    </row>
    <row r="451" spans="10:11" x14ac:dyDescent="0.25">
      <c r="J451" s="60">
        <v>448</v>
      </c>
      <c r="K451" s="67">
        <v>46</v>
      </c>
    </row>
    <row r="452" spans="10:11" x14ac:dyDescent="0.25">
      <c r="J452" s="60">
        <v>449</v>
      </c>
      <c r="K452" s="67">
        <v>40</v>
      </c>
    </row>
    <row r="453" spans="10:11" x14ac:dyDescent="0.25">
      <c r="J453" s="60">
        <v>450</v>
      </c>
      <c r="K453" s="67">
        <v>36</v>
      </c>
    </row>
    <row r="454" spans="10:11" x14ac:dyDescent="0.25">
      <c r="J454" s="60">
        <v>451</v>
      </c>
      <c r="K454" s="67">
        <v>47</v>
      </c>
    </row>
    <row r="455" spans="10:11" x14ac:dyDescent="0.25">
      <c r="J455" s="60">
        <v>452</v>
      </c>
      <c r="K455" s="67">
        <v>40</v>
      </c>
    </row>
    <row r="456" spans="10:11" x14ac:dyDescent="0.25">
      <c r="J456" s="60">
        <v>453</v>
      </c>
      <c r="K456" s="67">
        <v>39</v>
      </c>
    </row>
    <row r="457" spans="10:11" x14ac:dyDescent="0.25">
      <c r="J457" s="60">
        <v>454</v>
      </c>
      <c r="K457" s="67">
        <v>40</v>
      </c>
    </row>
    <row r="458" spans="10:11" x14ac:dyDescent="0.25">
      <c r="J458" s="60">
        <v>455</v>
      </c>
      <c r="K458" s="67">
        <v>42</v>
      </c>
    </row>
    <row r="459" spans="10:11" x14ac:dyDescent="0.25">
      <c r="J459" s="60">
        <v>456</v>
      </c>
      <c r="K459" s="67">
        <v>31</v>
      </c>
    </row>
    <row r="460" spans="10:11" x14ac:dyDescent="0.25">
      <c r="J460" s="60">
        <v>457</v>
      </c>
      <c r="K460" s="67">
        <v>43</v>
      </c>
    </row>
    <row r="461" spans="10:11" x14ac:dyDescent="0.25">
      <c r="J461" s="60">
        <v>458</v>
      </c>
      <c r="K461" s="67">
        <v>44</v>
      </c>
    </row>
    <row r="462" spans="10:11" x14ac:dyDescent="0.25">
      <c r="J462" s="60">
        <v>459</v>
      </c>
      <c r="K462" s="67">
        <v>46</v>
      </c>
    </row>
    <row r="463" spans="10:11" x14ac:dyDescent="0.25">
      <c r="J463" s="60">
        <v>460</v>
      </c>
      <c r="K463" s="67">
        <v>46</v>
      </c>
    </row>
    <row r="464" spans="10:11" x14ac:dyDescent="0.25">
      <c r="J464" s="60">
        <v>461</v>
      </c>
      <c r="K464" s="67">
        <v>42</v>
      </c>
    </row>
    <row r="465" spans="10:11" x14ac:dyDescent="0.25">
      <c r="J465" s="60">
        <v>462</v>
      </c>
      <c r="K465" s="67">
        <v>43</v>
      </c>
    </row>
    <row r="466" spans="10:11" x14ac:dyDescent="0.25">
      <c r="J466" s="60">
        <v>463</v>
      </c>
      <c r="K466" s="67">
        <v>34</v>
      </c>
    </row>
    <row r="467" spans="10:11" x14ac:dyDescent="0.25">
      <c r="J467" s="60">
        <v>464</v>
      </c>
      <c r="K467" s="67">
        <v>38</v>
      </c>
    </row>
    <row r="468" spans="10:11" x14ac:dyDescent="0.25">
      <c r="J468" s="60">
        <v>465</v>
      </c>
      <c r="K468" s="67">
        <v>43</v>
      </c>
    </row>
    <row r="469" spans="10:11" x14ac:dyDescent="0.25">
      <c r="J469" s="60">
        <v>466</v>
      </c>
      <c r="K469" s="67">
        <v>44</v>
      </c>
    </row>
    <row r="470" spans="10:11" x14ac:dyDescent="0.25">
      <c r="J470" s="60">
        <v>467</v>
      </c>
      <c r="K470" s="67">
        <v>44</v>
      </c>
    </row>
    <row r="471" spans="10:11" x14ac:dyDescent="0.25">
      <c r="J471" s="60">
        <v>468</v>
      </c>
      <c r="K471" s="67">
        <v>29</v>
      </c>
    </row>
    <row r="472" spans="10:11" x14ac:dyDescent="0.25">
      <c r="J472" s="60">
        <v>469</v>
      </c>
      <c r="K472" s="67">
        <v>46</v>
      </c>
    </row>
    <row r="473" spans="10:11" x14ac:dyDescent="0.25">
      <c r="J473" s="60">
        <v>470</v>
      </c>
      <c r="K473" s="67">
        <v>43</v>
      </c>
    </row>
    <row r="474" spans="10:11" x14ac:dyDescent="0.25">
      <c r="J474" s="60">
        <v>471</v>
      </c>
      <c r="K474" s="67">
        <v>40</v>
      </c>
    </row>
    <row r="475" spans="10:11" x14ac:dyDescent="0.25">
      <c r="J475" s="60">
        <v>472</v>
      </c>
      <c r="K475" s="67">
        <v>48</v>
      </c>
    </row>
    <row r="476" spans="10:11" x14ac:dyDescent="0.25">
      <c r="J476" s="60">
        <v>473</v>
      </c>
      <c r="K476" s="67">
        <v>47</v>
      </c>
    </row>
    <row r="477" spans="10:11" x14ac:dyDescent="0.25">
      <c r="J477" s="60">
        <v>474</v>
      </c>
      <c r="K477" s="67">
        <v>44</v>
      </c>
    </row>
    <row r="478" spans="10:11" x14ac:dyDescent="0.25">
      <c r="J478" s="60">
        <v>475</v>
      </c>
      <c r="K478" s="67">
        <v>42</v>
      </c>
    </row>
    <row r="479" spans="10:11" x14ac:dyDescent="0.25">
      <c r="J479" s="60">
        <v>476</v>
      </c>
      <c r="K479" s="67">
        <v>41</v>
      </c>
    </row>
    <row r="480" spans="10:11" x14ac:dyDescent="0.25">
      <c r="J480" s="60">
        <v>477</v>
      </c>
      <c r="K480" s="67">
        <v>42</v>
      </c>
    </row>
    <row r="481" spans="10:11" x14ac:dyDescent="0.25">
      <c r="J481" s="60">
        <v>478</v>
      </c>
      <c r="K481" s="67">
        <v>46</v>
      </c>
    </row>
    <row r="482" spans="10:11" x14ac:dyDescent="0.25">
      <c r="J482" s="60">
        <v>479</v>
      </c>
      <c r="K482" s="67">
        <v>36</v>
      </c>
    </row>
    <row r="483" spans="10:11" x14ac:dyDescent="0.25">
      <c r="J483" s="60">
        <v>480</v>
      </c>
      <c r="K483" s="67">
        <v>43</v>
      </c>
    </row>
    <row r="484" spans="10:11" x14ac:dyDescent="0.25">
      <c r="J484" s="60">
        <v>481</v>
      </c>
      <c r="K484" s="67">
        <v>39</v>
      </c>
    </row>
    <row r="485" spans="10:11" x14ac:dyDescent="0.25">
      <c r="J485" s="60">
        <v>482</v>
      </c>
      <c r="K485" s="67">
        <v>32</v>
      </c>
    </row>
    <row r="486" spans="10:11" x14ac:dyDescent="0.25">
      <c r="J486" s="60">
        <v>483</v>
      </c>
      <c r="K486" s="67">
        <v>43</v>
      </c>
    </row>
    <row r="487" spans="10:11" x14ac:dyDescent="0.25">
      <c r="J487" s="60">
        <v>484</v>
      </c>
      <c r="K487" s="67">
        <v>47</v>
      </c>
    </row>
    <row r="488" spans="10:11" x14ac:dyDescent="0.25">
      <c r="J488" s="60">
        <v>485</v>
      </c>
      <c r="K488" s="67">
        <v>45</v>
      </c>
    </row>
    <row r="489" spans="10:11" x14ac:dyDescent="0.25">
      <c r="J489" s="60">
        <v>486</v>
      </c>
      <c r="K489" s="67">
        <v>30</v>
      </c>
    </row>
    <row r="490" spans="10:11" x14ac:dyDescent="0.25">
      <c r="J490" s="60">
        <v>487</v>
      </c>
      <c r="K490" s="67">
        <v>40</v>
      </c>
    </row>
    <row r="491" spans="10:11" x14ac:dyDescent="0.25">
      <c r="J491" s="60">
        <v>488</v>
      </c>
      <c r="K491" s="67">
        <v>34</v>
      </c>
    </row>
    <row r="492" spans="10:11" x14ac:dyDescent="0.25">
      <c r="J492" s="60">
        <v>489</v>
      </c>
      <c r="K492" s="67">
        <v>41</v>
      </c>
    </row>
    <row r="493" spans="10:11" x14ac:dyDescent="0.25">
      <c r="J493" s="60">
        <v>490</v>
      </c>
      <c r="K493" s="67">
        <v>48</v>
      </c>
    </row>
    <row r="494" spans="10:11" x14ac:dyDescent="0.25">
      <c r="J494" s="60">
        <v>491</v>
      </c>
      <c r="K494" s="67">
        <v>35</v>
      </c>
    </row>
    <row r="495" spans="10:11" x14ac:dyDescent="0.25">
      <c r="J495" s="60">
        <v>492</v>
      </c>
      <c r="K495" s="67">
        <v>35</v>
      </c>
    </row>
    <row r="496" spans="10:11" x14ac:dyDescent="0.25">
      <c r="J496" s="60">
        <v>493</v>
      </c>
      <c r="K496" s="67">
        <v>45</v>
      </c>
    </row>
    <row r="497" spans="10:11" x14ac:dyDescent="0.25">
      <c r="J497" s="60">
        <v>494</v>
      </c>
      <c r="K497" s="67">
        <v>47</v>
      </c>
    </row>
    <row r="498" spans="10:11" x14ac:dyDescent="0.25">
      <c r="J498" s="60">
        <v>495</v>
      </c>
      <c r="K498" s="67">
        <v>45</v>
      </c>
    </row>
    <row r="499" spans="10:11" x14ac:dyDescent="0.25">
      <c r="J499" s="60">
        <v>496</v>
      </c>
      <c r="K499" s="67">
        <v>39</v>
      </c>
    </row>
    <row r="500" spans="10:11" x14ac:dyDescent="0.25">
      <c r="J500" s="60">
        <v>497</v>
      </c>
      <c r="K500" s="67">
        <v>41</v>
      </c>
    </row>
    <row r="501" spans="10:11" x14ac:dyDescent="0.25">
      <c r="J501" s="60">
        <v>498</v>
      </c>
      <c r="K501" s="67">
        <v>44</v>
      </c>
    </row>
    <row r="502" spans="10:11" x14ac:dyDescent="0.25">
      <c r="J502" s="60">
        <v>499</v>
      </c>
      <c r="K502" s="67">
        <v>39</v>
      </c>
    </row>
    <row r="503" spans="10:11" x14ac:dyDescent="0.25">
      <c r="J503" s="60">
        <v>500</v>
      </c>
      <c r="K503" s="67">
        <v>42</v>
      </c>
    </row>
    <row r="504" spans="10:11" x14ac:dyDescent="0.25">
      <c r="J504" s="60">
        <v>501</v>
      </c>
      <c r="K504" s="67">
        <v>41</v>
      </c>
    </row>
    <row r="505" spans="10:11" x14ac:dyDescent="0.25">
      <c r="J505" s="60">
        <v>502</v>
      </c>
      <c r="K505" s="67">
        <v>40</v>
      </c>
    </row>
    <row r="506" spans="10:11" x14ac:dyDescent="0.25">
      <c r="J506" s="60">
        <v>503</v>
      </c>
      <c r="K506" s="67">
        <v>36</v>
      </c>
    </row>
    <row r="507" spans="10:11" x14ac:dyDescent="0.25">
      <c r="J507" s="60">
        <v>504</v>
      </c>
      <c r="K507" s="67">
        <v>46</v>
      </c>
    </row>
    <row r="508" spans="10:11" x14ac:dyDescent="0.25">
      <c r="J508" s="60">
        <v>505</v>
      </c>
      <c r="K508" s="67">
        <v>33</v>
      </c>
    </row>
    <row r="509" spans="10:11" x14ac:dyDescent="0.25">
      <c r="J509" s="60">
        <v>506</v>
      </c>
      <c r="K509" s="67">
        <v>47</v>
      </c>
    </row>
    <row r="510" spans="10:11" x14ac:dyDescent="0.25">
      <c r="J510" s="60">
        <v>507</v>
      </c>
      <c r="K510" s="67">
        <v>35</v>
      </c>
    </row>
    <row r="511" spans="10:11" x14ac:dyDescent="0.25">
      <c r="J511" s="60">
        <v>508</v>
      </c>
      <c r="K511" s="67">
        <v>36</v>
      </c>
    </row>
    <row r="512" spans="10:11" x14ac:dyDescent="0.25">
      <c r="J512" s="60">
        <v>509</v>
      </c>
      <c r="K512" s="67">
        <v>35</v>
      </c>
    </row>
    <row r="513" spans="10:11" x14ac:dyDescent="0.25">
      <c r="J513" s="60">
        <v>510</v>
      </c>
      <c r="K513" s="67">
        <v>38</v>
      </c>
    </row>
    <row r="514" spans="10:11" x14ac:dyDescent="0.25">
      <c r="J514" s="60">
        <v>511</v>
      </c>
      <c r="K514" s="67">
        <v>39</v>
      </c>
    </row>
    <row r="515" spans="10:11" x14ac:dyDescent="0.25">
      <c r="J515" s="60">
        <v>512</v>
      </c>
      <c r="K515" s="67">
        <v>35</v>
      </c>
    </row>
    <row r="516" spans="10:11" x14ac:dyDescent="0.25">
      <c r="J516" s="60">
        <v>513</v>
      </c>
      <c r="K516" s="67">
        <v>45</v>
      </c>
    </row>
    <row r="517" spans="10:11" x14ac:dyDescent="0.25">
      <c r="J517" s="60">
        <v>514</v>
      </c>
      <c r="K517" s="67">
        <v>41</v>
      </c>
    </row>
    <row r="518" spans="10:11" x14ac:dyDescent="0.25">
      <c r="J518" s="60">
        <v>515</v>
      </c>
      <c r="K518" s="67">
        <v>47</v>
      </c>
    </row>
    <row r="519" spans="10:11" x14ac:dyDescent="0.25">
      <c r="J519" s="60">
        <v>516</v>
      </c>
      <c r="K519" s="67">
        <v>33</v>
      </c>
    </row>
    <row r="520" spans="10:11" x14ac:dyDescent="0.25">
      <c r="J520" s="60">
        <v>517</v>
      </c>
      <c r="K520" s="67">
        <v>46</v>
      </c>
    </row>
    <row r="521" spans="10:11" x14ac:dyDescent="0.25">
      <c r="J521" s="60">
        <v>518</v>
      </c>
      <c r="K521" s="67">
        <v>35</v>
      </c>
    </row>
    <row r="522" spans="10:11" x14ac:dyDescent="0.25">
      <c r="J522" s="60">
        <v>519</v>
      </c>
      <c r="K522" s="67">
        <v>37</v>
      </c>
    </row>
    <row r="523" spans="10:11" x14ac:dyDescent="0.25">
      <c r="J523" s="60">
        <v>520</v>
      </c>
      <c r="K523" s="67">
        <v>40</v>
      </c>
    </row>
    <row r="524" spans="10:11" x14ac:dyDescent="0.25">
      <c r="J524" s="60">
        <v>521</v>
      </c>
      <c r="K524" s="67">
        <v>37</v>
      </c>
    </row>
    <row r="525" spans="10:11" x14ac:dyDescent="0.25">
      <c r="J525" s="60">
        <v>522</v>
      </c>
      <c r="K525" s="67">
        <v>39</v>
      </c>
    </row>
    <row r="526" spans="10:11" x14ac:dyDescent="0.25">
      <c r="J526" s="60">
        <v>523</v>
      </c>
      <c r="K526" s="67">
        <v>50</v>
      </c>
    </row>
    <row r="527" spans="10:11" x14ac:dyDescent="0.25">
      <c r="J527" s="60">
        <v>524</v>
      </c>
      <c r="K527" s="67">
        <v>41</v>
      </c>
    </row>
    <row r="528" spans="10:11" x14ac:dyDescent="0.25">
      <c r="J528" s="60">
        <v>525</v>
      </c>
      <c r="K528" s="67">
        <v>42</v>
      </c>
    </row>
    <row r="529" spans="10:11" x14ac:dyDescent="0.25">
      <c r="J529" s="60">
        <v>526</v>
      </c>
      <c r="K529" s="67">
        <v>33</v>
      </c>
    </row>
    <row r="530" spans="10:11" x14ac:dyDescent="0.25">
      <c r="J530" s="60">
        <v>527</v>
      </c>
      <c r="K530" s="67">
        <v>37</v>
      </c>
    </row>
    <row r="531" spans="10:11" x14ac:dyDescent="0.25">
      <c r="J531" s="60">
        <v>528</v>
      </c>
      <c r="K531" s="67">
        <v>40</v>
      </c>
    </row>
    <row r="532" spans="10:11" x14ac:dyDescent="0.25">
      <c r="J532" s="60">
        <v>529</v>
      </c>
      <c r="K532" s="67">
        <v>42</v>
      </c>
    </row>
    <row r="533" spans="10:11" x14ac:dyDescent="0.25">
      <c r="J533" s="60">
        <v>530</v>
      </c>
      <c r="K533" s="67">
        <v>41</v>
      </c>
    </row>
    <row r="534" spans="10:11" x14ac:dyDescent="0.25">
      <c r="J534" s="60">
        <v>531</v>
      </c>
      <c r="K534" s="67">
        <v>49</v>
      </c>
    </row>
    <row r="535" spans="10:11" x14ac:dyDescent="0.25">
      <c r="J535" s="60">
        <v>532</v>
      </c>
      <c r="K535" s="67">
        <v>46</v>
      </c>
    </row>
    <row r="536" spans="10:11" x14ac:dyDescent="0.25">
      <c r="J536" s="60">
        <v>533</v>
      </c>
      <c r="K536" s="67">
        <v>34</v>
      </c>
    </row>
    <row r="537" spans="10:11" x14ac:dyDescent="0.25">
      <c r="J537" s="60">
        <v>534</v>
      </c>
      <c r="K537" s="67">
        <v>34</v>
      </c>
    </row>
    <row r="538" spans="10:11" x14ac:dyDescent="0.25">
      <c r="J538" s="60">
        <v>535</v>
      </c>
      <c r="K538" s="67">
        <v>42</v>
      </c>
    </row>
    <row r="539" spans="10:11" x14ac:dyDescent="0.25">
      <c r="J539" s="60">
        <v>536</v>
      </c>
      <c r="K539" s="67">
        <v>35</v>
      </c>
    </row>
    <row r="540" spans="10:11" x14ac:dyDescent="0.25">
      <c r="J540" s="60">
        <v>537</v>
      </c>
      <c r="K540" s="67">
        <v>48</v>
      </c>
    </row>
    <row r="541" spans="10:11" x14ac:dyDescent="0.25">
      <c r="J541" s="60">
        <v>538</v>
      </c>
      <c r="K541" s="67">
        <v>32</v>
      </c>
    </row>
    <row r="542" spans="10:11" x14ac:dyDescent="0.25">
      <c r="J542" s="60">
        <v>539</v>
      </c>
      <c r="K542" s="67">
        <v>34</v>
      </c>
    </row>
    <row r="543" spans="10:11" x14ac:dyDescent="0.25">
      <c r="J543" s="60">
        <v>540</v>
      </c>
      <c r="K543" s="67">
        <v>37</v>
      </c>
    </row>
    <row r="544" spans="10:11" x14ac:dyDescent="0.25">
      <c r="J544" s="60">
        <v>541</v>
      </c>
      <c r="K544" s="67">
        <v>39</v>
      </c>
    </row>
    <row r="545" spans="10:11" x14ac:dyDescent="0.25">
      <c r="J545" s="60">
        <v>542</v>
      </c>
      <c r="K545" s="67">
        <v>41</v>
      </c>
    </row>
    <row r="546" spans="10:11" x14ac:dyDescent="0.25">
      <c r="J546" s="60">
        <v>543</v>
      </c>
      <c r="K546" s="67">
        <v>43</v>
      </c>
    </row>
    <row r="547" spans="10:11" x14ac:dyDescent="0.25">
      <c r="J547" s="60">
        <v>544</v>
      </c>
      <c r="K547" s="67">
        <v>38</v>
      </c>
    </row>
    <row r="548" spans="10:11" x14ac:dyDescent="0.25">
      <c r="J548" s="60">
        <v>545</v>
      </c>
      <c r="K548" s="67">
        <v>43</v>
      </c>
    </row>
    <row r="549" spans="10:11" x14ac:dyDescent="0.25">
      <c r="J549" s="60">
        <v>546</v>
      </c>
      <c r="K549" s="67">
        <v>48</v>
      </c>
    </row>
    <row r="550" spans="10:11" x14ac:dyDescent="0.25">
      <c r="J550" s="60">
        <v>547</v>
      </c>
      <c r="K550" s="67">
        <v>39</v>
      </c>
    </row>
    <row r="551" spans="10:11" x14ac:dyDescent="0.25">
      <c r="J551" s="60">
        <v>548</v>
      </c>
      <c r="K551" s="67">
        <v>39</v>
      </c>
    </row>
    <row r="552" spans="10:11" x14ac:dyDescent="0.25">
      <c r="J552" s="60">
        <v>549</v>
      </c>
      <c r="K552" s="67">
        <v>36</v>
      </c>
    </row>
    <row r="553" spans="10:11" x14ac:dyDescent="0.25">
      <c r="J553" s="60">
        <v>550</v>
      </c>
      <c r="K553" s="67">
        <v>40</v>
      </c>
    </row>
    <row r="554" spans="10:11" x14ac:dyDescent="0.25">
      <c r="J554" s="60">
        <v>551</v>
      </c>
      <c r="K554" s="67">
        <v>45</v>
      </c>
    </row>
    <row r="555" spans="10:11" x14ac:dyDescent="0.25">
      <c r="J555" s="60">
        <v>552</v>
      </c>
      <c r="K555" s="67">
        <v>45</v>
      </c>
    </row>
    <row r="556" spans="10:11" x14ac:dyDescent="0.25">
      <c r="J556" s="60">
        <v>553</v>
      </c>
      <c r="K556" s="67">
        <v>44</v>
      </c>
    </row>
    <row r="557" spans="10:11" x14ac:dyDescent="0.25">
      <c r="J557" s="60">
        <v>554</v>
      </c>
      <c r="K557" s="67">
        <v>38</v>
      </c>
    </row>
    <row r="558" spans="10:11" x14ac:dyDescent="0.25">
      <c r="J558" s="60">
        <v>555</v>
      </c>
      <c r="K558" s="67">
        <v>39</v>
      </c>
    </row>
    <row r="559" spans="10:11" x14ac:dyDescent="0.25">
      <c r="J559" s="60">
        <v>556</v>
      </c>
      <c r="K559" s="67">
        <v>46</v>
      </c>
    </row>
    <row r="560" spans="10:11" x14ac:dyDescent="0.25">
      <c r="J560" s="60">
        <v>557</v>
      </c>
      <c r="K560" s="67">
        <v>47</v>
      </c>
    </row>
    <row r="561" spans="10:11" x14ac:dyDescent="0.25">
      <c r="J561" s="60">
        <v>558</v>
      </c>
      <c r="K561" s="67">
        <v>44</v>
      </c>
    </row>
    <row r="562" spans="10:11" x14ac:dyDescent="0.25">
      <c r="J562" s="60">
        <v>559</v>
      </c>
      <c r="K562" s="67">
        <v>38</v>
      </c>
    </row>
    <row r="563" spans="10:11" x14ac:dyDescent="0.25">
      <c r="J563" s="60">
        <v>560</v>
      </c>
      <c r="K563" s="67">
        <v>39</v>
      </c>
    </row>
    <row r="564" spans="10:11" x14ac:dyDescent="0.25">
      <c r="J564" s="60">
        <v>561</v>
      </c>
      <c r="K564" s="67">
        <v>35</v>
      </c>
    </row>
    <row r="565" spans="10:11" x14ac:dyDescent="0.25">
      <c r="J565" s="60">
        <v>562</v>
      </c>
      <c r="K565" s="67">
        <v>41</v>
      </c>
    </row>
    <row r="566" spans="10:11" x14ac:dyDescent="0.25">
      <c r="J566" s="60">
        <v>563</v>
      </c>
      <c r="K566" s="67">
        <v>36</v>
      </c>
    </row>
    <row r="567" spans="10:11" x14ac:dyDescent="0.25">
      <c r="J567" s="60">
        <v>564</v>
      </c>
      <c r="K567" s="67">
        <v>37</v>
      </c>
    </row>
    <row r="568" spans="10:11" x14ac:dyDescent="0.25">
      <c r="J568" s="60">
        <v>565</v>
      </c>
      <c r="K568" s="67">
        <v>39</v>
      </c>
    </row>
    <row r="569" spans="10:11" x14ac:dyDescent="0.25">
      <c r="J569" s="60">
        <v>566</v>
      </c>
      <c r="K569" s="67">
        <v>39</v>
      </c>
    </row>
    <row r="570" spans="10:11" x14ac:dyDescent="0.25">
      <c r="J570" s="60">
        <v>567</v>
      </c>
      <c r="K570" s="67">
        <v>35</v>
      </c>
    </row>
    <row r="571" spans="10:11" x14ac:dyDescent="0.25">
      <c r="J571" s="60">
        <v>568</v>
      </c>
      <c r="K571" s="67">
        <v>37</v>
      </c>
    </row>
    <row r="572" spans="10:11" x14ac:dyDescent="0.25">
      <c r="J572" s="60">
        <v>569</v>
      </c>
      <c r="K572" s="67">
        <v>38</v>
      </c>
    </row>
    <row r="573" spans="10:11" x14ac:dyDescent="0.25">
      <c r="J573" s="60">
        <v>570</v>
      </c>
      <c r="K573" s="67">
        <v>32</v>
      </c>
    </row>
    <row r="574" spans="10:11" x14ac:dyDescent="0.25">
      <c r="J574" s="60">
        <v>571</v>
      </c>
      <c r="K574" s="67">
        <v>41</v>
      </c>
    </row>
    <row r="575" spans="10:11" x14ac:dyDescent="0.25">
      <c r="J575" s="60">
        <v>572</v>
      </c>
      <c r="K575" s="67">
        <v>32</v>
      </c>
    </row>
    <row r="576" spans="10:11" x14ac:dyDescent="0.25">
      <c r="J576" s="60">
        <v>573</v>
      </c>
      <c r="K576" s="67">
        <v>33</v>
      </c>
    </row>
    <row r="577" spans="10:11" x14ac:dyDescent="0.25">
      <c r="J577" s="60">
        <v>574</v>
      </c>
      <c r="K577" s="67">
        <v>39</v>
      </c>
    </row>
    <row r="578" spans="10:11" x14ac:dyDescent="0.25">
      <c r="J578" s="60">
        <v>575</v>
      </c>
      <c r="K578" s="67">
        <v>44</v>
      </c>
    </row>
    <row r="579" spans="10:11" x14ac:dyDescent="0.25">
      <c r="J579" s="60">
        <v>576</v>
      </c>
      <c r="K579" s="67">
        <v>49</v>
      </c>
    </row>
    <row r="580" spans="10:11" x14ac:dyDescent="0.25">
      <c r="J580" s="60">
        <v>577</v>
      </c>
      <c r="K580" s="67">
        <v>41</v>
      </c>
    </row>
    <row r="581" spans="10:11" x14ac:dyDescent="0.25">
      <c r="J581" s="60">
        <v>578</v>
      </c>
      <c r="K581" s="67">
        <v>38</v>
      </c>
    </row>
    <row r="582" spans="10:11" x14ac:dyDescent="0.25">
      <c r="J582" s="60">
        <v>579</v>
      </c>
      <c r="K582" s="67">
        <v>34</v>
      </c>
    </row>
    <row r="583" spans="10:11" x14ac:dyDescent="0.25">
      <c r="J583" s="60">
        <v>580</v>
      </c>
      <c r="K583" s="67">
        <v>43</v>
      </c>
    </row>
    <row r="584" spans="10:11" x14ac:dyDescent="0.25">
      <c r="J584" s="60">
        <v>581</v>
      </c>
      <c r="K584" s="67">
        <v>40</v>
      </c>
    </row>
    <row r="585" spans="10:11" x14ac:dyDescent="0.25">
      <c r="J585" s="60">
        <v>582</v>
      </c>
      <c r="K585" s="67">
        <v>42</v>
      </c>
    </row>
    <row r="586" spans="10:11" x14ac:dyDescent="0.25">
      <c r="J586" s="60">
        <v>583</v>
      </c>
      <c r="K586" s="67">
        <v>47</v>
      </c>
    </row>
    <row r="587" spans="10:11" x14ac:dyDescent="0.25">
      <c r="J587" s="60">
        <v>584</v>
      </c>
      <c r="K587" s="67">
        <v>31</v>
      </c>
    </row>
    <row r="588" spans="10:11" x14ac:dyDescent="0.25">
      <c r="J588" s="60">
        <v>585</v>
      </c>
      <c r="K588" s="67">
        <v>43</v>
      </c>
    </row>
    <row r="589" spans="10:11" x14ac:dyDescent="0.25">
      <c r="J589" s="60">
        <v>586</v>
      </c>
      <c r="K589" s="67">
        <v>33</v>
      </c>
    </row>
    <row r="590" spans="10:11" x14ac:dyDescent="0.25">
      <c r="J590" s="60">
        <v>587</v>
      </c>
      <c r="K590" s="67">
        <v>37</v>
      </c>
    </row>
    <row r="591" spans="10:11" x14ac:dyDescent="0.25">
      <c r="J591" s="60">
        <v>588</v>
      </c>
      <c r="K591" s="67">
        <v>46</v>
      </c>
    </row>
    <row r="592" spans="10:11" x14ac:dyDescent="0.25">
      <c r="J592" s="60">
        <v>589</v>
      </c>
      <c r="K592" s="67">
        <v>44</v>
      </c>
    </row>
    <row r="593" spans="10:11" x14ac:dyDescent="0.25">
      <c r="J593" s="60">
        <v>590</v>
      </c>
      <c r="K593" s="67">
        <v>38</v>
      </c>
    </row>
    <row r="594" spans="10:11" x14ac:dyDescent="0.25">
      <c r="J594" s="60">
        <v>591</v>
      </c>
      <c r="K594" s="67">
        <v>27</v>
      </c>
    </row>
    <row r="595" spans="10:11" x14ac:dyDescent="0.25">
      <c r="J595" s="60">
        <v>592</v>
      </c>
      <c r="K595" s="67">
        <v>41</v>
      </c>
    </row>
    <row r="596" spans="10:11" x14ac:dyDescent="0.25">
      <c r="J596" s="60">
        <v>593</v>
      </c>
      <c r="K596" s="67">
        <v>41</v>
      </c>
    </row>
    <row r="597" spans="10:11" x14ac:dyDescent="0.25">
      <c r="J597" s="60">
        <v>594</v>
      </c>
      <c r="K597" s="67">
        <v>32</v>
      </c>
    </row>
    <row r="598" spans="10:11" x14ac:dyDescent="0.25">
      <c r="J598" s="60">
        <v>595</v>
      </c>
      <c r="K598" s="67">
        <v>36</v>
      </c>
    </row>
    <row r="599" spans="10:11" x14ac:dyDescent="0.25">
      <c r="J599" s="60">
        <v>596</v>
      </c>
      <c r="K599" s="67">
        <v>37</v>
      </c>
    </row>
    <row r="600" spans="10:11" x14ac:dyDescent="0.25">
      <c r="J600" s="60">
        <v>597</v>
      </c>
      <c r="K600" s="67">
        <v>47</v>
      </c>
    </row>
    <row r="601" spans="10:11" x14ac:dyDescent="0.25">
      <c r="J601" s="60">
        <v>598</v>
      </c>
      <c r="K601" s="67">
        <v>43</v>
      </c>
    </row>
    <row r="602" spans="10:11" x14ac:dyDescent="0.25">
      <c r="J602" s="60">
        <v>599</v>
      </c>
      <c r="K602" s="67">
        <v>42</v>
      </c>
    </row>
    <row r="603" spans="10:11" x14ac:dyDescent="0.25">
      <c r="J603" s="60">
        <v>600</v>
      </c>
      <c r="K603" s="67">
        <v>40</v>
      </c>
    </row>
    <row r="604" spans="10:11" x14ac:dyDescent="0.25">
      <c r="J604" s="60">
        <v>601</v>
      </c>
      <c r="K604" s="67">
        <v>41</v>
      </c>
    </row>
    <row r="605" spans="10:11" x14ac:dyDescent="0.25">
      <c r="J605" s="60">
        <v>602</v>
      </c>
      <c r="K605" s="67">
        <v>36</v>
      </c>
    </row>
    <row r="606" spans="10:11" x14ac:dyDescent="0.25">
      <c r="J606" s="60">
        <v>603</v>
      </c>
      <c r="K606" s="67">
        <v>43</v>
      </c>
    </row>
    <row r="607" spans="10:11" x14ac:dyDescent="0.25">
      <c r="J607" s="60">
        <v>604</v>
      </c>
      <c r="K607" s="67">
        <v>47</v>
      </c>
    </row>
    <row r="608" spans="10:11" x14ac:dyDescent="0.25">
      <c r="J608" s="60">
        <v>605</v>
      </c>
      <c r="K608" s="67">
        <v>45</v>
      </c>
    </row>
    <row r="609" spans="10:11" x14ac:dyDescent="0.25">
      <c r="J609" s="60">
        <v>606</v>
      </c>
      <c r="K609" s="67">
        <v>43</v>
      </c>
    </row>
    <row r="610" spans="10:11" x14ac:dyDescent="0.25">
      <c r="J610" s="60">
        <v>607</v>
      </c>
      <c r="K610" s="67">
        <v>46</v>
      </c>
    </row>
    <row r="611" spans="10:11" x14ac:dyDescent="0.25">
      <c r="J611" s="60">
        <v>608</v>
      </c>
      <c r="K611" s="67">
        <v>38</v>
      </c>
    </row>
    <row r="612" spans="10:11" x14ac:dyDescent="0.25">
      <c r="J612" s="60">
        <v>609</v>
      </c>
      <c r="K612" s="67">
        <v>35</v>
      </c>
    </row>
    <row r="613" spans="10:11" x14ac:dyDescent="0.25">
      <c r="J613" s="60">
        <v>610</v>
      </c>
      <c r="K613" s="67">
        <v>51</v>
      </c>
    </row>
    <row r="614" spans="10:11" x14ac:dyDescent="0.25">
      <c r="J614" s="60">
        <v>611</v>
      </c>
      <c r="K614" s="67">
        <v>42</v>
      </c>
    </row>
    <row r="615" spans="10:11" x14ac:dyDescent="0.25">
      <c r="J615" s="60">
        <v>612</v>
      </c>
      <c r="K615" s="67">
        <v>35</v>
      </c>
    </row>
    <row r="616" spans="10:11" x14ac:dyDescent="0.25">
      <c r="J616" s="60">
        <v>613</v>
      </c>
      <c r="K616" s="67">
        <v>41</v>
      </c>
    </row>
    <row r="617" spans="10:11" x14ac:dyDescent="0.25">
      <c r="J617" s="60">
        <v>614</v>
      </c>
      <c r="K617" s="67">
        <v>33</v>
      </c>
    </row>
    <row r="618" spans="10:11" x14ac:dyDescent="0.25">
      <c r="J618" s="60">
        <v>615</v>
      </c>
      <c r="K618" s="67">
        <v>45</v>
      </c>
    </row>
    <row r="619" spans="10:11" x14ac:dyDescent="0.25">
      <c r="J619" s="60">
        <v>616</v>
      </c>
      <c r="K619" s="67">
        <v>44</v>
      </c>
    </row>
    <row r="620" spans="10:11" x14ac:dyDescent="0.25">
      <c r="J620" s="60">
        <v>617</v>
      </c>
      <c r="K620" s="67">
        <v>43</v>
      </c>
    </row>
    <row r="621" spans="10:11" x14ac:dyDescent="0.25">
      <c r="J621" s="60">
        <v>618</v>
      </c>
      <c r="K621" s="67">
        <v>35</v>
      </c>
    </row>
    <row r="622" spans="10:11" x14ac:dyDescent="0.25">
      <c r="J622" s="60">
        <v>619</v>
      </c>
      <c r="K622" s="67">
        <v>47</v>
      </c>
    </row>
    <row r="623" spans="10:11" x14ac:dyDescent="0.25">
      <c r="J623" s="60">
        <v>620</v>
      </c>
      <c r="K623" s="67">
        <v>38</v>
      </c>
    </row>
    <row r="624" spans="10:11" x14ac:dyDescent="0.25">
      <c r="J624" s="60">
        <v>621</v>
      </c>
      <c r="K624" s="67">
        <v>37</v>
      </c>
    </row>
    <row r="625" spans="10:11" x14ac:dyDescent="0.25">
      <c r="J625" s="60">
        <v>622</v>
      </c>
      <c r="K625" s="67">
        <v>34</v>
      </c>
    </row>
    <row r="626" spans="10:11" x14ac:dyDescent="0.25">
      <c r="J626" s="60">
        <v>623</v>
      </c>
      <c r="K626" s="67">
        <v>44</v>
      </c>
    </row>
    <row r="627" spans="10:11" x14ac:dyDescent="0.25">
      <c r="J627" s="60">
        <v>624</v>
      </c>
      <c r="K627" s="67">
        <v>36</v>
      </c>
    </row>
    <row r="628" spans="10:11" x14ac:dyDescent="0.25">
      <c r="J628" s="60">
        <v>625</v>
      </c>
      <c r="K628" s="67">
        <v>40</v>
      </c>
    </row>
    <row r="629" spans="10:11" x14ac:dyDescent="0.25">
      <c r="J629" s="60">
        <v>626</v>
      </c>
      <c r="K629" s="67">
        <v>45</v>
      </c>
    </row>
    <row r="630" spans="10:11" x14ac:dyDescent="0.25">
      <c r="J630" s="60">
        <v>627</v>
      </c>
      <c r="K630" s="67">
        <v>41</v>
      </c>
    </row>
    <row r="631" spans="10:11" x14ac:dyDescent="0.25">
      <c r="J631" s="60">
        <v>628</v>
      </c>
      <c r="K631" s="67">
        <v>49</v>
      </c>
    </row>
    <row r="632" spans="10:11" x14ac:dyDescent="0.25">
      <c r="J632" s="60">
        <v>629</v>
      </c>
      <c r="K632" s="67">
        <v>35</v>
      </c>
    </row>
    <row r="633" spans="10:11" x14ac:dyDescent="0.25">
      <c r="J633" s="60">
        <v>630</v>
      </c>
      <c r="K633" s="67">
        <v>35</v>
      </c>
    </row>
    <row r="634" spans="10:11" x14ac:dyDescent="0.25">
      <c r="J634" s="60">
        <v>631</v>
      </c>
      <c r="K634" s="67">
        <v>43</v>
      </c>
    </row>
    <row r="635" spans="10:11" x14ac:dyDescent="0.25">
      <c r="J635" s="60">
        <v>632</v>
      </c>
      <c r="K635" s="67">
        <v>43</v>
      </c>
    </row>
    <row r="636" spans="10:11" x14ac:dyDescent="0.25">
      <c r="J636" s="60">
        <v>633</v>
      </c>
      <c r="K636" s="67">
        <v>39</v>
      </c>
    </row>
    <row r="637" spans="10:11" x14ac:dyDescent="0.25">
      <c r="J637" s="60">
        <v>634</v>
      </c>
      <c r="K637" s="67">
        <v>41</v>
      </c>
    </row>
    <row r="638" spans="10:11" x14ac:dyDescent="0.25">
      <c r="J638" s="60">
        <v>635</v>
      </c>
      <c r="K638" s="67">
        <v>30</v>
      </c>
    </row>
    <row r="639" spans="10:11" x14ac:dyDescent="0.25">
      <c r="J639" s="60">
        <v>636</v>
      </c>
      <c r="K639" s="67">
        <v>39</v>
      </c>
    </row>
    <row r="640" spans="10:11" x14ac:dyDescent="0.25">
      <c r="J640" s="60">
        <v>637</v>
      </c>
      <c r="K640" s="67">
        <v>45</v>
      </c>
    </row>
    <row r="641" spans="10:11" x14ac:dyDescent="0.25">
      <c r="J641" s="60">
        <v>638</v>
      </c>
      <c r="K641" s="67">
        <v>37</v>
      </c>
    </row>
    <row r="642" spans="10:11" x14ac:dyDescent="0.25">
      <c r="J642" s="60">
        <v>639</v>
      </c>
      <c r="K642" s="67">
        <v>38</v>
      </c>
    </row>
    <row r="643" spans="10:11" x14ac:dyDescent="0.25">
      <c r="J643" s="60">
        <v>640</v>
      </c>
      <c r="K643" s="67">
        <v>41</v>
      </c>
    </row>
    <row r="644" spans="10:11" x14ac:dyDescent="0.25">
      <c r="J644" s="60">
        <v>641</v>
      </c>
      <c r="K644" s="67">
        <v>42</v>
      </c>
    </row>
    <row r="645" spans="10:11" x14ac:dyDescent="0.25">
      <c r="J645" s="60">
        <v>642</v>
      </c>
      <c r="K645" s="67">
        <v>39</v>
      </c>
    </row>
    <row r="646" spans="10:11" x14ac:dyDescent="0.25">
      <c r="J646" s="60">
        <v>643</v>
      </c>
      <c r="K646" s="67">
        <v>45</v>
      </c>
    </row>
    <row r="647" spans="10:11" x14ac:dyDescent="0.25">
      <c r="J647" s="60">
        <v>644</v>
      </c>
      <c r="K647" s="67">
        <v>36</v>
      </c>
    </row>
    <row r="648" spans="10:11" x14ac:dyDescent="0.25">
      <c r="J648" s="60">
        <v>645</v>
      </c>
      <c r="K648" s="67">
        <v>30</v>
      </c>
    </row>
    <row r="649" spans="10:11" x14ac:dyDescent="0.25">
      <c r="J649" s="60">
        <v>646</v>
      </c>
      <c r="K649" s="67">
        <v>42</v>
      </c>
    </row>
    <row r="650" spans="10:11" x14ac:dyDescent="0.25">
      <c r="J650" s="60">
        <v>647</v>
      </c>
      <c r="K650" s="67">
        <v>46</v>
      </c>
    </row>
    <row r="651" spans="10:11" x14ac:dyDescent="0.25">
      <c r="J651" s="60">
        <v>648</v>
      </c>
      <c r="K651" s="67">
        <v>40</v>
      </c>
    </row>
    <row r="652" spans="10:11" x14ac:dyDescent="0.25">
      <c r="J652" s="60">
        <v>649</v>
      </c>
      <c r="K652" s="67">
        <v>44</v>
      </c>
    </row>
    <row r="653" spans="10:11" x14ac:dyDescent="0.25">
      <c r="J653" s="60">
        <v>650</v>
      </c>
      <c r="K653" s="67">
        <v>34</v>
      </c>
    </row>
    <row r="654" spans="10:11" x14ac:dyDescent="0.25">
      <c r="J654" s="60">
        <v>651</v>
      </c>
      <c r="K654" s="67">
        <v>42</v>
      </c>
    </row>
    <row r="655" spans="10:11" x14ac:dyDescent="0.25">
      <c r="J655" s="60">
        <v>652</v>
      </c>
      <c r="K655" s="67">
        <v>32</v>
      </c>
    </row>
    <row r="656" spans="10:11" x14ac:dyDescent="0.25">
      <c r="J656" s="60">
        <v>653</v>
      </c>
      <c r="K656" s="67">
        <v>41</v>
      </c>
    </row>
    <row r="657" spans="10:11" x14ac:dyDescent="0.25">
      <c r="J657" s="60">
        <v>654</v>
      </c>
      <c r="K657" s="67">
        <v>35</v>
      </c>
    </row>
    <row r="658" spans="10:11" x14ac:dyDescent="0.25">
      <c r="J658" s="60">
        <v>655</v>
      </c>
      <c r="K658" s="67">
        <v>37</v>
      </c>
    </row>
    <row r="659" spans="10:11" x14ac:dyDescent="0.25">
      <c r="J659" s="60">
        <v>656</v>
      </c>
      <c r="K659" s="67">
        <v>52</v>
      </c>
    </row>
    <row r="660" spans="10:11" x14ac:dyDescent="0.25">
      <c r="J660" s="60">
        <v>657</v>
      </c>
      <c r="K660" s="67">
        <v>49</v>
      </c>
    </row>
    <row r="661" spans="10:11" x14ac:dyDescent="0.25">
      <c r="J661" s="60">
        <v>658</v>
      </c>
      <c r="K661" s="67">
        <v>37</v>
      </c>
    </row>
    <row r="662" spans="10:11" x14ac:dyDescent="0.25">
      <c r="J662" s="60">
        <v>659</v>
      </c>
      <c r="K662" s="67">
        <v>39</v>
      </c>
    </row>
    <row r="663" spans="10:11" x14ac:dyDescent="0.25">
      <c r="J663" s="60">
        <v>660</v>
      </c>
      <c r="K663" s="67">
        <v>52</v>
      </c>
    </row>
    <row r="664" spans="10:11" x14ac:dyDescent="0.25">
      <c r="J664" s="60">
        <v>661</v>
      </c>
      <c r="K664" s="67">
        <v>47</v>
      </c>
    </row>
    <row r="665" spans="10:11" x14ac:dyDescent="0.25">
      <c r="J665" s="60">
        <v>662</v>
      </c>
      <c r="K665" s="67">
        <v>45</v>
      </c>
    </row>
    <row r="666" spans="10:11" x14ac:dyDescent="0.25">
      <c r="J666" s="60">
        <v>663</v>
      </c>
      <c r="K666" s="67">
        <v>41</v>
      </c>
    </row>
    <row r="667" spans="10:11" x14ac:dyDescent="0.25">
      <c r="J667" s="60">
        <v>664</v>
      </c>
      <c r="K667" s="67">
        <v>34</v>
      </c>
    </row>
    <row r="668" spans="10:11" x14ac:dyDescent="0.25">
      <c r="J668" s="60">
        <v>665</v>
      </c>
      <c r="K668" s="67">
        <v>46</v>
      </c>
    </row>
    <row r="669" spans="10:11" x14ac:dyDescent="0.25">
      <c r="J669" s="60">
        <v>666</v>
      </c>
      <c r="K669" s="67">
        <v>39</v>
      </c>
    </row>
    <row r="670" spans="10:11" x14ac:dyDescent="0.25">
      <c r="J670" s="60">
        <v>667</v>
      </c>
      <c r="K670" s="67">
        <v>43</v>
      </c>
    </row>
    <row r="671" spans="10:11" x14ac:dyDescent="0.25">
      <c r="J671" s="60">
        <v>668</v>
      </c>
      <c r="K671" s="67">
        <v>35</v>
      </c>
    </row>
    <row r="672" spans="10:11" x14ac:dyDescent="0.25">
      <c r="J672" s="60">
        <v>669</v>
      </c>
      <c r="K672" s="67">
        <v>45</v>
      </c>
    </row>
    <row r="673" spans="10:11" x14ac:dyDescent="0.25">
      <c r="J673" s="60">
        <v>670</v>
      </c>
      <c r="K673" s="67">
        <v>38</v>
      </c>
    </row>
    <row r="674" spans="10:11" x14ac:dyDescent="0.25">
      <c r="J674" s="60">
        <v>671</v>
      </c>
      <c r="K674" s="67">
        <v>38</v>
      </c>
    </row>
    <row r="675" spans="10:11" x14ac:dyDescent="0.25">
      <c r="J675" s="60">
        <v>672</v>
      </c>
      <c r="K675" s="67">
        <v>35</v>
      </c>
    </row>
    <row r="676" spans="10:11" x14ac:dyDescent="0.25">
      <c r="J676" s="60">
        <v>673</v>
      </c>
      <c r="K676" s="67">
        <v>39</v>
      </c>
    </row>
    <row r="677" spans="10:11" x14ac:dyDescent="0.25">
      <c r="J677" s="60">
        <v>674</v>
      </c>
      <c r="K677" s="67">
        <v>43</v>
      </c>
    </row>
    <row r="678" spans="10:11" x14ac:dyDescent="0.25">
      <c r="J678" s="60">
        <v>675</v>
      </c>
      <c r="K678" s="67">
        <v>43</v>
      </c>
    </row>
    <row r="679" spans="10:11" x14ac:dyDescent="0.25">
      <c r="J679" s="60">
        <v>676</v>
      </c>
      <c r="K679" s="67">
        <v>36</v>
      </c>
    </row>
    <row r="680" spans="10:11" x14ac:dyDescent="0.25">
      <c r="J680" s="60">
        <v>677</v>
      </c>
      <c r="K680" s="67">
        <v>48</v>
      </c>
    </row>
    <row r="681" spans="10:11" x14ac:dyDescent="0.25">
      <c r="J681" s="60">
        <v>678</v>
      </c>
      <c r="K681" s="67">
        <v>34</v>
      </c>
    </row>
    <row r="682" spans="10:11" x14ac:dyDescent="0.25">
      <c r="J682" s="60">
        <v>679</v>
      </c>
      <c r="K682" s="67">
        <v>35</v>
      </c>
    </row>
    <row r="683" spans="10:11" x14ac:dyDescent="0.25">
      <c r="J683" s="60">
        <v>680</v>
      </c>
      <c r="K683" s="67">
        <v>32</v>
      </c>
    </row>
    <row r="684" spans="10:11" x14ac:dyDescent="0.25">
      <c r="J684" s="60">
        <v>681</v>
      </c>
      <c r="K684" s="67">
        <v>44</v>
      </c>
    </row>
    <row r="685" spans="10:11" x14ac:dyDescent="0.25">
      <c r="J685" s="60">
        <v>682</v>
      </c>
      <c r="K685" s="67">
        <v>42</v>
      </c>
    </row>
    <row r="686" spans="10:11" x14ac:dyDescent="0.25">
      <c r="J686" s="60">
        <v>683</v>
      </c>
      <c r="K686" s="67">
        <v>40</v>
      </c>
    </row>
    <row r="687" spans="10:11" x14ac:dyDescent="0.25">
      <c r="J687" s="60">
        <v>684</v>
      </c>
      <c r="K687" s="67">
        <v>42</v>
      </c>
    </row>
    <row r="688" spans="10:11" x14ac:dyDescent="0.25">
      <c r="J688" s="60">
        <v>685</v>
      </c>
      <c r="K688" s="67">
        <v>42</v>
      </c>
    </row>
    <row r="689" spans="10:11" x14ac:dyDescent="0.25">
      <c r="J689" s="60">
        <v>686</v>
      </c>
      <c r="K689" s="67">
        <v>51</v>
      </c>
    </row>
    <row r="690" spans="10:11" x14ac:dyDescent="0.25">
      <c r="J690" s="60">
        <v>687</v>
      </c>
      <c r="K690" s="67">
        <v>50</v>
      </c>
    </row>
    <row r="691" spans="10:11" x14ac:dyDescent="0.25">
      <c r="J691" s="60">
        <v>688</v>
      </c>
      <c r="K691" s="67">
        <v>46</v>
      </c>
    </row>
    <row r="692" spans="10:11" x14ac:dyDescent="0.25">
      <c r="J692" s="60">
        <v>689</v>
      </c>
      <c r="K692" s="67">
        <v>39</v>
      </c>
    </row>
    <row r="693" spans="10:11" x14ac:dyDescent="0.25">
      <c r="J693" s="60">
        <v>690</v>
      </c>
      <c r="K693" s="67">
        <v>35</v>
      </c>
    </row>
    <row r="694" spans="10:11" x14ac:dyDescent="0.25">
      <c r="J694" s="60">
        <v>691</v>
      </c>
      <c r="K694" s="67">
        <v>51</v>
      </c>
    </row>
    <row r="695" spans="10:11" x14ac:dyDescent="0.25">
      <c r="J695" s="60">
        <v>692</v>
      </c>
      <c r="K695" s="67">
        <v>39</v>
      </c>
    </row>
    <row r="696" spans="10:11" x14ac:dyDescent="0.25">
      <c r="J696" s="60">
        <v>693</v>
      </c>
      <c r="K696" s="67">
        <v>37</v>
      </c>
    </row>
    <row r="697" spans="10:11" x14ac:dyDescent="0.25">
      <c r="J697" s="60">
        <v>694</v>
      </c>
      <c r="K697" s="67">
        <v>43</v>
      </c>
    </row>
    <row r="698" spans="10:11" x14ac:dyDescent="0.25">
      <c r="J698" s="60">
        <v>695</v>
      </c>
      <c r="K698" s="67">
        <v>39</v>
      </c>
    </row>
    <row r="699" spans="10:11" x14ac:dyDescent="0.25">
      <c r="J699" s="60">
        <v>696</v>
      </c>
      <c r="K699" s="67">
        <v>45</v>
      </c>
    </row>
    <row r="700" spans="10:11" x14ac:dyDescent="0.25">
      <c r="J700" s="60">
        <v>697</v>
      </c>
      <c r="K700" s="67">
        <v>32</v>
      </c>
    </row>
    <row r="701" spans="10:11" x14ac:dyDescent="0.25">
      <c r="J701" s="60">
        <v>698</v>
      </c>
      <c r="K701" s="67">
        <v>42</v>
      </c>
    </row>
    <row r="702" spans="10:11" x14ac:dyDescent="0.25">
      <c r="J702" s="60">
        <v>699</v>
      </c>
      <c r="K702" s="67">
        <v>35</v>
      </c>
    </row>
    <row r="703" spans="10:11" x14ac:dyDescent="0.25">
      <c r="J703" s="60">
        <v>700</v>
      </c>
      <c r="K703" s="67">
        <v>36</v>
      </c>
    </row>
    <row r="704" spans="10:11" x14ac:dyDescent="0.25">
      <c r="J704" s="60">
        <v>701</v>
      </c>
      <c r="K704" s="67">
        <v>44</v>
      </c>
    </row>
    <row r="705" spans="10:11" x14ac:dyDescent="0.25">
      <c r="J705" s="60">
        <v>702</v>
      </c>
      <c r="K705" s="67">
        <v>31</v>
      </c>
    </row>
    <row r="706" spans="10:11" x14ac:dyDescent="0.25">
      <c r="J706" s="60">
        <v>703</v>
      </c>
      <c r="K706" s="67">
        <v>39</v>
      </c>
    </row>
    <row r="707" spans="10:11" x14ac:dyDescent="0.25">
      <c r="J707" s="60">
        <v>704</v>
      </c>
      <c r="K707" s="67">
        <v>43</v>
      </c>
    </row>
    <row r="708" spans="10:11" x14ac:dyDescent="0.25">
      <c r="J708" s="60">
        <v>705</v>
      </c>
      <c r="K708" s="67">
        <v>35</v>
      </c>
    </row>
    <row r="709" spans="10:11" x14ac:dyDescent="0.25">
      <c r="J709" s="60">
        <v>706</v>
      </c>
      <c r="K709" s="67">
        <v>40</v>
      </c>
    </row>
    <row r="710" spans="10:11" x14ac:dyDescent="0.25">
      <c r="J710" s="60">
        <v>707</v>
      </c>
      <c r="K710" s="67">
        <v>52</v>
      </c>
    </row>
    <row r="711" spans="10:11" x14ac:dyDescent="0.25">
      <c r="J711" s="60">
        <v>708</v>
      </c>
      <c r="K711" s="67">
        <v>32</v>
      </c>
    </row>
    <row r="712" spans="10:11" x14ac:dyDescent="0.25">
      <c r="J712" s="60">
        <v>709</v>
      </c>
      <c r="K712" s="67">
        <v>47</v>
      </c>
    </row>
    <row r="713" spans="10:11" x14ac:dyDescent="0.25">
      <c r="J713" s="60">
        <v>710</v>
      </c>
      <c r="K713" s="67">
        <v>45</v>
      </c>
    </row>
    <row r="714" spans="10:11" x14ac:dyDescent="0.25">
      <c r="J714" s="60">
        <v>711</v>
      </c>
      <c r="K714" s="67">
        <v>45</v>
      </c>
    </row>
    <row r="715" spans="10:11" x14ac:dyDescent="0.25">
      <c r="J715" s="60">
        <v>712</v>
      </c>
      <c r="K715" s="67">
        <v>35</v>
      </c>
    </row>
    <row r="716" spans="10:11" x14ac:dyDescent="0.25">
      <c r="J716" s="60">
        <v>713</v>
      </c>
      <c r="K716" s="67">
        <v>49</v>
      </c>
    </row>
    <row r="717" spans="10:11" x14ac:dyDescent="0.25">
      <c r="J717" s="60">
        <v>714</v>
      </c>
      <c r="K717" s="67">
        <v>44</v>
      </c>
    </row>
    <row r="718" spans="10:11" x14ac:dyDescent="0.25">
      <c r="J718" s="60">
        <v>715</v>
      </c>
      <c r="K718" s="67">
        <v>37</v>
      </c>
    </row>
    <row r="719" spans="10:11" x14ac:dyDescent="0.25">
      <c r="J719" s="60">
        <v>716</v>
      </c>
      <c r="K719" s="67">
        <v>41</v>
      </c>
    </row>
    <row r="720" spans="10:11" x14ac:dyDescent="0.25">
      <c r="J720" s="60">
        <v>717</v>
      </c>
      <c r="K720" s="67">
        <v>37</v>
      </c>
    </row>
    <row r="721" spans="10:11" x14ac:dyDescent="0.25">
      <c r="J721" s="60">
        <v>718</v>
      </c>
      <c r="K721" s="67">
        <v>29</v>
      </c>
    </row>
    <row r="722" spans="10:11" x14ac:dyDescent="0.25">
      <c r="J722" s="60">
        <v>719</v>
      </c>
      <c r="K722" s="67">
        <v>42</v>
      </c>
    </row>
    <row r="723" spans="10:11" x14ac:dyDescent="0.25">
      <c r="J723" s="60">
        <v>720</v>
      </c>
      <c r="K723" s="67">
        <v>41</v>
      </c>
    </row>
    <row r="724" spans="10:11" x14ac:dyDescent="0.25">
      <c r="J724" s="60">
        <v>721</v>
      </c>
      <c r="K724" s="67">
        <v>40</v>
      </c>
    </row>
    <row r="725" spans="10:11" x14ac:dyDescent="0.25">
      <c r="J725" s="60">
        <v>722</v>
      </c>
      <c r="K725" s="67">
        <v>41</v>
      </c>
    </row>
    <row r="726" spans="10:11" x14ac:dyDescent="0.25">
      <c r="J726" s="60">
        <v>723</v>
      </c>
      <c r="K726" s="67">
        <v>41</v>
      </c>
    </row>
    <row r="727" spans="10:11" x14ac:dyDescent="0.25">
      <c r="J727" s="60">
        <v>724</v>
      </c>
      <c r="K727" s="67">
        <v>34</v>
      </c>
    </row>
    <row r="728" spans="10:11" x14ac:dyDescent="0.25">
      <c r="J728" s="60">
        <v>725</v>
      </c>
      <c r="K728" s="67">
        <v>40</v>
      </c>
    </row>
    <row r="729" spans="10:11" x14ac:dyDescent="0.25">
      <c r="J729" s="60">
        <v>726</v>
      </c>
      <c r="K729" s="67">
        <v>39</v>
      </c>
    </row>
    <row r="730" spans="10:11" x14ac:dyDescent="0.25">
      <c r="J730" s="60">
        <v>727</v>
      </c>
      <c r="K730" s="67">
        <v>36</v>
      </c>
    </row>
    <row r="731" spans="10:11" x14ac:dyDescent="0.25">
      <c r="J731" s="60">
        <v>728</v>
      </c>
      <c r="K731" s="67">
        <v>33</v>
      </c>
    </row>
    <row r="732" spans="10:11" x14ac:dyDescent="0.25">
      <c r="J732" s="60">
        <v>729</v>
      </c>
      <c r="K732" s="67">
        <v>42</v>
      </c>
    </row>
    <row r="733" spans="10:11" x14ac:dyDescent="0.25">
      <c r="J733" s="60">
        <v>730</v>
      </c>
      <c r="K733" s="67">
        <v>34</v>
      </c>
    </row>
    <row r="734" spans="10:11" x14ac:dyDescent="0.25">
      <c r="J734" s="60">
        <v>731</v>
      </c>
      <c r="K734" s="67">
        <v>41</v>
      </c>
    </row>
    <row r="735" spans="10:11" x14ac:dyDescent="0.25">
      <c r="J735" s="60">
        <v>732</v>
      </c>
      <c r="K735" s="67">
        <v>38</v>
      </c>
    </row>
    <row r="736" spans="10:11" x14ac:dyDescent="0.25">
      <c r="J736" s="60">
        <v>733</v>
      </c>
      <c r="K736" s="67">
        <v>45</v>
      </c>
    </row>
    <row r="737" spans="10:11" x14ac:dyDescent="0.25">
      <c r="J737" s="60">
        <v>734</v>
      </c>
      <c r="K737" s="67">
        <v>30</v>
      </c>
    </row>
    <row r="738" spans="10:11" x14ac:dyDescent="0.25">
      <c r="J738" s="60">
        <v>735</v>
      </c>
      <c r="K738" s="67">
        <v>32</v>
      </c>
    </row>
    <row r="739" spans="10:11" x14ac:dyDescent="0.25">
      <c r="J739" s="60">
        <v>736</v>
      </c>
      <c r="K739" s="67">
        <v>40</v>
      </c>
    </row>
    <row r="740" spans="10:11" x14ac:dyDescent="0.25">
      <c r="J740" s="60">
        <v>737</v>
      </c>
      <c r="K740" s="67">
        <v>49</v>
      </c>
    </row>
    <row r="741" spans="10:11" x14ac:dyDescent="0.25">
      <c r="J741" s="60">
        <v>738</v>
      </c>
      <c r="K741" s="67">
        <v>51</v>
      </c>
    </row>
    <row r="742" spans="10:11" x14ac:dyDescent="0.25">
      <c r="J742" s="60">
        <v>739</v>
      </c>
      <c r="K742" s="67">
        <v>41</v>
      </c>
    </row>
    <row r="743" spans="10:11" x14ac:dyDescent="0.25">
      <c r="J743" s="60">
        <v>740</v>
      </c>
      <c r="K743" s="67">
        <v>40</v>
      </c>
    </row>
    <row r="744" spans="10:11" x14ac:dyDescent="0.25">
      <c r="J744" s="60">
        <v>741</v>
      </c>
      <c r="K744" s="67">
        <v>38</v>
      </c>
    </row>
    <row r="745" spans="10:11" x14ac:dyDescent="0.25">
      <c r="J745" s="60">
        <v>742</v>
      </c>
      <c r="K745" s="67">
        <v>41</v>
      </c>
    </row>
    <row r="746" spans="10:11" x14ac:dyDescent="0.25">
      <c r="J746" s="60">
        <v>743</v>
      </c>
      <c r="K746" s="67">
        <v>35</v>
      </c>
    </row>
    <row r="747" spans="10:11" x14ac:dyDescent="0.25">
      <c r="J747" s="60">
        <v>744</v>
      </c>
      <c r="K747" s="67">
        <v>35</v>
      </c>
    </row>
    <row r="748" spans="10:11" x14ac:dyDescent="0.25">
      <c r="J748" s="60">
        <v>745</v>
      </c>
      <c r="K748" s="67">
        <v>45</v>
      </c>
    </row>
    <row r="749" spans="10:11" x14ac:dyDescent="0.25">
      <c r="J749" s="60">
        <v>746</v>
      </c>
      <c r="K749" s="67">
        <v>34</v>
      </c>
    </row>
    <row r="750" spans="10:11" x14ac:dyDescent="0.25">
      <c r="J750" s="60">
        <v>747</v>
      </c>
      <c r="K750" s="67">
        <v>41</v>
      </c>
    </row>
    <row r="751" spans="10:11" x14ac:dyDescent="0.25">
      <c r="J751" s="60">
        <v>748</v>
      </c>
      <c r="K751" s="67">
        <v>33</v>
      </c>
    </row>
    <row r="752" spans="10:11" x14ac:dyDescent="0.25">
      <c r="J752" s="60">
        <v>749</v>
      </c>
      <c r="K752" s="67">
        <v>43</v>
      </c>
    </row>
    <row r="753" spans="10:11" x14ac:dyDescent="0.25">
      <c r="J753" s="60">
        <v>750</v>
      </c>
      <c r="K753" s="67">
        <v>43</v>
      </c>
    </row>
    <row r="754" spans="10:11" x14ac:dyDescent="0.25">
      <c r="J754" s="60">
        <v>751</v>
      </c>
      <c r="K754" s="67">
        <v>38</v>
      </c>
    </row>
    <row r="755" spans="10:11" x14ac:dyDescent="0.25">
      <c r="J755" s="60">
        <v>752</v>
      </c>
      <c r="K755" s="67">
        <v>37</v>
      </c>
    </row>
    <row r="756" spans="10:11" x14ac:dyDescent="0.25">
      <c r="J756" s="60">
        <v>753</v>
      </c>
      <c r="K756" s="67">
        <v>46</v>
      </c>
    </row>
    <row r="757" spans="10:11" x14ac:dyDescent="0.25">
      <c r="J757" s="60">
        <v>754</v>
      </c>
      <c r="K757" s="67">
        <v>28</v>
      </c>
    </row>
    <row r="758" spans="10:11" x14ac:dyDescent="0.25">
      <c r="J758" s="60">
        <v>755</v>
      </c>
      <c r="K758" s="67">
        <v>47</v>
      </c>
    </row>
    <row r="759" spans="10:11" x14ac:dyDescent="0.25">
      <c r="J759" s="60">
        <v>756</v>
      </c>
      <c r="K759" s="67">
        <v>30</v>
      </c>
    </row>
    <row r="760" spans="10:11" x14ac:dyDescent="0.25">
      <c r="J760" s="60">
        <v>757</v>
      </c>
      <c r="K760" s="67">
        <v>38</v>
      </c>
    </row>
    <row r="761" spans="10:11" x14ac:dyDescent="0.25">
      <c r="J761" s="60">
        <v>758</v>
      </c>
      <c r="K761" s="67">
        <v>37</v>
      </c>
    </row>
    <row r="762" spans="10:11" x14ac:dyDescent="0.25">
      <c r="J762" s="60">
        <v>759</v>
      </c>
      <c r="K762" s="67">
        <v>37</v>
      </c>
    </row>
    <row r="763" spans="10:11" x14ac:dyDescent="0.25">
      <c r="J763" s="60">
        <v>760</v>
      </c>
      <c r="K763" s="67">
        <v>37</v>
      </c>
    </row>
    <row r="764" spans="10:11" x14ac:dyDescent="0.25">
      <c r="J764" s="60">
        <v>761</v>
      </c>
      <c r="K764" s="67">
        <v>41</v>
      </c>
    </row>
    <row r="765" spans="10:11" x14ac:dyDescent="0.25">
      <c r="J765" s="60">
        <v>762</v>
      </c>
      <c r="K765" s="67">
        <v>52</v>
      </c>
    </row>
    <row r="766" spans="10:11" x14ac:dyDescent="0.25">
      <c r="J766" s="60">
        <v>763</v>
      </c>
      <c r="K766" s="67">
        <v>47</v>
      </c>
    </row>
    <row r="767" spans="10:11" x14ac:dyDescent="0.25">
      <c r="J767" s="60">
        <v>764</v>
      </c>
      <c r="K767" s="67">
        <v>41</v>
      </c>
    </row>
    <row r="768" spans="10:11" x14ac:dyDescent="0.25">
      <c r="J768" s="60">
        <v>765</v>
      </c>
      <c r="K768" s="67">
        <v>39</v>
      </c>
    </row>
    <row r="769" spans="10:11" x14ac:dyDescent="0.25">
      <c r="J769" s="60">
        <v>766</v>
      </c>
      <c r="K769" s="67">
        <v>35</v>
      </c>
    </row>
    <row r="770" spans="10:11" x14ac:dyDescent="0.25">
      <c r="J770" s="60">
        <v>767</v>
      </c>
      <c r="K770" s="67">
        <v>46</v>
      </c>
    </row>
    <row r="771" spans="10:11" x14ac:dyDescent="0.25">
      <c r="J771" s="60">
        <v>768</v>
      </c>
      <c r="K771" s="67">
        <v>47</v>
      </c>
    </row>
    <row r="772" spans="10:11" x14ac:dyDescent="0.25">
      <c r="J772" s="60">
        <v>769</v>
      </c>
      <c r="K772" s="67">
        <v>43</v>
      </c>
    </row>
    <row r="773" spans="10:11" x14ac:dyDescent="0.25">
      <c r="J773" s="60">
        <v>770</v>
      </c>
      <c r="K773" s="67">
        <v>42</v>
      </c>
    </row>
    <row r="774" spans="10:11" x14ac:dyDescent="0.25">
      <c r="J774" s="60">
        <v>771</v>
      </c>
      <c r="K774" s="67">
        <v>40</v>
      </c>
    </row>
    <row r="775" spans="10:11" x14ac:dyDescent="0.25">
      <c r="J775" s="60">
        <v>772</v>
      </c>
      <c r="K775" s="67">
        <v>36</v>
      </c>
    </row>
    <row r="776" spans="10:11" x14ac:dyDescent="0.25">
      <c r="J776" s="60">
        <v>773</v>
      </c>
      <c r="K776" s="67">
        <v>44</v>
      </c>
    </row>
    <row r="777" spans="10:11" x14ac:dyDescent="0.25">
      <c r="J777" s="60">
        <v>774</v>
      </c>
      <c r="K777" s="67">
        <v>36</v>
      </c>
    </row>
    <row r="778" spans="10:11" x14ac:dyDescent="0.25">
      <c r="J778" s="60">
        <v>775</v>
      </c>
      <c r="K778" s="67">
        <v>35</v>
      </c>
    </row>
    <row r="779" spans="10:11" x14ac:dyDescent="0.25">
      <c r="J779" s="60">
        <v>776</v>
      </c>
      <c r="K779" s="67">
        <v>48</v>
      </c>
    </row>
    <row r="780" spans="10:11" x14ac:dyDescent="0.25">
      <c r="J780" s="60">
        <v>777</v>
      </c>
      <c r="K780" s="67">
        <v>40</v>
      </c>
    </row>
    <row r="781" spans="10:11" x14ac:dyDescent="0.25">
      <c r="J781" s="60">
        <v>778</v>
      </c>
      <c r="K781" s="67">
        <v>38</v>
      </c>
    </row>
    <row r="782" spans="10:11" x14ac:dyDescent="0.25">
      <c r="J782" s="60">
        <v>779</v>
      </c>
      <c r="K782" s="67">
        <v>42</v>
      </c>
    </row>
    <row r="783" spans="10:11" x14ac:dyDescent="0.25">
      <c r="J783" s="60">
        <v>780</v>
      </c>
      <c r="K783" s="67">
        <v>40</v>
      </c>
    </row>
    <row r="784" spans="10:11" x14ac:dyDescent="0.25">
      <c r="J784" s="60">
        <v>781</v>
      </c>
      <c r="K784" s="67">
        <v>49</v>
      </c>
    </row>
    <row r="785" spans="10:11" x14ac:dyDescent="0.25">
      <c r="J785" s="60">
        <v>782</v>
      </c>
      <c r="K785" s="67">
        <v>43</v>
      </c>
    </row>
    <row r="786" spans="10:11" x14ac:dyDescent="0.25">
      <c r="J786" s="60">
        <v>783</v>
      </c>
      <c r="K786" s="67">
        <v>31</v>
      </c>
    </row>
    <row r="787" spans="10:11" x14ac:dyDescent="0.25">
      <c r="J787" s="60">
        <v>784</v>
      </c>
      <c r="K787" s="67">
        <v>39</v>
      </c>
    </row>
    <row r="788" spans="10:11" x14ac:dyDescent="0.25">
      <c r="J788" s="60">
        <v>785</v>
      </c>
      <c r="K788" s="67">
        <v>35</v>
      </c>
    </row>
    <row r="789" spans="10:11" x14ac:dyDescent="0.25">
      <c r="J789" s="60">
        <v>786</v>
      </c>
      <c r="K789" s="67">
        <v>51</v>
      </c>
    </row>
    <row r="790" spans="10:11" x14ac:dyDescent="0.25">
      <c r="J790" s="60">
        <v>787</v>
      </c>
      <c r="K790" s="67">
        <v>38</v>
      </c>
    </row>
    <row r="791" spans="10:11" x14ac:dyDescent="0.25">
      <c r="J791" s="60">
        <v>788</v>
      </c>
      <c r="K791" s="67">
        <v>36</v>
      </c>
    </row>
    <row r="792" spans="10:11" x14ac:dyDescent="0.25">
      <c r="J792" s="60">
        <v>789</v>
      </c>
      <c r="K792" s="67">
        <v>37</v>
      </c>
    </row>
    <row r="793" spans="10:11" x14ac:dyDescent="0.25">
      <c r="J793" s="60">
        <v>790</v>
      </c>
      <c r="K793" s="67">
        <v>32</v>
      </c>
    </row>
    <row r="794" spans="10:11" x14ac:dyDescent="0.25">
      <c r="J794" s="60">
        <v>791</v>
      </c>
      <c r="K794" s="67">
        <v>36</v>
      </c>
    </row>
    <row r="795" spans="10:11" x14ac:dyDescent="0.25">
      <c r="J795" s="60">
        <v>792</v>
      </c>
      <c r="K795" s="67">
        <v>40</v>
      </c>
    </row>
    <row r="796" spans="10:11" x14ac:dyDescent="0.25">
      <c r="J796" s="60">
        <v>793</v>
      </c>
      <c r="K796" s="67">
        <v>54</v>
      </c>
    </row>
    <row r="797" spans="10:11" x14ac:dyDescent="0.25">
      <c r="J797" s="60">
        <v>794</v>
      </c>
      <c r="K797" s="67">
        <v>39</v>
      </c>
    </row>
    <row r="798" spans="10:11" x14ac:dyDescent="0.25">
      <c r="J798" s="60">
        <v>795</v>
      </c>
      <c r="K798" s="67">
        <v>45</v>
      </c>
    </row>
    <row r="799" spans="10:11" x14ac:dyDescent="0.25">
      <c r="J799" s="60">
        <v>796</v>
      </c>
      <c r="K799" s="67">
        <v>48</v>
      </c>
    </row>
    <row r="800" spans="10:11" x14ac:dyDescent="0.25">
      <c r="J800" s="60">
        <v>797</v>
      </c>
      <c r="K800" s="67">
        <v>35</v>
      </c>
    </row>
    <row r="801" spans="10:11" x14ac:dyDescent="0.25">
      <c r="J801" s="60">
        <v>798</v>
      </c>
      <c r="K801" s="67">
        <v>32</v>
      </c>
    </row>
    <row r="802" spans="10:11" x14ac:dyDescent="0.25">
      <c r="J802" s="60">
        <v>799</v>
      </c>
      <c r="K802" s="67">
        <v>30</v>
      </c>
    </row>
    <row r="803" spans="10:11" x14ac:dyDescent="0.25">
      <c r="J803" s="60">
        <v>800</v>
      </c>
      <c r="K803" s="67">
        <v>43</v>
      </c>
    </row>
    <row r="804" spans="10:11" x14ac:dyDescent="0.25">
      <c r="J804" s="60">
        <v>801</v>
      </c>
      <c r="K804" s="67">
        <v>42</v>
      </c>
    </row>
    <row r="805" spans="10:11" x14ac:dyDescent="0.25">
      <c r="J805" s="60">
        <v>802</v>
      </c>
      <c r="K805" s="67">
        <v>41</v>
      </c>
    </row>
    <row r="806" spans="10:11" x14ac:dyDescent="0.25">
      <c r="J806" s="60">
        <v>803</v>
      </c>
      <c r="K806" s="67">
        <v>43</v>
      </c>
    </row>
    <row r="807" spans="10:11" x14ac:dyDescent="0.25">
      <c r="J807" s="60">
        <v>804</v>
      </c>
      <c r="K807" s="67">
        <v>41</v>
      </c>
    </row>
    <row r="808" spans="10:11" x14ac:dyDescent="0.25">
      <c r="J808" s="60">
        <v>805</v>
      </c>
      <c r="K808" s="67">
        <v>31</v>
      </c>
    </row>
    <row r="809" spans="10:11" x14ac:dyDescent="0.25">
      <c r="J809" s="60">
        <v>806</v>
      </c>
      <c r="K809" s="67">
        <v>47</v>
      </c>
    </row>
    <row r="810" spans="10:11" x14ac:dyDescent="0.25">
      <c r="J810" s="60">
        <v>807</v>
      </c>
      <c r="K810" s="67">
        <v>30</v>
      </c>
    </row>
    <row r="811" spans="10:11" x14ac:dyDescent="0.25">
      <c r="J811" s="60">
        <v>808</v>
      </c>
      <c r="K811" s="67">
        <v>51</v>
      </c>
    </row>
    <row r="812" spans="10:11" x14ac:dyDescent="0.25">
      <c r="J812" s="60">
        <v>809</v>
      </c>
      <c r="K812" s="67">
        <v>40</v>
      </c>
    </row>
    <row r="813" spans="10:11" x14ac:dyDescent="0.25">
      <c r="J813" s="60">
        <v>810</v>
      </c>
      <c r="K813" s="67">
        <v>43</v>
      </c>
    </row>
    <row r="814" spans="10:11" x14ac:dyDescent="0.25">
      <c r="J814" s="60">
        <v>811</v>
      </c>
      <c r="K814" s="67">
        <v>41</v>
      </c>
    </row>
    <row r="815" spans="10:11" x14ac:dyDescent="0.25">
      <c r="J815" s="60">
        <v>812</v>
      </c>
      <c r="K815" s="67">
        <v>42</v>
      </c>
    </row>
    <row r="816" spans="10:11" x14ac:dyDescent="0.25">
      <c r="J816" s="60">
        <v>813</v>
      </c>
      <c r="K816" s="67">
        <v>37</v>
      </c>
    </row>
    <row r="817" spans="10:11" x14ac:dyDescent="0.25">
      <c r="J817" s="60">
        <v>814</v>
      </c>
      <c r="K817" s="67">
        <v>43</v>
      </c>
    </row>
    <row r="818" spans="10:11" x14ac:dyDescent="0.25">
      <c r="J818" s="60">
        <v>815</v>
      </c>
      <c r="K818" s="67">
        <v>38</v>
      </c>
    </row>
    <row r="819" spans="10:11" x14ac:dyDescent="0.25">
      <c r="J819" s="60">
        <v>816</v>
      </c>
      <c r="K819" s="67">
        <v>35</v>
      </c>
    </row>
    <row r="820" spans="10:11" x14ac:dyDescent="0.25">
      <c r="J820" s="60">
        <v>817</v>
      </c>
      <c r="K820" s="67">
        <v>40</v>
      </c>
    </row>
    <row r="821" spans="10:11" x14ac:dyDescent="0.25">
      <c r="J821" s="60">
        <v>818</v>
      </c>
      <c r="K821" s="67">
        <v>34</v>
      </c>
    </row>
    <row r="822" spans="10:11" x14ac:dyDescent="0.25">
      <c r="J822" s="60">
        <v>819</v>
      </c>
      <c r="K822" s="67">
        <v>47</v>
      </c>
    </row>
    <row r="823" spans="10:11" x14ac:dyDescent="0.25">
      <c r="J823" s="60">
        <v>820</v>
      </c>
      <c r="K823" s="67">
        <v>44</v>
      </c>
    </row>
    <row r="824" spans="10:11" x14ac:dyDescent="0.25">
      <c r="J824" s="60">
        <v>821</v>
      </c>
      <c r="K824" s="67">
        <v>36</v>
      </c>
    </row>
    <row r="825" spans="10:11" x14ac:dyDescent="0.25">
      <c r="J825" s="60">
        <v>822</v>
      </c>
      <c r="K825" s="67">
        <v>45</v>
      </c>
    </row>
    <row r="826" spans="10:11" x14ac:dyDescent="0.25">
      <c r="J826" s="60">
        <v>823</v>
      </c>
      <c r="K826" s="67">
        <v>39</v>
      </c>
    </row>
    <row r="827" spans="10:11" x14ac:dyDescent="0.25">
      <c r="J827" s="60">
        <v>824</v>
      </c>
      <c r="K827" s="67">
        <v>41</v>
      </c>
    </row>
    <row r="828" spans="10:11" x14ac:dyDescent="0.25">
      <c r="J828" s="60">
        <v>825</v>
      </c>
      <c r="K828" s="67">
        <v>51</v>
      </c>
    </row>
    <row r="829" spans="10:11" x14ac:dyDescent="0.25">
      <c r="J829" s="60">
        <v>826</v>
      </c>
      <c r="K829" s="67">
        <v>32</v>
      </c>
    </row>
    <row r="830" spans="10:11" x14ac:dyDescent="0.25">
      <c r="J830" s="60">
        <v>827</v>
      </c>
      <c r="K830" s="67">
        <v>38</v>
      </c>
    </row>
    <row r="831" spans="10:11" x14ac:dyDescent="0.25">
      <c r="J831" s="60">
        <v>828</v>
      </c>
      <c r="K831" s="67">
        <v>42</v>
      </c>
    </row>
    <row r="832" spans="10:11" x14ac:dyDescent="0.25">
      <c r="J832" s="60">
        <v>829</v>
      </c>
      <c r="K832" s="67">
        <v>35</v>
      </c>
    </row>
    <row r="833" spans="10:11" x14ac:dyDescent="0.25">
      <c r="J833" s="60">
        <v>830</v>
      </c>
      <c r="K833" s="67">
        <v>39</v>
      </c>
    </row>
    <row r="834" spans="10:11" x14ac:dyDescent="0.25">
      <c r="J834" s="60">
        <v>831</v>
      </c>
      <c r="K834" s="67">
        <v>39</v>
      </c>
    </row>
    <row r="835" spans="10:11" x14ac:dyDescent="0.25">
      <c r="J835" s="60">
        <v>832</v>
      </c>
      <c r="K835" s="67">
        <v>38</v>
      </c>
    </row>
    <row r="836" spans="10:11" x14ac:dyDescent="0.25">
      <c r="J836" s="60">
        <v>833</v>
      </c>
      <c r="K836" s="67">
        <v>34</v>
      </c>
    </row>
    <row r="837" spans="10:11" x14ac:dyDescent="0.25">
      <c r="J837" s="60">
        <v>834</v>
      </c>
      <c r="K837" s="67">
        <v>33</v>
      </c>
    </row>
    <row r="838" spans="10:11" x14ac:dyDescent="0.25">
      <c r="J838" s="60">
        <v>835</v>
      </c>
      <c r="K838" s="67">
        <v>35</v>
      </c>
    </row>
    <row r="839" spans="10:11" x14ac:dyDescent="0.25">
      <c r="J839" s="60">
        <v>836</v>
      </c>
      <c r="K839" s="67">
        <v>49</v>
      </c>
    </row>
    <row r="840" spans="10:11" x14ac:dyDescent="0.25">
      <c r="J840" s="60">
        <v>837</v>
      </c>
      <c r="K840" s="67">
        <v>34</v>
      </c>
    </row>
    <row r="841" spans="10:11" x14ac:dyDescent="0.25">
      <c r="J841" s="60">
        <v>838</v>
      </c>
      <c r="K841" s="67">
        <v>43</v>
      </c>
    </row>
    <row r="842" spans="10:11" x14ac:dyDescent="0.25">
      <c r="J842" s="60">
        <v>839</v>
      </c>
      <c r="K842" s="67">
        <v>42</v>
      </c>
    </row>
    <row r="843" spans="10:11" x14ac:dyDescent="0.25">
      <c r="J843" s="60">
        <v>840</v>
      </c>
      <c r="K843" s="67">
        <v>37</v>
      </c>
    </row>
    <row r="844" spans="10:11" x14ac:dyDescent="0.25">
      <c r="J844" s="60">
        <v>841</v>
      </c>
      <c r="K844" s="67">
        <v>43</v>
      </c>
    </row>
    <row r="845" spans="10:11" x14ac:dyDescent="0.25">
      <c r="J845" s="60">
        <v>842</v>
      </c>
      <c r="K845" s="67">
        <v>41</v>
      </c>
    </row>
    <row r="846" spans="10:11" x14ac:dyDescent="0.25">
      <c r="J846" s="60">
        <v>843</v>
      </c>
      <c r="K846" s="67">
        <v>42</v>
      </c>
    </row>
    <row r="847" spans="10:11" x14ac:dyDescent="0.25">
      <c r="J847" s="60">
        <v>844</v>
      </c>
      <c r="K847" s="67">
        <v>47</v>
      </c>
    </row>
    <row r="848" spans="10:11" x14ac:dyDescent="0.25">
      <c r="J848" s="60">
        <v>845</v>
      </c>
      <c r="K848" s="67">
        <v>39</v>
      </c>
    </row>
    <row r="849" spans="10:11" x14ac:dyDescent="0.25">
      <c r="J849" s="60">
        <v>846</v>
      </c>
      <c r="K849" s="67">
        <v>41</v>
      </c>
    </row>
    <row r="850" spans="10:11" x14ac:dyDescent="0.25">
      <c r="J850" s="60">
        <v>847</v>
      </c>
      <c r="K850" s="67">
        <v>41</v>
      </c>
    </row>
    <row r="851" spans="10:11" x14ac:dyDescent="0.25">
      <c r="J851" s="60">
        <v>848</v>
      </c>
      <c r="K851" s="67">
        <v>46</v>
      </c>
    </row>
    <row r="852" spans="10:11" x14ac:dyDescent="0.25">
      <c r="J852" s="60">
        <v>849</v>
      </c>
      <c r="K852" s="67">
        <v>47</v>
      </c>
    </row>
    <row r="853" spans="10:11" x14ac:dyDescent="0.25">
      <c r="J853" s="60">
        <v>850</v>
      </c>
      <c r="K853" s="67">
        <v>35</v>
      </c>
    </row>
    <row r="854" spans="10:11" x14ac:dyDescent="0.25">
      <c r="J854" s="60">
        <v>851</v>
      </c>
      <c r="K854" s="67">
        <v>37</v>
      </c>
    </row>
    <row r="855" spans="10:11" x14ac:dyDescent="0.25">
      <c r="J855" s="60">
        <v>852</v>
      </c>
      <c r="K855" s="67">
        <v>50</v>
      </c>
    </row>
    <row r="856" spans="10:11" x14ac:dyDescent="0.25">
      <c r="J856" s="60">
        <v>853</v>
      </c>
      <c r="K856" s="67">
        <v>50</v>
      </c>
    </row>
    <row r="857" spans="10:11" x14ac:dyDescent="0.25">
      <c r="J857" s="60">
        <v>854</v>
      </c>
      <c r="K857" s="67">
        <v>35</v>
      </c>
    </row>
    <row r="858" spans="10:11" x14ac:dyDescent="0.25">
      <c r="J858" s="60">
        <v>855</v>
      </c>
      <c r="K858" s="67">
        <v>49</v>
      </c>
    </row>
    <row r="859" spans="10:11" x14ac:dyDescent="0.25">
      <c r="J859" s="60">
        <v>856</v>
      </c>
      <c r="K859" s="67">
        <v>39</v>
      </c>
    </row>
    <row r="860" spans="10:11" x14ac:dyDescent="0.25">
      <c r="J860" s="60">
        <v>857</v>
      </c>
      <c r="K860" s="67">
        <v>36</v>
      </c>
    </row>
    <row r="861" spans="10:11" x14ac:dyDescent="0.25">
      <c r="J861" s="60">
        <v>858</v>
      </c>
      <c r="K861" s="67">
        <v>45</v>
      </c>
    </row>
    <row r="862" spans="10:11" x14ac:dyDescent="0.25">
      <c r="J862" s="60">
        <v>859</v>
      </c>
      <c r="K862" s="67">
        <v>35</v>
      </c>
    </row>
    <row r="863" spans="10:11" x14ac:dyDescent="0.25">
      <c r="J863" s="60">
        <v>860</v>
      </c>
      <c r="K863" s="67">
        <v>37</v>
      </c>
    </row>
    <row r="864" spans="10:11" x14ac:dyDescent="0.25">
      <c r="J864" s="60">
        <v>861</v>
      </c>
      <c r="K864" s="67">
        <v>35</v>
      </c>
    </row>
    <row r="865" spans="10:11" x14ac:dyDescent="0.25">
      <c r="J865" s="60">
        <v>862</v>
      </c>
      <c r="K865" s="67">
        <v>41</v>
      </c>
    </row>
    <row r="866" spans="10:11" x14ac:dyDescent="0.25">
      <c r="J866" s="60">
        <v>863</v>
      </c>
      <c r="K866" s="67">
        <v>44</v>
      </c>
    </row>
    <row r="867" spans="10:11" x14ac:dyDescent="0.25">
      <c r="J867" s="60">
        <v>864</v>
      </c>
      <c r="K867" s="67">
        <v>44</v>
      </c>
    </row>
    <row r="868" spans="10:11" x14ac:dyDescent="0.25">
      <c r="J868" s="60">
        <v>865</v>
      </c>
      <c r="K868" s="67">
        <v>45</v>
      </c>
    </row>
    <row r="869" spans="10:11" x14ac:dyDescent="0.25">
      <c r="J869" s="60">
        <v>866</v>
      </c>
      <c r="K869" s="67">
        <v>48</v>
      </c>
    </row>
    <row r="870" spans="10:11" x14ac:dyDescent="0.25">
      <c r="J870" s="60">
        <v>867</v>
      </c>
      <c r="K870" s="67">
        <v>39</v>
      </c>
    </row>
    <row r="871" spans="10:11" x14ac:dyDescent="0.25">
      <c r="J871" s="60">
        <v>868</v>
      </c>
      <c r="K871" s="67">
        <v>36</v>
      </c>
    </row>
    <row r="872" spans="10:11" x14ac:dyDescent="0.25">
      <c r="J872" s="60">
        <v>869</v>
      </c>
      <c r="K872" s="67">
        <v>39</v>
      </c>
    </row>
    <row r="873" spans="10:11" x14ac:dyDescent="0.25">
      <c r="J873" s="60">
        <v>870</v>
      </c>
      <c r="K873" s="67">
        <v>40</v>
      </c>
    </row>
    <row r="874" spans="10:11" x14ac:dyDescent="0.25">
      <c r="J874" s="60">
        <v>871</v>
      </c>
      <c r="K874" s="67">
        <v>35</v>
      </c>
    </row>
    <row r="875" spans="10:11" x14ac:dyDescent="0.25">
      <c r="J875" s="60">
        <v>872</v>
      </c>
      <c r="K875" s="67">
        <v>34</v>
      </c>
    </row>
    <row r="876" spans="10:11" x14ac:dyDescent="0.25">
      <c r="J876" s="60">
        <v>873</v>
      </c>
      <c r="K876" s="67">
        <v>37</v>
      </c>
    </row>
    <row r="877" spans="10:11" x14ac:dyDescent="0.25">
      <c r="J877" s="60">
        <v>874</v>
      </c>
      <c r="K877" s="67">
        <v>40</v>
      </c>
    </row>
    <row r="878" spans="10:11" x14ac:dyDescent="0.25">
      <c r="J878" s="60">
        <v>875</v>
      </c>
      <c r="K878" s="67">
        <v>38</v>
      </c>
    </row>
    <row r="879" spans="10:11" x14ac:dyDescent="0.25">
      <c r="J879" s="60">
        <v>876</v>
      </c>
      <c r="K879" s="67">
        <v>27</v>
      </c>
    </row>
    <row r="880" spans="10:11" x14ac:dyDescent="0.25">
      <c r="J880" s="60">
        <v>877</v>
      </c>
      <c r="K880" s="67">
        <v>33</v>
      </c>
    </row>
    <row r="881" spans="10:11" x14ac:dyDescent="0.25">
      <c r="J881" s="60">
        <v>878</v>
      </c>
      <c r="K881" s="67">
        <v>47</v>
      </c>
    </row>
    <row r="882" spans="10:11" x14ac:dyDescent="0.25">
      <c r="J882" s="60">
        <v>879</v>
      </c>
      <c r="K882" s="67">
        <v>29</v>
      </c>
    </row>
    <row r="883" spans="10:11" x14ac:dyDescent="0.25">
      <c r="J883" s="60">
        <v>880</v>
      </c>
      <c r="K883" s="67">
        <v>42</v>
      </c>
    </row>
    <row r="884" spans="10:11" x14ac:dyDescent="0.25">
      <c r="J884" s="60">
        <v>881</v>
      </c>
      <c r="K884" s="67">
        <v>49</v>
      </c>
    </row>
    <row r="885" spans="10:11" x14ac:dyDescent="0.25">
      <c r="J885" s="60">
        <v>882</v>
      </c>
      <c r="K885" s="67">
        <v>50</v>
      </c>
    </row>
    <row r="886" spans="10:11" x14ac:dyDescent="0.25">
      <c r="J886" s="60">
        <v>883</v>
      </c>
      <c r="K886" s="67">
        <v>33</v>
      </c>
    </row>
    <row r="887" spans="10:11" x14ac:dyDescent="0.25">
      <c r="J887" s="60">
        <v>884</v>
      </c>
      <c r="K887" s="67">
        <v>44</v>
      </c>
    </row>
    <row r="888" spans="10:11" x14ac:dyDescent="0.25">
      <c r="J888" s="60">
        <v>885</v>
      </c>
      <c r="K888" s="67">
        <v>45</v>
      </c>
    </row>
    <row r="889" spans="10:11" x14ac:dyDescent="0.25">
      <c r="J889" s="60">
        <v>886</v>
      </c>
      <c r="K889" s="67">
        <v>41</v>
      </c>
    </row>
    <row r="890" spans="10:11" x14ac:dyDescent="0.25">
      <c r="J890" s="60">
        <v>887</v>
      </c>
      <c r="K890" s="67">
        <v>47</v>
      </c>
    </row>
    <row r="891" spans="10:11" x14ac:dyDescent="0.25">
      <c r="J891" s="60">
        <v>888</v>
      </c>
      <c r="K891" s="67">
        <v>43</v>
      </c>
    </row>
    <row r="892" spans="10:11" x14ac:dyDescent="0.25">
      <c r="J892" s="60">
        <v>889</v>
      </c>
      <c r="K892" s="67">
        <v>42</v>
      </c>
    </row>
    <row r="893" spans="10:11" x14ac:dyDescent="0.25">
      <c r="J893" s="60">
        <v>890</v>
      </c>
      <c r="K893" s="67">
        <v>38</v>
      </c>
    </row>
    <row r="894" spans="10:11" x14ac:dyDescent="0.25">
      <c r="J894" s="60">
        <v>891</v>
      </c>
      <c r="K894" s="67">
        <v>34</v>
      </c>
    </row>
    <row r="895" spans="10:11" x14ac:dyDescent="0.25">
      <c r="J895" s="60">
        <v>892</v>
      </c>
      <c r="K895" s="67">
        <v>44</v>
      </c>
    </row>
    <row r="896" spans="10:11" x14ac:dyDescent="0.25">
      <c r="J896" s="60">
        <v>893</v>
      </c>
      <c r="K896" s="67">
        <v>42</v>
      </c>
    </row>
    <row r="897" spans="10:11" x14ac:dyDescent="0.25">
      <c r="J897" s="60">
        <v>894</v>
      </c>
      <c r="K897" s="67">
        <v>37</v>
      </c>
    </row>
    <row r="898" spans="10:11" x14ac:dyDescent="0.25">
      <c r="J898" s="60">
        <v>895</v>
      </c>
      <c r="K898" s="67">
        <v>41</v>
      </c>
    </row>
    <row r="899" spans="10:11" x14ac:dyDescent="0.25">
      <c r="J899" s="60">
        <v>896</v>
      </c>
      <c r="K899" s="67">
        <v>48</v>
      </c>
    </row>
    <row r="900" spans="10:11" x14ac:dyDescent="0.25">
      <c r="J900" s="60">
        <v>897</v>
      </c>
      <c r="K900" s="67">
        <v>43</v>
      </c>
    </row>
    <row r="901" spans="10:11" x14ac:dyDescent="0.25">
      <c r="J901" s="60">
        <v>898</v>
      </c>
      <c r="K901" s="67">
        <v>42</v>
      </c>
    </row>
    <row r="902" spans="10:11" x14ac:dyDescent="0.25">
      <c r="J902" s="60">
        <v>899</v>
      </c>
      <c r="K902" s="67">
        <v>32</v>
      </c>
    </row>
    <row r="903" spans="10:11" x14ac:dyDescent="0.25">
      <c r="J903" s="60">
        <v>900</v>
      </c>
      <c r="K903" s="67">
        <v>32</v>
      </c>
    </row>
    <row r="904" spans="10:11" x14ac:dyDescent="0.25">
      <c r="J904" s="60">
        <v>901</v>
      </c>
      <c r="K904" s="67">
        <v>35</v>
      </c>
    </row>
    <row r="905" spans="10:11" x14ac:dyDescent="0.25">
      <c r="J905" s="60">
        <v>902</v>
      </c>
      <c r="K905" s="67">
        <v>42</v>
      </c>
    </row>
    <row r="906" spans="10:11" x14ac:dyDescent="0.25">
      <c r="J906" s="60">
        <v>903</v>
      </c>
      <c r="K906" s="67">
        <v>40</v>
      </c>
    </row>
    <row r="907" spans="10:11" x14ac:dyDescent="0.25">
      <c r="J907" s="60">
        <v>904</v>
      </c>
      <c r="K907" s="67">
        <v>48</v>
      </c>
    </row>
    <row r="908" spans="10:11" x14ac:dyDescent="0.25">
      <c r="J908" s="60">
        <v>905</v>
      </c>
      <c r="K908" s="67">
        <v>49</v>
      </c>
    </row>
    <row r="909" spans="10:11" x14ac:dyDescent="0.25">
      <c r="J909" s="60">
        <v>906</v>
      </c>
      <c r="K909" s="67">
        <v>38</v>
      </c>
    </row>
    <row r="910" spans="10:11" x14ac:dyDescent="0.25">
      <c r="J910" s="60">
        <v>907</v>
      </c>
      <c r="K910" s="67">
        <v>35</v>
      </c>
    </row>
    <row r="911" spans="10:11" x14ac:dyDescent="0.25">
      <c r="J911" s="60">
        <v>908</v>
      </c>
      <c r="K911" s="67">
        <v>42</v>
      </c>
    </row>
    <row r="912" spans="10:11" x14ac:dyDescent="0.25">
      <c r="J912" s="60">
        <v>909</v>
      </c>
      <c r="K912" s="67">
        <v>37</v>
      </c>
    </row>
    <row r="913" spans="10:11" x14ac:dyDescent="0.25">
      <c r="J913" s="60">
        <v>910</v>
      </c>
      <c r="K913" s="67">
        <v>36</v>
      </c>
    </row>
    <row r="914" spans="10:11" x14ac:dyDescent="0.25">
      <c r="J914" s="60">
        <v>911</v>
      </c>
      <c r="K914" s="67">
        <v>34</v>
      </c>
    </row>
    <row r="915" spans="10:11" x14ac:dyDescent="0.25">
      <c r="J915" s="60">
        <v>912</v>
      </c>
      <c r="K915" s="67">
        <v>44</v>
      </c>
    </row>
    <row r="916" spans="10:11" x14ac:dyDescent="0.25">
      <c r="J916" s="60">
        <v>913</v>
      </c>
      <c r="K916" s="67">
        <v>36</v>
      </c>
    </row>
    <row r="917" spans="10:11" x14ac:dyDescent="0.25">
      <c r="J917" s="60">
        <v>914</v>
      </c>
      <c r="K917" s="67">
        <v>40</v>
      </c>
    </row>
    <row r="918" spans="10:11" x14ac:dyDescent="0.25">
      <c r="J918" s="60">
        <v>915</v>
      </c>
      <c r="K918" s="67">
        <v>35</v>
      </c>
    </row>
    <row r="919" spans="10:11" x14ac:dyDescent="0.25">
      <c r="J919" s="60">
        <v>916</v>
      </c>
      <c r="K919" s="67">
        <v>42</v>
      </c>
    </row>
    <row r="920" spans="10:11" x14ac:dyDescent="0.25">
      <c r="J920" s="60">
        <v>917</v>
      </c>
      <c r="K920" s="67">
        <v>41</v>
      </c>
    </row>
    <row r="921" spans="10:11" x14ac:dyDescent="0.25">
      <c r="J921" s="60">
        <v>918</v>
      </c>
      <c r="K921" s="67">
        <v>43</v>
      </c>
    </row>
    <row r="922" spans="10:11" x14ac:dyDescent="0.25">
      <c r="J922" s="60">
        <v>919</v>
      </c>
      <c r="K922" s="67">
        <v>42</v>
      </c>
    </row>
    <row r="923" spans="10:11" x14ac:dyDescent="0.25">
      <c r="J923" s="60">
        <v>920</v>
      </c>
      <c r="K923" s="67">
        <v>35</v>
      </c>
    </row>
    <row r="924" spans="10:11" x14ac:dyDescent="0.25">
      <c r="J924" s="60">
        <v>921</v>
      </c>
      <c r="K924" s="67">
        <v>47</v>
      </c>
    </row>
    <row r="925" spans="10:11" x14ac:dyDescent="0.25">
      <c r="J925" s="60">
        <v>922</v>
      </c>
      <c r="K925" s="67">
        <v>43</v>
      </c>
    </row>
    <row r="926" spans="10:11" x14ac:dyDescent="0.25">
      <c r="J926" s="60">
        <v>923</v>
      </c>
      <c r="K926" s="67">
        <v>46</v>
      </c>
    </row>
    <row r="927" spans="10:11" x14ac:dyDescent="0.25">
      <c r="J927" s="60">
        <v>924</v>
      </c>
      <c r="K927" s="67">
        <v>40</v>
      </c>
    </row>
    <row r="928" spans="10:11" x14ac:dyDescent="0.25">
      <c r="J928" s="60">
        <v>925</v>
      </c>
      <c r="K928" s="67">
        <v>43</v>
      </c>
    </row>
    <row r="929" spans="10:11" x14ac:dyDescent="0.25">
      <c r="J929" s="60">
        <v>926</v>
      </c>
      <c r="K929" s="67">
        <v>39</v>
      </c>
    </row>
    <row r="930" spans="10:11" x14ac:dyDescent="0.25">
      <c r="J930" s="60">
        <v>927</v>
      </c>
      <c r="K930" s="67">
        <v>41</v>
      </c>
    </row>
    <row r="931" spans="10:11" x14ac:dyDescent="0.25">
      <c r="J931" s="60">
        <v>928</v>
      </c>
      <c r="K931" s="67">
        <v>28</v>
      </c>
    </row>
    <row r="932" spans="10:11" x14ac:dyDescent="0.25">
      <c r="J932" s="60">
        <v>929</v>
      </c>
      <c r="K932" s="67">
        <v>35</v>
      </c>
    </row>
    <row r="933" spans="10:11" x14ac:dyDescent="0.25">
      <c r="J933" s="60">
        <v>930</v>
      </c>
      <c r="K933" s="67">
        <v>39</v>
      </c>
    </row>
    <row r="934" spans="10:11" x14ac:dyDescent="0.25">
      <c r="J934" s="60">
        <v>931</v>
      </c>
      <c r="K934" s="67">
        <v>33</v>
      </c>
    </row>
    <row r="935" spans="10:11" x14ac:dyDescent="0.25">
      <c r="J935" s="60">
        <v>932</v>
      </c>
      <c r="K935" s="67">
        <v>40</v>
      </c>
    </row>
    <row r="936" spans="10:11" x14ac:dyDescent="0.25">
      <c r="J936" s="60">
        <v>933</v>
      </c>
      <c r="K936" s="67">
        <v>41</v>
      </c>
    </row>
    <row r="937" spans="10:11" x14ac:dyDescent="0.25">
      <c r="J937" s="60">
        <v>934</v>
      </c>
      <c r="K937" s="67">
        <v>31</v>
      </c>
    </row>
    <row r="938" spans="10:11" x14ac:dyDescent="0.25">
      <c r="J938" s="60">
        <v>935</v>
      </c>
      <c r="K938" s="67">
        <v>33</v>
      </c>
    </row>
    <row r="939" spans="10:11" x14ac:dyDescent="0.25">
      <c r="J939" s="60">
        <v>936</v>
      </c>
      <c r="K939" s="67">
        <v>37</v>
      </c>
    </row>
    <row r="940" spans="10:11" x14ac:dyDescent="0.25">
      <c r="J940" s="60">
        <v>937</v>
      </c>
      <c r="K940" s="67">
        <v>31</v>
      </c>
    </row>
    <row r="941" spans="10:11" x14ac:dyDescent="0.25">
      <c r="J941" s="60">
        <v>938</v>
      </c>
      <c r="K941" s="67">
        <v>42</v>
      </c>
    </row>
    <row r="942" spans="10:11" x14ac:dyDescent="0.25">
      <c r="J942" s="60">
        <v>939</v>
      </c>
      <c r="K942" s="67">
        <v>41</v>
      </c>
    </row>
    <row r="943" spans="10:11" x14ac:dyDescent="0.25">
      <c r="J943" s="60">
        <v>940</v>
      </c>
      <c r="K943" s="67">
        <v>39</v>
      </c>
    </row>
    <row r="944" spans="10:11" x14ac:dyDescent="0.25">
      <c r="J944" s="60">
        <v>941</v>
      </c>
      <c r="K944" s="67">
        <v>46</v>
      </c>
    </row>
    <row r="945" spans="10:11" x14ac:dyDescent="0.25">
      <c r="J945" s="60">
        <v>942</v>
      </c>
      <c r="K945" s="67">
        <v>41</v>
      </c>
    </row>
    <row r="946" spans="10:11" x14ac:dyDescent="0.25">
      <c r="J946" s="60">
        <v>943</v>
      </c>
      <c r="K946" s="67">
        <v>41</v>
      </c>
    </row>
    <row r="947" spans="10:11" x14ac:dyDescent="0.25">
      <c r="J947" s="60">
        <v>944</v>
      </c>
      <c r="K947" s="67">
        <v>46</v>
      </c>
    </row>
    <row r="948" spans="10:11" x14ac:dyDescent="0.25">
      <c r="J948" s="60">
        <v>945</v>
      </c>
      <c r="K948" s="67">
        <v>39</v>
      </c>
    </row>
    <row r="949" spans="10:11" x14ac:dyDescent="0.25">
      <c r="J949" s="60">
        <v>946</v>
      </c>
      <c r="K949" s="67">
        <v>34</v>
      </c>
    </row>
    <row r="950" spans="10:11" x14ac:dyDescent="0.25">
      <c r="J950" s="60">
        <v>947</v>
      </c>
      <c r="K950" s="67">
        <v>33</v>
      </c>
    </row>
    <row r="951" spans="10:11" x14ac:dyDescent="0.25">
      <c r="J951" s="60">
        <v>948</v>
      </c>
      <c r="K951" s="67">
        <v>34</v>
      </c>
    </row>
    <row r="952" spans="10:11" x14ac:dyDescent="0.25">
      <c r="J952" s="60">
        <v>949</v>
      </c>
      <c r="K952" s="67">
        <v>36</v>
      </c>
    </row>
    <row r="953" spans="10:11" x14ac:dyDescent="0.25">
      <c r="J953" s="60">
        <v>950</v>
      </c>
      <c r="K953" s="67">
        <v>41</v>
      </c>
    </row>
    <row r="954" spans="10:11" x14ac:dyDescent="0.25">
      <c r="J954" s="60">
        <v>951</v>
      </c>
      <c r="K954" s="67">
        <v>38</v>
      </c>
    </row>
    <row r="955" spans="10:11" x14ac:dyDescent="0.25">
      <c r="J955" s="60">
        <v>952</v>
      </c>
      <c r="K955" s="67">
        <v>38</v>
      </c>
    </row>
    <row r="956" spans="10:11" x14ac:dyDescent="0.25">
      <c r="J956" s="60">
        <v>953</v>
      </c>
      <c r="K956" s="67">
        <v>35</v>
      </c>
    </row>
    <row r="957" spans="10:11" x14ac:dyDescent="0.25">
      <c r="J957" s="60">
        <v>954</v>
      </c>
      <c r="K957" s="67">
        <v>34</v>
      </c>
    </row>
    <row r="958" spans="10:11" x14ac:dyDescent="0.25">
      <c r="J958" s="60">
        <v>955</v>
      </c>
      <c r="K958" s="67">
        <v>39</v>
      </c>
    </row>
    <row r="959" spans="10:11" x14ac:dyDescent="0.25">
      <c r="J959" s="60">
        <v>956</v>
      </c>
      <c r="K959" s="67">
        <v>41</v>
      </c>
    </row>
    <row r="960" spans="10:11" x14ac:dyDescent="0.25">
      <c r="J960" s="60">
        <v>957</v>
      </c>
      <c r="K960" s="67">
        <v>38</v>
      </c>
    </row>
    <row r="961" spans="10:11" x14ac:dyDescent="0.25">
      <c r="J961" s="60">
        <v>958</v>
      </c>
      <c r="K961" s="67">
        <v>49</v>
      </c>
    </row>
    <row r="962" spans="10:11" x14ac:dyDescent="0.25">
      <c r="J962" s="60">
        <v>959</v>
      </c>
      <c r="K962" s="67">
        <v>35</v>
      </c>
    </row>
    <row r="963" spans="10:11" x14ac:dyDescent="0.25">
      <c r="J963" s="60">
        <v>960</v>
      </c>
      <c r="K963" s="67">
        <v>42</v>
      </c>
    </row>
    <row r="964" spans="10:11" x14ac:dyDescent="0.25">
      <c r="J964" s="60">
        <v>961</v>
      </c>
      <c r="K964" s="67">
        <v>39</v>
      </c>
    </row>
    <row r="965" spans="10:11" x14ac:dyDescent="0.25">
      <c r="J965" s="60">
        <v>962</v>
      </c>
      <c r="K965" s="67">
        <v>35</v>
      </c>
    </row>
    <row r="966" spans="10:11" x14ac:dyDescent="0.25">
      <c r="J966" s="60">
        <v>963</v>
      </c>
      <c r="K966" s="67">
        <v>47</v>
      </c>
    </row>
    <row r="967" spans="10:11" x14ac:dyDescent="0.25">
      <c r="J967" s="60">
        <v>964</v>
      </c>
      <c r="K967" s="67">
        <v>47</v>
      </c>
    </row>
    <row r="968" spans="10:11" x14ac:dyDescent="0.25">
      <c r="J968" s="60">
        <v>965</v>
      </c>
      <c r="K968" s="67">
        <v>47</v>
      </c>
    </row>
    <row r="969" spans="10:11" x14ac:dyDescent="0.25">
      <c r="J969" s="60">
        <v>966</v>
      </c>
      <c r="K969" s="67">
        <v>47</v>
      </c>
    </row>
    <row r="970" spans="10:11" x14ac:dyDescent="0.25">
      <c r="J970" s="60">
        <v>967</v>
      </c>
      <c r="K970" s="67">
        <v>38</v>
      </c>
    </row>
    <row r="971" spans="10:11" x14ac:dyDescent="0.25">
      <c r="J971" s="60">
        <v>968</v>
      </c>
      <c r="K971" s="67">
        <v>36</v>
      </c>
    </row>
    <row r="972" spans="10:11" x14ac:dyDescent="0.25">
      <c r="J972" s="60">
        <v>969</v>
      </c>
      <c r="K972" s="67">
        <v>39</v>
      </c>
    </row>
    <row r="973" spans="10:11" x14ac:dyDescent="0.25">
      <c r="J973" s="60">
        <v>970</v>
      </c>
      <c r="K973" s="67">
        <v>45</v>
      </c>
    </row>
    <row r="974" spans="10:11" x14ac:dyDescent="0.25">
      <c r="J974" s="60">
        <v>971</v>
      </c>
      <c r="K974" s="67">
        <v>43</v>
      </c>
    </row>
    <row r="975" spans="10:11" x14ac:dyDescent="0.25">
      <c r="J975" s="60">
        <v>972</v>
      </c>
      <c r="K975" s="67">
        <v>46</v>
      </c>
    </row>
    <row r="976" spans="10:11" x14ac:dyDescent="0.25">
      <c r="J976" s="60">
        <v>973</v>
      </c>
      <c r="K976" s="67">
        <v>39</v>
      </c>
    </row>
    <row r="977" spans="10:11" x14ac:dyDescent="0.25">
      <c r="J977" s="60">
        <v>974</v>
      </c>
      <c r="K977" s="67">
        <v>34</v>
      </c>
    </row>
    <row r="978" spans="10:11" x14ac:dyDescent="0.25">
      <c r="J978" s="60">
        <v>975</v>
      </c>
      <c r="K978" s="67">
        <v>32</v>
      </c>
    </row>
    <row r="979" spans="10:11" x14ac:dyDescent="0.25">
      <c r="J979" s="60">
        <v>976</v>
      </c>
      <c r="K979" s="67">
        <v>39</v>
      </c>
    </row>
    <row r="980" spans="10:11" x14ac:dyDescent="0.25">
      <c r="J980" s="60">
        <v>977</v>
      </c>
      <c r="K980" s="67">
        <v>37</v>
      </c>
    </row>
    <row r="981" spans="10:11" x14ac:dyDescent="0.25">
      <c r="J981" s="60">
        <v>978</v>
      </c>
      <c r="K981" s="67">
        <v>35</v>
      </c>
    </row>
    <row r="982" spans="10:11" x14ac:dyDescent="0.25">
      <c r="J982" s="60">
        <v>979</v>
      </c>
      <c r="K982" s="67">
        <v>43</v>
      </c>
    </row>
    <row r="983" spans="10:11" x14ac:dyDescent="0.25">
      <c r="J983" s="60">
        <v>980</v>
      </c>
      <c r="K983" s="67">
        <v>44</v>
      </c>
    </row>
    <row r="984" spans="10:11" x14ac:dyDescent="0.25">
      <c r="J984" s="60">
        <v>981</v>
      </c>
      <c r="K984" s="67">
        <v>24</v>
      </c>
    </row>
    <row r="985" spans="10:11" x14ac:dyDescent="0.25">
      <c r="J985" s="60">
        <v>982</v>
      </c>
      <c r="K985" s="67">
        <v>40</v>
      </c>
    </row>
    <row r="986" spans="10:11" x14ac:dyDescent="0.25">
      <c r="J986" s="60">
        <v>983</v>
      </c>
      <c r="K986" s="67">
        <v>34</v>
      </c>
    </row>
    <row r="987" spans="10:11" x14ac:dyDescent="0.25">
      <c r="J987" s="60">
        <v>984</v>
      </c>
      <c r="K987" s="67">
        <v>40</v>
      </c>
    </row>
    <row r="988" spans="10:11" x14ac:dyDescent="0.25">
      <c r="J988" s="60">
        <v>985</v>
      </c>
      <c r="K988" s="67">
        <v>44</v>
      </c>
    </row>
    <row r="989" spans="10:11" x14ac:dyDescent="0.25">
      <c r="J989" s="60">
        <v>986</v>
      </c>
      <c r="K989" s="67">
        <v>38</v>
      </c>
    </row>
    <row r="990" spans="10:11" x14ac:dyDescent="0.25">
      <c r="J990" s="60">
        <v>987</v>
      </c>
      <c r="K990" s="67">
        <v>48</v>
      </c>
    </row>
    <row r="991" spans="10:11" x14ac:dyDescent="0.25">
      <c r="J991" s="60">
        <v>988</v>
      </c>
      <c r="K991" s="67">
        <v>46</v>
      </c>
    </row>
    <row r="992" spans="10:11" x14ac:dyDescent="0.25">
      <c r="J992" s="60">
        <v>989</v>
      </c>
      <c r="K992" s="67">
        <v>50</v>
      </c>
    </row>
    <row r="993" spans="10:11" x14ac:dyDescent="0.25">
      <c r="J993" s="60">
        <v>990</v>
      </c>
      <c r="K993" s="67">
        <v>42</v>
      </c>
    </row>
    <row r="994" spans="10:11" x14ac:dyDescent="0.25">
      <c r="J994" s="60">
        <v>991</v>
      </c>
      <c r="K994" s="67">
        <v>30</v>
      </c>
    </row>
    <row r="995" spans="10:11" x14ac:dyDescent="0.25">
      <c r="J995" s="60">
        <v>992</v>
      </c>
      <c r="K995" s="67">
        <v>53</v>
      </c>
    </row>
    <row r="996" spans="10:11" x14ac:dyDescent="0.25">
      <c r="J996" s="60">
        <v>993</v>
      </c>
      <c r="K996" s="67">
        <v>41</v>
      </c>
    </row>
    <row r="997" spans="10:11" x14ac:dyDescent="0.25">
      <c r="J997" s="60">
        <v>994</v>
      </c>
      <c r="K997" s="67">
        <v>43</v>
      </c>
    </row>
    <row r="998" spans="10:11" x14ac:dyDescent="0.25">
      <c r="J998" s="60">
        <v>995</v>
      </c>
      <c r="K998" s="67">
        <v>43</v>
      </c>
    </row>
    <row r="999" spans="10:11" x14ac:dyDescent="0.25">
      <c r="J999" s="60">
        <v>996</v>
      </c>
      <c r="K999" s="67">
        <v>44</v>
      </c>
    </row>
    <row r="1000" spans="10:11" x14ac:dyDescent="0.25">
      <c r="J1000" s="60">
        <v>997</v>
      </c>
      <c r="K1000" s="67">
        <v>41</v>
      </c>
    </row>
    <row r="1001" spans="10:11" x14ac:dyDescent="0.25">
      <c r="J1001" s="60">
        <v>998</v>
      </c>
      <c r="K1001" s="67">
        <v>43</v>
      </c>
    </row>
    <row r="1002" spans="10:11" x14ac:dyDescent="0.25">
      <c r="J1002" s="60">
        <v>999</v>
      </c>
      <c r="K1002" s="67">
        <v>46</v>
      </c>
    </row>
    <row r="1003" spans="10:11" x14ac:dyDescent="0.25">
      <c r="J1003" s="60">
        <v>1000</v>
      </c>
      <c r="K1003" s="67">
        <v>40</v>
      </c>
    </row>
    <row r="1004" spans="10:11" x14ac:dyDescent="0.25">
      <c r="J1004" s="60">
        <v>1001</v>
      </c>
      <c r="K1004" s="67">
        <v>43</v>
      </c>
    </row>
    <row r="1005" spans="10:11" x14ac:dyDescent="0.25">
      <c r="J1005" s="60">
        <v>1002</v>
      </c>
      <c r="K1005" s="67">
        <v>27</v>
      </c>
    </row>
    <row r="1006" spans="10:11" x14ac:dyDescent="0.25">
      <c r="J1006" s="60">
        <v>1003</v>
      </c>
      <c r="K1006" s="67">
        <v>46</v>
      </c>
    </row>
    <row r="1007" spans="10:11" x14ac:dyDescent="0.25">
      <c r="J1007" s="60">
        <v>1004</v>
      </c>
      <c r="K1007" s="67">
        <v>48</v>
      </c>
    </row>
    <row r="1008" spans="10:11" x14ac:dyDescent="0.25">
      <c r="J1008" s="60">
        <v>1005</v>
      </c>
      <c r="K1008" s="67">
        <v>51</v>
      </c>
    </row>
    <row r="1009" spans="10:11" x14ac:dyDescent="0.25">
      <c r="J1009" s="60">
        <v>1006</v>
      </c>
      <c r="K1009" s="67">
        <v>41</v>
      </c>
    </row>
    <row r="1010" spans="10:11" x14ac:dyDescent="0.25">
      <c r="J1010" s="60">
        <v>1007</v>
      </c>
      <c r="K1010" s="67">
        <v>37</v>
      </c>
    </row>
    <row r="1011" spans="10:11" x14ac:dyDescent="0.25">
      <c r="J1011" s="60">
        <v>1008</v>
      </c>
      <c r="K1011" s="67">
        <v>36</v>
      </c>
    </row>
    <row r="1012" spans="10:11" x14ac:dyDescent="0.25">
      <c r="J1012" s="60">
        <v>1009</v>
      </c>
      <c r="K1012" s="67">
        <v>35</v>
      </c>
    </row>
    <row r="1013" spans="10:11" x14ac:dyDescent="0.25">
      <c r="J1013" s="60">
        <v>1010</v>
      </c>
      <c r="K1013" s="67">
        <v>30</v>
      </c>
    </row>
    <row r="1014" spans="10:11" x14ac:dyDescent="0.25">
      <c r="J1014" s="60">
        <v>1011</v>
      </c>
      <c r="K1014" s="67">
        <v>39</v>
      </c>
    </row>
    <row r="1015" spans="10:11" x14ac:dyDescent="0.25">
      <c r="J1015" s="60">
        <v>1012</v>
      </c>
      <c r="K1015" s="67">
        <v>43</v>
      </c>
    </row>
    <row r="1016" spans="10:11" x14ac:dyDescent="0.25">
      <c r="J1016" s="60">
        <v>1013</v>
      </c>
      <c r="K1016" s="67">
        <v>50</v>
      </c>
    </row>
    <row r="1017" spans="10:11" x14ac:dyDescent="0.25">
      <c r="J1017" s="60">
        <v>1014</v>
      </c>
      <c r="K1017" s="67">
        <v>35</v>
      </c>
    </row>
    <row r="1018" spans="10:11" x14ac:dyDescent="0.25">
      <c r="J1018" s="60">
        <v>1015</v>
      </c>
      <c r="K1018" s="67">
        <v>57</v>
      </c>
    </row>
    <row r="1019" spans="10:11" x14ac:dyDescent="0.25">
      <c r="J1019" s="60">
        <v>1016</v>
      </c>
      <c r="K1019" s="67">
        <v>45</v>
      </c>
    </row>
    <row r="1020" spans="10:11" x14ac:dyDescent="0.25">
      <c r="J1020" s="60">
        <v>1017</v>
      </c>
      <c r="K1020" s="67">
        <v>41</v>
      </c>
    </row>
    <row r="1021" spans="10:11" x14ac:dyDescent="0.25">
      <c r="J1021" s="60">
        <v>1018</v>
      </c>
      <c r="K1021" s="67">
        <v>44</v>
      </c>
    </row>
    <row r="1022" spans="10:11" x14ac:dyDescent="0.25">
      <c r="J1022" s="60">
        <v>1019</v>
      </c>
      <c r="K1022" s="67">
        <v>37</v>
      </c>
    </row>
    <row r="1023" spans="10:11" x14ac:dyDescent="0.25">
      <c r="J1023" s="60">
        <v>1020</v>
      </c>
      <c r="K1023" s="67">
        <v>44</v>
      </c>
    </row>
    <row r="1024" spans="10:11" x14ac:dyDescent="0.25">
      <c r="J1024" s="60">
        <v>1021</v>
      </c>
      <c r="K1024" s="67">
        <v>51</v>
      </c>
    </row>
    <row r="1025" spans="10:11" x14ac:dyDescent="0.25">
      <c r="J1025" s="60">
        <v>1022</v>
      </c>
      <c r="K1025" s="67">
        <v>49</v>
      </c>
    </row>
    <row r="1026" spans="10:11" x14ac:dyDescent="0.25">
      <c r="J1026" s="60">
        <v>1023</v>
      </c>
      <c r="K1026" s="67">
        <v>44</v>
      </c>
    </row>
    <row r="1027" spans="10:11" x14ac:dyDescent="0.25">
      <c r="J1027" s="60">
        <v>1024</v>
      </c>
      <c r="K1027" s="67">
        <v>42</v>
      </c>
    </row>
    <row r="1028" spans="10:11" x14ac:dyDescent="0.25">
      <c r="J1028" s="60">
        <v>1025</v>
      </c>
      <c r="K1028" s="67">
        <v>41</v>
      </c>
    </row>
    <row r="1029" spans="10:11" x14ac:dyDescent="0.25">
      <c r="J1029" s="60">
        <v>1026</v>
      </c>
      <c r="K1029" s="67">
        <v>38</v>
      </c>
    </row>
    <row r="1030" spans="10:11" x14ac:dyDescent="0.25">
      <c r="J1030" s="60">
        <v>1027</v>
      </c>
      <c r="K1030" s="67">
        <v>48</v>
      </c>
    </row>
    <row r="1031" spans="10:11" x14ac:dyDescent="0.25">
      <c r="J1031" s="60">
        <v>1028</v>
      </c>
      <c r="K1031" s="67">
        <v>39</v>
      </c>
    </row>
    <row r="1032" spans="10:11" x14ac:dyDescent="0.25">
      <c r="J1032" s="60">
        <v>1029</v>
      </c>
      <c r="K1032" s="67">
        <v>41</v>
      </c>
    </row>
    <row r="1033" spans="10:11" x14ac:dyDescent="0.25">
      <c r="J1033" s="60">
        <v>1030</v>
      </c>
      <c r="K1033" s="67">
        <v>39</v>
      </c>
    </row>
    <row r="1034" spans="10:11" x14ac:dyDescent="0.25">
      <c r="J1034" s="60">
        <v>1031</v>
      </c>
      <c r="K1034" s="67">
        <v>40</v>
      </c>
    </row>
    <row r="1035" spans="10:11" x14ac:dyDescent="0.25">
      <c r="J1035" s="60">
        <v>1032</v>
      </c>
      <c r="K1035" s="67">
        <v>38</v>
      </c>
    </row>
    <row r="1036" spans="10:11" x14ac:dyDescent="0.25">
      <c r="J1036" s="60">
        <v>1033</v>
      </c>
      <c r="K1036" s="67">
        <v>50</v>
      </c>
    </row>
    <row r="1037" spans="10:11" x14ac:dyDescent="0.25">
      <c r="J1037" s="60">
        <v>1034</v>
      </c>
      <c r="K1037" s="67">
        <v>43</v>
      </c>
    </row>
    <row r="1038" spans="10:11" x14ac:dyDescent="0.25">
      <c r="J1038" s="60">
        <v>1035</v>
      </c>
      <c r="K1038" s="67">
        <v>44</v>
      </c>
    </row>
    <row r="1039" spans="10:11" x14ac:dyDescent="0.25">
      <c r="J1039" s="60">
        <v>1036</v>
      </c>
      <c r="K1039" s="67">
        <v>40</v>
      </c>
    </row>
    <row r="1040" spans="10:11" x14ac:dyDescent="0.25">
      <c r="J1040" s="60">
        <v>1037</v>
      </c>
      <c r="K1040" s="67">
        <v>38</v>
      </c>
    </row>
    <row r="1041" spans="10:11" x14ac:dyDescent="0.25">
      <c r="J1041" s="60">
        <v>1038</v>
      </c>
      <c r="K1041" s="67">
        <v>45</v>
      </c>
    </row>
    <row r="1042" spans="10:11" x14ac:dyDescent="0.25">
      <c r="J1042" s="60">
        <v>1039</v>
      </c>
      <c r="K1042" s="67">
        <v>36</v>
      </c>
    </row>
    <row r="1043" spans="10:11" x14ac:dyDescent="0.25">
      <c r="J1043" s="60">
        <v>1040</v>
      </c>
      <c r="K1043" s="67">
        <v>46</v>
      </c>
    </row>
    <row r="1044" spans="10:11" x14ac:dyDescent="0.25">
      <c r="J1044" s="60">
        <v>1041</v>
      </c>
      <c r="K1044" s="67">
        <v>45</v>
      </c>
    </row>
    <row r="1045" spans="10:11" x14ac:dyDescent="0.25">
      <c r="J1045" s="60">
        <v>1042</v>
      </c>
      <c r="K1045" s="67">
        <v>40</v>
      </c>
    </row>
    <row r="1046" spans="10:11" x14ac:dyDescent="0.25">
      <c r="J1046" s="60">
        <v>1043</v>
      </c>
      <c r="K1046" s="67">
        <v>41</v>
      </c>
    </row>
    <row r="1047" spans="10:11" x14ac:dyDescent="0.25">
      <c r="J1047" s="60">
        <v>1044</v>
      </c>
      <c r="K1047" s="67">
        <v>43</v>
      </c>
    </row>
    <row r="1048" spans="10:11" x14ac:dyDescent="0.25">
      <c r="J1048" s="60">
        <v>1045</v>
      </c>
      <c r="K1048" s="67">
        <v>37</v>
      </c>
    </row>
    <row r="1049" spans="10:11" x14ac:dyDescent="0.25">
      <c r="J1049" s="60">
        <v>1046</v>
      </c>
      <c r="K1049" s="67">
        <v>41</v>
      </c>
    </row>
    <row r="1050" spans="10:11" x14ac:dyDescent="0.25">
      <c r="J1050" s="60">
        <v>1047</v>
      </c>
      <c r="K1050" s="67">
        <v>44</v>
      </c>
    </row>
    <row r="1051" spans="10:11" x14ac:dyDescent="0.25">
      <c r="J1051" s="60">
        <v>1048</v>
      </c>
      <c r="K1051" s="67">
        <v>41</v>
      </c>
    </row>
    <row r="1052" spans="10:11" x14ac:dyDescent="0.25">
      <c r="J1052" s="60">
        <v>1049</v>
      </c>
      <c r="K1052" s="67">
        <v>46</v>
      </c>
    </row>
    <row r="1053" spans="10:11" x14ac:dyDescent="0.25">
      <c r="J1053" s="60">
        <v>1050</v>
      </c>
      <c r="K1053" s="67">
        <v>44</v>
      </c>
    </row>
    <row r="1054" spans="10:11" x14ac:dyDescent="0.25">
      <c r="J1054" s="60">
        <v>1051</v>
      </c>
      <c r="K1054" s="67">
        <v>30</v>
      </c>
    </row>
    <row r="1055" spans="10:11" x14ac:dyDescent="0.25">
      <c r="J1055" s="60">
        <v>1052</v>
      </c>
      <c r="K1055" s="67">
        <v>51</v>
      </c>
    </row>
    <row r="1056" spans="10:11" x14ac:dyDescent="0.25">
      <c r="J1056" s="60">
        <v>1053</v>
      </c>
      <c r="K1056" s="67">
        <v>40</v>
      </c>
    </row>
    <row r="1057" spans="10:11" x14ac:dyDescent="0.25">
      <c r="J1057" s="60">
        <v>1054</v>
      </c>
      <c r="K1057" s="67">
        <v>41</v>
      </c>
    </row>
    <row r="1058" spans="10:11" x14ac:dyDescent="0.25">
      <c r="J1058" s="60">
        <v>1055</v>
      </c>
      <c r="K1058" s="67">
        <v>36</v>
      </c>
    </row>
    <row r="1059" spans="10:11" x14ac:dyDescent="0.25">
      <c r="J1059" s="60">
        <v>1056</v>
      </c>
      <c r="K1059" s="67">
        <v>41</v>
      </c>
    </row>
    <row r="1060" spans="10:11" x14ac:dyDescent="0.25">
      <c r="J1060" s="60">
        <v>1057</v>
      </c>
      <c r="K1060" s="67">
        <v>46</v>
      </c>
    </row>
    <row r="1061" spans="10:11" x14ac:dyDescent="0.25">
      <c r="J1061" s="60">
        <v>1058</v>
      </c>
      <c r="K1061" s="67">
        <v>39</v>
      </c>
    </row>
    <row r="1062" spans="10:11" x14ac:dyDescent="0.25">
      <c r="J1062" s="60">
        <v>1059</v>
      </c>
      <c r="K1062" s="67">
        <v>39</v>
      </c>
    </row>
    <row r="1063" spans="10:11" x14ac:dyDescent="0.25">
      <c r="J1063" s="60">
        <v>1060</v>
      </c>
      <c r="K1063" s="67">
        <v>43</v>
      </c>
    </row>
    <row r="1064" spans="10:11" x14ac:dyDescent="0.25">
      <c r="J1064" s="60">
        <v>1061</v>
      </c>
      <c r="K1064" s="67">
        <v>29</v>
      </c>
    </row>
    <row r="1065" spans="10:11" x14ac:dyDescent="0.25">
      <c r="J1065" s="60">
        <v>1062</v>
      </c>
      <c r="K1065" s="67">
        <v>35</v>
      </c>
    </row>
    <row r="1066" spans="10:11" x14ac:dyDescent="0.25">
      <c r="J1066" s="60">
        <v>1063</v>
      </c>
      <c r="K1066" s="67">
        <v>43</v>
      </c>
    </row>
    <row r="1067" spans="10:11" x14ac:dyDescent="0.25">
      <c r="J1067" s="60">
        <v>1064</v>
      </c>
      <c r="K1067" s="67">
        <v>41</v>
      </c>
    </row>
    <row r="1068" spans="10:11" x14ac:dyDescent="0.25">
      <c r="J1068" s="60">
        <v>1065</v>
      </c>
      <c r="K1068" s="67">
        <v>37</v>
      </c>
    </row>
    <row r="1069" spans="10:11" x14ac:dyDescent="0.25">
      <c r="J1069" s="60">
        <v>1066</v>
      </c>
      <c r="K1069" s="67">
        <v>41</v>
      </c>
    </row>
    <row r="1070" spans="10:11" x14ac:dyDescent="0.25">
      <c r="J1070" s="60">
        <v>1067</v>
      </c>
      <c r="K1070" s="67">
        <v>39</v>
      </c>
    </row>
    <row r="1071" spans="10:11" x14ac:dyDescent="0.25">
      <c r="J1071" s="60">
        <v>1068</v>
      </c>
      <c r="K1071" s="67">
        <v>37</v>
      </c>
    </row>
    <row r="1072" spans="10:11" x14ac:dyDescent="0.25">
      <c r="J1072" s="60">
        <v>1069</v>
      </c>
      <c r="K1072" s="67">
        <v>40</v>
      </c>
    </row>
    <row r="1073" spans="10:11" x14ac:dyDescent="0.25">
      <c r="J1073" s="60">
        <v>1070</v>
      </c>
      <c r="K1073" s="67">
        <v>44</v>
      </c>
    </row>
    <row r="1074" spans="10:11" x14ac:dyDescent="0.25">
      <c r="J1074" s="60">
        <v>1071</v>
      </c>
      <c r="K1074" s="67">
        <v>38</v>
      </c>
    </row>
    <row r="1075" spans="10:11" x14ac:dyDescent="0.25">
      <c r="J1075" s="60">
        <v>1072</v>
      </c>
      <c r="K1075" s="67">
        <v>32</v>
      </c>
    </row>
    <row r="1076" spans="10:11" x14ac:dyDescent="0.25">
      <c r="J1076" s="60">
        <v>1073</v>
      </c>
      <c r="K1076" s="67">
        <v>44</v>
      </c>
    </row>
    <row r="1077" spans="10:11" x14ac:dyDescent="0.25">
      <c r="J1077" s="60">
        <v>1074</v>
      </c>
      <c r="K1077" s="67">
        <v>34</v>
      </c>
    </row>
    <row r="1078" spans="10:11" x14ac:dyDescent="0.25">
      <c r="J1078" s="60">
        <v>1075</v>
      </c>
      <c r="K1078" s="67">
        <v>35</v>
      </c>
    </row>
    <row r="1079" spans="10:11" x14ac:dyDescent="0.25">
      <c r="J1079" s="60">
        <v>1076</v>
      </c>
      <c r="K1079" s="67">
        <v>51</v>
      </c>
    </row>
    <row r="1080" spans="10:11" x14ac:dyDescent="0.25">
      <c r="J1080" s="60">
        <v>1077</v>
      </c>
      <c r="K1080" s="67">
        <v>27</v>
      </c>
    </row>
    <row r="1081" spans="10:11" x14ac:dyDescent="0.25">
      <c r="J1081" s="60">
        <v>1078</v>
      </c>
      <c r="K1081" s="67">
        <v>48</v>
      </c>
    </row>
    <row r="1082" spans="10:11" x14ac:dyDescent="0.25">
      <c r="J1082" s="60">
        <v>1079</v>
      </c>
      <c r="K1082" s="67">
        <v>39</v>
      </c>
    </row>
    <row r="1083" spans="10:11" x14ac:dyDescent="0.25">
      <c r="J1083" s="60">
        <v>1080</v>
      </c>
      <c r="K1083" s="67">
        <v>47</v>
      </c>
    </row>
    <row r="1084" spans="10:11" x14ac:dyDescent="0.25">
      <c r="J1084" s="60">
        <v>1081</v>
      </c>
      <c r="K1084" s="67">
        <v>53</v>
      </c>
    </row>
    <row r="1085" spans="10:11" x14ac:dyDescent="0.25">
      <c r="J1085" s="60">
        <v>1082</v>
      </c>
      <c r="K1085" s="67">
        <v>30</v>
      </c>
    </row>
    <row r="1086" spans="10:11" x14ac:dyDescent="0.25">
      <c r="J1086" s="60">
        <v>1083</v>
      </c>
      <c r="K1086" s="67">
        <v>47</v>
      </c>
    </row>
    <row r="1087" spans="10:11" x14ac:dyDescent="0.25">
      <c r="J1087" s="60">
        <v>1084</v>
      </c>
      <c r="K1087" s="67">
        <v>51</v>
      </c>
    </row>
    <row r="1088" spans="10:11" x14ac:dyDescent="0.25">
      <c r="J1088" s="60">
        <v>1085</v>
      </c>
      <c r="K1088" s="67">
        <v>45</v>
      </c>
    </row>
    <row r="1089" spans="10:11" x14ac:dyDescent="0.25">
      <c r="J1089" s="60">
        <v>1086</v>
      </c>
      <c r="K1089" s="67">
        <v>45</v>
      </c>
    </row>
    <row r="1090" spans="10:11" x14ac:dyDescent="0.25">
      <c r="J1090" s="60">
        <v>1087</v>
      </c>
      <c r="K1090" s="67">
        <v>39</v>
      </c>
    </row>
    <row r="1091" spans="10:11" x14ac:dyDescent="0.25">
      <c r="J1091" s="60">
        <v>1088</v>
      </c>
      <c r="K1091" s="67">
        <v>43</v>
      </c>
    </row>
    <row r="1092" spans="10:11" x14ac:dyDescent="0.25">
      <c r="J1092" s="60">
        <v>1089</v>
      </c>
      <c r="K1092" s="67">
        <v>44</v>
      </c>
    </row>
    <row r="1093" spans="10:11" x14ac:dyDescent="0.25">
      <c r="J1093" s="60">
        <v>1090</v>
      </c>
      <c r="K1093" s="67">
        <v>42</v>
      </c>
    </row>
    <row r="1094" spans="10:11" x14ac:dyDescent="0.25">
      <c r="J1094" s="60">
        <v>1091</v>
      </c>
      <c r="K1094" s="67">
        <v>41</v>
      </c>
    </row>
    <row r="1095" spans="10:11" x14ac:dyDescent="0.25">
      <c r="J1095" s="60">
        <v>1092</v>
      </c>
      <c r="K1095" s="67">
        <v>38</v>
      </c>
    </row>
    <row r="1096" spans="10:11" x14ac:dyDescent="0.25">
      <c r="J1096" s="60">
        <v>1093</v>
      </c>
      <c r="K1096" s="67">
        <v>49</v>
      </c>
    </row>
    <row r="1097" spans="10:11" x14ac:dyDescent="0.25">
      <c r="J1097" s="60">
        <v>1094</v>
      </c>
      <c r="K1097" s="67">
        <v>38</v>
      </c>
    </row>
    <row r="1098" spans="10:11" x14ac:dyDescent="0.25">
      <c r="J1098" s="60">
        <v>1095</v>
      </c>
      <c r="K1098" s="67">
        <v>34</v>
      </c>
    </row>
    <row r="1099" spans="10:11" x14ac:dyDescent="0.25">
      <c r="J1099" s="60">
        <v>1096</v>
      </c>
      <c r="K1099" s="67">
        <v>39</v>
      </c>
    </row>
    <row r="1100" spans="10:11" x14ac:dyDescent="0.25">
      <c r="J1100" s="60">
        <v>1097</v>
      </c>
      <c r="K1100" s="67">
        <v>39</v>
      </c>
    </row>
    <row r="1101" spans="10:11" x14ac:dyDescent="0.25">
      <c r="J1101" s="60">
        <v>1098</v>
      </c>
      <c r="K1101" s="67">
        <v>39</v>
      </c>
    </row>
    <row r="1102" spans="10:11" x14ac:dyDescent="0.25">
      <c r="J1102" s="60">
        <v>1099</v>
      </c>
      <c r="K1102" s="67">
        <v>43</v>
      </c>
    </row>
    <row r="1103" spans="10:11" x14ac:dyDescent="0.25">
      <c r="J1103" s="60">
        <v>1100</v>
      </c>
      <c r="K1103" s="67">
        <v>48</v>
      </c>
    </row>
    <row r="1104" spans="10:11" x14ac:dyDescent="0.25">
      <c r="J1104" s="60">
        <v>1101</v>
      </c>
      <c r="K1104" s="67">
        <v>42</v>
      </c>
    </row>
    <row r="1105" spans="10:11" x14ac:dyDescent="0.25">
      <c r="J1105" s="60">
        <v>1102</v>
      </c>
      <c r="K1105" s="67">
        <v>37</v>
      </c>
    </row>
    <row r="1106" spans="10:11" x14ac:dyDescent="0.25">
      <c r="J1106" s="60">
        <v>1103</v>
      </c>
      <c r="K1106" s="67">
        <v>39</v>
      </c>
    </row>
    <row r="1107" spans="10:11" x14ac:dyDescent="0.25">
      <c r="J1107" s="60">
        <v>1104</v>
      </c>
      <c r="K1107" s="67">
        <v>31</v>
      </c>
    </row>
    <row r="1108" spans="10:11" x14ac:dyDescent="0.25">
      <c r="J1108" s="60">
        <v>1105</v>
      </c>
      <c r="K1108" s="67">
        <v>43</v>
      </c>
    </row>
    <row r="1109" spans="10:11" x14ac:dyDescent="0.25">
      <c r="J1109" s="60">
        <v>1106</v>
      </c>
      <c r="K1109" s="67">
        <v>43</v>
      </c>
    </row>
    <row r="1110" spans="10:11" x14ac:dyDescent="0.25">
      <c r="J1110" s="60">
        <v>1107</v>
      </c>
      <c r="K1110" s="67">
        <v>40</v>
      </c>
    </row>
    <row r="1111" spans="10:11" x14ac:dyDescent="0.25">
      <c r="J1111" s="60">
        <v>1108</v>
      </c>
      <c r="K1111" s="67">
        <v>39</v>
      </c>
    </row>
    <row r="1112" spans="10:11" x14ac:dyDescent="0.25">
      <c r="J1112" s="60">
        <v>1109</v>
      </c>
      <c r="K1112" s="67">
        <v>47</v>
      </c>
    </row>
    <row r="1113" spans="10:11" x14ac:dyDescent="0.25">
      <c r="J1113" s="60">
        <v>1110</v>
      </c>
      <c r="K1113" s="67">
        <v>44</v>
      </c>
    </row>
    <row r="1114" spans="10:11" x14ac:dyDescent="0.25">
      <c r="J1114" s="60">
        <v>1111</v>
      </c>
      <c r="K1114" s="67">
        <v>44</v>
      </c>
    </row>
    <row r="1115" spans="10:11" x14ac:dyDescent="0.25">
      <c r="J1115" s="60">
        <v>1112</v>
      </c>
      <c r="K1115" s="67">
        <v>43</v>
      </c>
    </row>
    <row r="1116" spans="10:11" x14ac:dyDescent="0.25">
      <c r="J1116" s="60">
        <v>1113</v>
      </c>
      <c r="K1116" s="67">
        <v>46</v>
      </c>
    </row>
    <row r="1117" spans="10:11" x14ac:dyDescent="0.25">
      <c r="J1117" s="60">
        <v>1114</v>
      </c>
      <c r="K1117" s="67">
        <v>28</v>
      </c>
    </row>
    <row r="1118" spans="10:11" x14ac:dyDescent="0.25">
      <c r="J1118" s="60">
        <v>1115</v>
      </c>
      <c r="K1118" s="67">
        <v>39</v>
      </c>
    </row>
    <row r="1119" spans="10:11" x14ac:dyDescent="0.25">
      <c r="J1119" s="60">
        <v>1116</v>
      </c>
      <c r="K1119" s="67">
        <v>32</v>
      </c>
    </row>
    <row r="1120" spans="10:11" x14ac:dyDescent="0.25">
      <c r="J1120" s="60">
        <v>1117</v>
      </c>
      <c r="K1120" s="67">
        <v>44</v>
      </c>
    </row>
    <row r="1121" spans="10:11" x14ac:dyDescent="0.25">
      <c r="J1121" s="60">
        <v>1118</v>
      </c>
      <c r="K1121" s="67">
        <v>33</v>
      </c>
    </row>
    <row r="1122" spans="10:11" x14ac:dyDescent="0.25">
      <c r="J1122" s="60">
        <v>1119</v>
      </c>
      <c r="K1122" s="67">
        <v>45</v>
      </c>
    </row>
    <row r="1123" spans="10:11" x14ac:dyDescent="0.25">
      <c r="J1123" s="60">
        <v>1120</v>
      </c>
      <c r="K1123" s="67">
        <v>30</v>
      </c>
    </row>
    <row r="1124" spans="10:11" x14ac:dyDescent="0.25">
      <c r="J1124" s="60">
        <v>1121</v>
      </c>
      <c r="K1124" s="67">
        <v>43</v>
      </c>
    </row>
    <row r="1125" spans="10:11" x14ac:dyDescent="0.25">
      <c r="J1125" s="60">
        <v>1122</v>
      </c>
      <c r="K1125" s="67">
        <v>55</v>
      </c>
    </row>
    <row r="1126" spans="10:11" x14ac:dyDescent="0.25">
      <c r="J1126" s="60">
        <v>1123</v>
      </c>
      <c r="K1126" s="67">
        <v>41</v>
      </c>
    </row>
    <row r="1127" spans="10:11" x14ac:dyDescent="0.25">
      <c r="J1127" s="60">
        <v>1124</v>
      </c>
      <c r="K1127" s="67">
        <v>41</v>
      </c>
    </row>
    <row r="1128" spans="10:11" x14ac:dyDescent="0.25">
      <c r="J1128" s="60">
        <v>1125</v>
      </c>
      <c r="K1128" s="67">
        <v>43</v>
      </c>
    </row>
    <row r="1129" spans="10:11" x14ac:dyDescent="0.25">
      <c r="J1129" s="60">
        <v>1126</v>
      </c>
      <c r="K1129" s="67">
        <v>40</v>
      </c>
    </row>
    <row r="1130" spans="10:11" x14ac:dyDescent="0.25">
      <c r="J1130" s="60">
        <v>1127</v>
      </c>
      <c r="K1130" s="67">
        <v>37</v>
      </c>
    </row>
    <row r="1131" spans="10:11" x14ac:dyDescent="0.25">
      <c r="J1131" s="60">
        <v>1128</v>
      </c>
      <c r="K1131" s="67">
        <v>38</v>
      </c>
    </row>
    <row r="1132" spans="10:11" x14ac:dyDescent="0.25">
      <c r="J1132" s="60">
        <v>1129</v>
      </c>
      <c r="K1132" s="67">
        <v>42</v>
      </c>
    </row>
    <row r="1133" spans="10:11" x14ac:dyDescent="0.25">
      <c r="J1133" s="60">
        <v>1130</v>
      </c>
      <c r="K1133" s="67">
        <v>40</v>
      </c>
    </row>
    <row r="1134" spans="10:11" x14ac:dyDescent="0.25">
      <c r="J1134" s="60">
        <v>1131</v>
      </c>
      <c r="K1134" s="67">
        <v>34</v>
      </c>
    </row>
    <row r="1135" spans="10:11" x14ac:dyDescent="0.25">
      <c r="J1135" s="60">
        <v>1132</v>
      </c>
      <c r="K1135" s="67">
        <v>41</v>
      </c>
    </row>
    <row r="1136" spans="10:11" x14ac:dyDescent="0.25">
      <c r="J1136" s="60">
        <v>1133</v>
      </c>
      <c r="K1136" s="67">
        <v>37</v>
      </c>
    </row>
    <row r="1137" spans="10:11" x14ac:dyDescent="0.25">
      <c r="J1137" s="60">
        <v>1134</v>
      </c>
      <c r="K1137" s="67">
        <v>38</v>
      </c>
    </row>
    <row r="1138" spans="10:11" x14ac:dyDescent="0.25">
      <c r="J1138" s="60">
        <v>1135</v>
      </c>
      <c r="K1138" s="67">
        <v>47</v>
      </c>
    </row>
    <row r="1139" spans="10:11" x14ac:dyDescent="0.25">
      <c r="J1139" s="60">
        <v>1136</v>
      </c>
      <c r="K1139" s="67">
        <v>45</v>
      </c>
    </row>
    <row r="1140" spans="10:11" x14ac:dyDescent="0.25">
      <c r="J1140" s="60">
        <v>1137</v>
      </c>
      <c r="K1140" s="67">
        <v>34</v>
      </c>
    </row>
    <row r="1141" spans="10:11" x14ac:dyDescent="0.25">
      <c r="J1141" s="60">
        <v>1138</v>
      </c>
      <c r="K1141" s="67">
        <v>45</v>
      </c>
    </row>
    <row r="1142" spans="10:11" x14ac:dyDescent="0.25">
      <c r="J1142" s="60">
        <v>1139</v>
      </c>
      <c r="K1142" s="67">
        <v>49</v>
      </c>
    </row>
    <row r="1143" spans="10:11" x14ac:dyDescent="0.25">
      <c r="J1143" s="60">
        <v>1140</v>
      </c>
      <c r="K1143" s="67">
        <v>35</v>
      </c>
    </row>
    <row r="1144" spans="10:11" x14ac:dyDescent="0.25">
      <c r="J1144" s="60">
        <v>1141</v>
      </c>
      <c r="K1144" s="67">
        <v>35</v>
      </c>
    </row>
    <row r="1145" spans="10:11" x14ac:dyDescent="0.25">
      <c r="J1145" s="60">
        <v>1142</v>
      </c>
      <c r="K1145" s="67">
        <v>41</v>
      </c>
    </row>
    <row r="1146" spans="10:11" x14ac:dyDescent="0.25">
      <c r="J1146" s="60">
        <v>1143</v>
      </c>
      <c r="K1146" s="67">
        <v>43</v>
      </c>
    </row>
    <row r="1147" spans="10:11" x14ac:dyDescent="0.25">
      <c r="J1147" s="60">
        <v>1144</v>
      </c>
      <c r="K1147" s="67">
        <v>45</v>
      </c>
    </row>
    <row r="1148" spans="10:11" x14ac:dyDescent="0.25">
      <c r="J1148" s="60">
        <v>1145</v>
      </c>
      <c r="K1148" s="67">
        <v>41</v>
      </c>
    </row>
    <row r="1149" spans="10:11" x14ac:dyDescent="0.25">
      <c r="J1149" s="60">
        <v>1146</v>
      </c>
      <c r="K1149" s="67">
        <v>38</v>
      </c>
    </row>
    <row r="1150" spans="10:11" x14ac:dyDescent="0.25">
      <c r="J1150" s="60">
        <v>1147</v>
      </c>
      <c r="K1150" s="67">
        <v>45</v>
      </c>
    </row>
    <row r="1151" spans="10:11" x14ac:dyDescent="0.25">
      <c r="J1151" s="60">
        <v>1148</v>
      </c>
      <c r="K1151" s="67">
        <v>52</v>
      </c>
    </row>
    <row r="1152" spans="10:11" x14ac:dyDescent="0.25">
      <c r="J1152" s="60">
        <v>1149</v>
      </c>
      <c r="K1152" s="67">
        <v>46</v>
      </c>
    </row>
    <row r="1153" spans="10:11" x14ac:dyDescent="0.25">
      <c r="J1153" s="60">
        <v>1150</v>
      </c>
      <c r="K1153" s="67">
        <v>42</v>
      </c>
    </row>
    <row r="1154" spans="10:11" x14ac:dyDescent="0.25">
      <c r="J1154" s="60">
        <v>1151</v>
      </c>
      <c r="K1154" s="67">
        <v>36</v>
      </c>
    </row>
    <row r="1155" spans="10:11" x14ac:dyDescent="0.25">
      <c r="J1155" s="60">
        <v>1152</v>
      </c>
      <c r="K1155" s="67">
        <v>42</v>
      </c>
    </row>
    <row r="1156" spans="10:11" x14ac:dyDescent="0.25">
      <c r="J1156" s="60">
        <v>1153</v>
      </c>
      <c r="K1156" s="67">
        <v>36</v>
      </c>
    </row>
    <row r="1157" spans="10:11" x14ac:dyDescent="0.25">
      <c r="J1157" s="60">
        <v>1154</v>
      </c>
      <c r="K1157" s="67">
        <v>49</v>
      </c>
    </row>
    <row r="1158" spans="10:11" x14ac:dyDescent="0.25">
      <c r="J1158" s="60">
        <v>1155</v>
      </c>
      <c r="K1158" s="67">
        <v>45</v>
      </c>
    </row>
    <row r="1159" spans="10:11" x14ac:dyDescent="0.25">
      <c r="J1159" s="60">
        <v>1156</v>
      </c>
      <c r="K1159" s="67">
        <v>34</v>
      </c>
    </row>
    <row r="1160" spans="10:11" x14ac:dyDescent="0.25">
      <c r="J1160" s="60">
        <v>1157</v>
      </c>
      <c r="K1160" s="67">
        <v>37</v>
      </c>
    </row>
    <row r="1161" spans="10:11" x14ac:dyDescent="0.25">
      <c r="J1161" s="60">
        <v>1158</v>
      </c>
      <c r="K1161" s="67">
        <v>36</v>
      </c>
    </row>
    <row r="1162" spans="10:11" x14ac:dyDescent="0.25">
      <c r="J1162" s="60">
        <v>1159</v>
      </c>
      <c r="K1162" s="67">
        <v>36</v>
      </c>
    </row>
    <row r="1163" spans="10:11" x14ac:dyDescent="0.25">
      <c r="J1163" s="60">
        <v>1160</v>
      </c>
      <c r="K1163" s="67">
        <v>49</v>
      </c>
    </row>
    <row r="1164" spans="10:11" x14ac:dyDescent="0.25">
      <c r="J1164" s="60">
        <v>1161</v>
      </c>
      <c r="K1164" s="67">
        <v>35</v>
      </c>
    </row>
    <row r="1165" spans="10:11" x14ac:dyDescent="0.25">
      <c r="J1165" s="60">
        <v>1162</v>
      </c>
      <c r="K1165" s="67">
        <v>41</v>
      </c>
    </row>
    <row r="1166" spans="10:11" x14ac:dyDescent="0.25">
      <c r="J1166" s="60">
        <v>1163</v>
      </c>
      <c r="K1166" s="67">
        <v>45</v>
      </c>
    </row>
    <row r="1167" spans="10:11" x14ac:dyDescent="0.25">
      <c r="J1167" s="60">
        <v>1164</v>
      </c>
      <c r="K1167" s="67">
        <v>40</v>
      </c>
    </row>
    <row r="1168" spans="10:11" x14ac:dyDescent="0.25">
      <c r="J1168" s="60">
        <v>1165</v>
      </c>
      <c r="K1168" s="67">
        <v>39</v>
      </c>
    </row>
    <row r="1169" spans="10:11" x14ac:dyDescent="0.25">
      <c r="J1169" s="60">
        <v>1166</v>
      </c>
      <c r="K1169" s="67">
        <v>39</v>
      </c>
    </row>
    <row r="1170" spans="10:11" x14ac:dyDescent="0.25">
      <c r="J1170" s="60">
        <v>1167</v>
      </c>
      <c r="K1170" s="67">
        <v>44</v>
      </c>
    </row>
    <row r="1171" spans="10:11" x14ac:dyDescent="0.25">
      <c r="J1171" s="60">
        <v>1168</v>
      </c>
      <c r="K1171" s="67">
        <v>48</v>
      </c>
    </row>
    <row r="1172" spans="10:11" x14ac:dyDescent="0.25">
      <c r="J1172" s="60">
        <v>1169</v>
      </c>
      <c r="K1172" s="67">
        <v>37</v>
      </c>
    </row>
    <row r="1173" spans="10:11" x14ac:dyDescent="0.25">
      <c r="J1173" s="60">
        <v>1170</v>
      </c>
      <c r="K1173" s="67">
        <v>35</v>
      </c>
    </row>
    <row r="1174" spans="10:11" x14ac:dyDescent="0.25">
      <c r="J1174" s="60">
        <v>1171</v>
      </c>
      <c r="K1174" s="67">
        <v>44</v>
      </c>
    </row>
    <row r="1175" spans="10:11" x14ac:dyDescent="0.25">
      <c r="J1175" s="60">
        <v>1172</v>
      </c>
      <c r="K1175" s="67">
        <v>43</v>
      </c>
    </row>
    <row r="1176" spans="10:11" x14ac:dyDescent="0.25">
      <c r="J1176" s="60">
        <v>1173</v>
      </c>
      <c r="K1176" s="67">
        <v>47</v>
      </c>
    </row>
    <row r="1177" spans="10:11" x14ac:dyDescent="0.25">
      <c r="J1177" s="60">
        <v>1174</v>
      </c>
      <c r="K1177" s="67">
        <v>45</v>
      </c>
    </row>
    <row r="1178" spans="10:11" x14ac:dyDescent="0.25">
      <c r="J1178" s="60">
        <v>1175</v>
      </c>
      <c r="K1178" s="67">
        <v>47</v>
      </c>
    </row>
    <row r="1179" spans="10:11" x14ac:dyDescent="0.25">
      <c r="J1179" s="60">
        <v>1176</v>
      </c>
      <c r="K1179" s="67">
        <v>35</v>
      </c>
    </row>
    <row r="1180" spans="10:11" x14ac:dyDescent="0.25">
      <c r="J1180" s="60">
        <v>1177</v>
      </c>
      <c r="K1180" s="67">
        <v>38</v>
      </c>
    </row>
    <row r="1181" spans="10:11" x14ac:dyDescent="0.25">
      <c r="J1181" s="60">
        <v>1178</v>
      </c>
      <c r="K1181" s="67">
        <v>35</v>
      </c>
    </row>
    <row r="1182" spans="10:11" x14ac:dyDescent="0.25">
      <c r="J1182" s="60">
        <v>1179</v>
      </c>
      <c r="K1182" s="67">
        <v>33</v>
      </c>
    </row>
    <row r="1183" spans="10:11" x14ac:dyDescent="0.25">
      <c r="J1183" s="60">
        <v>1180</v>
      </c>
      <c r="K1183" s="67">
        <v>42</v>
      </c>
    </row>
    <row r="1184" spans="10:11" x14ac:dyDescent="0.25">
      <c r="J1184" s="60">
        <v>1181</v>
      </c>
      <c r="K1184" s="67">
        <v>45</v>
      </c>
    </row>
    <row r="1185" spans="10:11" x14ac:dyDescent="0.25">
      <c r="J1185" s="60">
        <v>1182</v>
      </c>
      <c r="K1185" s="67">
        <v>33</v>
      </c>
    </row>
    <row r="1186" spans="10:11" x14ac:dyDescent="0.25">
      <c r="J1186" s="60">
        <v>1183</v>
      </c>
      <c r="K1186" s="67">
        <v>36</v>
      </c>
    </row>
    <row r="1187" spans="10:11" x14ac:dyDescent="0.25">
      <c r="J1187" s="60">
        <v>1184</v>
      </c>
      <c r="K1187" s="67">
        <v>41</v>
      </c>
    </row>
    <row r="1188" spans="10:11" x14ac:dyDescent="0.25">
      <c r="J1188" s="60">
        <v>1185</v>
      </c>
      <c r="K1188" s="67">
        <v>39</v>
      </c>
    </row>
    <row r="1189" spans="10:11" x14ac:dyDescent="0.25">
      <c r="J1189" s="60">
        <v>1186</v>
      </c>
      <c r="K1189" s="67">
        <v>44</v>
      </c>
    </row>
    <row r="1190" spans="10:11" x14ac:dyDescent="0.25">
      <c r="J1190" s="60">
        <v>1187</v>
      </c>
      <c r="K1190" s="67">
        <v>30</v>
      </c>
    </row>
    <row r="1191" spans="10:11" x14ac:dyDescent="0.25">
      <c r="J1191" s="60">
        <v>1188</v>
      </c>
      <c r="K1191" s="67">
        <v>38</v>
      </c>
    </row>
    <row r="1192" spans="10:11" x14ac:dyDescent="0.25">
      <c r="J1192" s="60">
        <v>1189</v>
      </c>
      <c r="K1192" s="67">
        <v>40</v>
      </c>
    </row>
    <row r="1193" spans="10:11" x14ac:dyDescent="0.25">
      <c r="J1193" s="60">
        <v>1190</v>
      </c>
      <c r="K1193" s="67">
        <v>38</v>
      </c>
    </row>
    <row r="1194" spans="10:11" x14ac:dyDescent="0.25">
      <c r="J1194" s="60">
        <v>1191</v>
      </c>
      <c r="K1194" s="67">
        <v>43</v>
      </c>
    </row>
    <row r="1195" spans="10:11" x14ac:dyDescent="0.25">
      <c r="J1195" s="60">
        <v>1192</v>
      </c>
      <c r="K1195" s="67">
        <v>38</v>
      </c>
    </row>
    <row r="1196" spans="10:11" x14ac:dyDescent="0.25">
      <c r="J1196" s="60">
        <v>1193</v>
      </c>
      <c r="K1196" s="67">
        <v>44</v>
      </c>
    </row>
    <row r="1197" spans="10:11" x14ac:dyDescent="0.25">
      <c r="J1197" s="60">
        <v>1194</v>
      </c>
      <c r="K1197" s="67">
        <v>35</v>
      </c>
    </row>
    <row r="1198" spans="10:11" x14ac:dyDescent="0.25">
      <c r="J1198" s="60">
        <v>1195</v>
      </c>
      <c r="K1198" s="67">
        <v>42</v>
      </c>
    </row>
    <row r="1199" spans="10:11" x14ac:dyDescent="0.25">
      <c r="J1199" s="60">
        <v>1196</v>
      </c>
      <c r="K1199" s="67">
        <v>41</v>
      </c>
    </row>
    <row r="1200" spans="10:11" x14ac:dyDescent="0.25">
      <c r="J1200" s="60">
        <v>1197</v>
      </c>
      <c r="K1200" s="67">
        <v>42</v>
      </c>
    </row>
    <row r="1201" spans="10:11" x14ac:dyDescent="0.25">
      <c r="J1201" s="60">
        <v>1198</v>
      </c>
      <c r="K1201" s="67">
        <v>40</v>
      </c>
    </row>
    <row r="1202" spans="10:11" x14ac:dyDescent="0.25">
      <c r="J1202" s="60">
        <v>1199</v>
      </c>
      <c r="K1202" s="67">
        <v>40</v>
      </c>
    </row>
    <row r="1203" spans="10:11" x14ac:dyDescent="0.25">
      <c r="J1203" s="60">
        <v>1200</v>
      </c>
      <c r="K1203" s="67">
        <v>31</v>
      </c>
    </row>
    <row r="1204" spans="10:11" x14ac:dyDescent="0.25">
      <c r="J1204" s="60">
        <v>1201</v>
      </c>
      <c r="K1204" s="67">
        <v>44</v>
      </c>
    </row>
    <row r="1205" spans="10:11" x14ac:dyDescent="0.25">
      <c r="J1205" s="60">
        <v>1202</v>
      </c>
      <c r="K1205" s="67">
        <v>41</v>
      </c>
    </row>
    <row r="1206" spans="10:11" x14ac:dyDescent="0.25">
      <c r="J1206" s="60">
        <v>1203</v>
      </c>
      <c r="K1206" s="67">
        <v>45</v>
      </c>
    </row>
    <row r="1207" spans="10:11" x14ac:dyDescent="0.25">
      <c r="J1207" s="60">
        <v>1204</v>
      </c>
      <c r="K1207" s="67">
        <v>40</v>
      </c>
    </row>
    <row r="1208" spans="10:11" x14ac:dyDescent="0.25">
      <c r="J1208" s="60">
        <v>1205</v>
      </c>
      <c r="K1208" s="67">
        <v>41</v>
      </c>
    </row>
    <row r="1209" spans="10:11" x14ac:dyDescent="0.25">
      <c r="J1209" s="60">
        <v>1206</v>
      </c>
      <c r="K1209" s="67">
        <v>36</v>
      </c>
    </row>
    <row r="1210" spans="10:11" x14ac:dyDescent="0.25">
      <c r="J1210" s="60">
        <v>1207</v>
      </c>
      <c r="K1210" s="67">
        <v>43</v>
      </c>
    </row>
    <row r="1211" spans="10:11" x14ac:dyDescent="0.25">
      <c r="J1211" s="60">
        <v>1208</v>
      </c>
      <c r="K1211" s="67">
        <v>41</v>
      </c>
    </row>
    <row r="1212" spans="10:11" x14ac:dyDescent="0.25">
      <c r="J1212" s="60">
        <v>1209</v>
      </c>
      <c r="K1212" s="67">
        <v>42</v>
      </c>
    </row>
    <row r="1213" spans="10:11" x14ac:dyDescent="0.25">
      <c r="J1213" s="60">
        <v>1210</v>
      </c>
      <c r="K1213" s="67">
        <v>45</v>
      </c>
    </row>
    <row r="1214" spans="10:11" x14ac:dyDescent="0.25">
      <c r="J1214" s="60">
        <v>1211</v>
      </c>
      <c r="K1214" s="67">
        <v>36</v>
      </c>
    </row>
    <row r="1215" spans="10:11" x14ac:dyDescent="0.25">
      <c r="J1215" s="60">
        <v>1212</v>
      </c>
      <c r="K1215" s="67">
        <v>42</v>
      </c>
    </row>
    <row r="1216" spans="10:11" x14ac:dyDescent="0.25">
      <c r="J1216" s="60">
        <v>1213</v>
      </c>
      <c r="K1216" s="67">
        <v>33</v>
      </c>
    </row>
    <row r="1217" spans="10:11" x14ac:dyDescent="0.25">
      <c r="J1217" s="60">
        <v>1214</v>
      </c>
      <c r="K1217" s="67">
        <v>37</v>
      </c>
    </row>
    <row r="1218" spans="10:11" x14ac:dyDescent="0.25">
      <c r="J1218" s="60">
        <v>1215</v>
      </c>
      <c r="K1218" s="67">
        <v>35</v>
      </c>
    </row>
    <row r="1219" spans="10:11" x14ac:dyDescent="0.25">
      <c r="J1219" s="60">
        <v>1216</v>
      </c>
      <c r="K1219" s="67">
        <v>35</v>
      </c>
    </row>
    <row r="1220" spans="10:11" x14ac:dyDescent="0.25">
      <c r="J1220" s="60">
        <v>1217</v>
      </c>
      <c r="K1220" s="67">
        <v>41</v>
      </c>
    </row>
    <row r="1221" spans="10:11" x14ac:dyDescent="0.25">
      <c r="J1221" s="60">
        <v>1218</v>
      </c>
      <c r="K1221" s="67">
        <v>43</v>
      </c>
    </row>
    <row r="1222" spans="10:11" x14ac:dyDescent="0.25">
      <c r="J1222" s="60">
        <v>1219</v>
      </c>
      <c r="K1222" s="67">
        <v>43</v>
      </c>
    </row>
    <row r="1223" spans="10:11" x14ac:dyDescent="0.25">
      <c r="J1223" s="60">
        <v>1220</v>
      </c>
      <c r="K1223" s="67">
        <v>41</v>
      </c>
    </row>
    <row r="1224" spans="10:11" x14ac:dyDescent="0.25">
      <c r="J1224" s="60">
        <v>1221</v>
      </c>
      <c r="K1224" s="67">
        <v>43</v>
      </c>
    </row>
    <row r="1225" spans="10:11" x14ac:dyDescent="0.25">
      <c r="J1225" s="60">
        <v>1222</v>
      </c>
      <c r="K1225" s="67">
        <v>31</v>
      </c>
    </row>
    <row r="1226" spans="10:11" x14ac:dyDescent="0.25">
      <c r="J1226" s="60">
        <v>1223</v>
      </c>
      <c r="K1226" s="67">
        <v>38</v>
      </c>
    </row>
    <row r="1227" spans="10:11" x14ac:dyDescent="0.25">
      <c r="J1227" s="60">
        <v>1224</v>
      </c>
      <c r="K1227" s="67">
        <v>47</v>
      </c>
    </row>
    <row r="1228" spans="10:11" x14ac:dyDescent="0.25">
      <c r="J1228" s="60">
        <v>1225</v>
      </c>
      <c r="K1228" s="67">
        <v>45</v>
      </c>
    </row>
    <row r="1229" spans="10:11" x14ac:dyDescent="0.25">
      <c r="J1229" s="60">
        <v>1226</v>
      </c>
      <c r="K1229" s="67">
        <v>42</v>
      </c>
    </row>
    <row r="1230" spans="10:11" x14ac:dyDescent="0.25">
      <c r="J1230" s="60">
        <v>1227</v>
      </c>
      <c r="K1230" s="67">
        <v>31</v>
      </c>
    </row>
    <row r="1231" spans="10:11" x14ac:dyDescent="0.25">
      <c r="J1231" s="60">
        <v>1228</v>
      </c>
      <c r="K1231" s="67">
        <v>52</v>
      </c>
    </row>
    <row r="1232" spans="10:11" x14ac:dyDescent="0.25">
      <c r="J1232" s="60">
        <v>1229</v>
      </c>
      <c r="K1232" s="67">
        <v>38</v>
      </c>
    </row>
    <row r="1233" spans="10:11" x14ac:dyDescent="0.25">
      <c r="J1233" s="60">
        <v>1230</v>
      </c>
      <c r="K1233" s="67">
        <v>42</v>
      </c>
    </row>
    <row r="1234" spans="10:11" x14ac:dyDescent="0.25">
      <c r="J1234" s="60">
        <v>1231</v>
      </c>
      <c r="K1234" s="67">
        <v>35</v>
      </c>
    </row>
    <row r="1235" spans="10:11" x14ac:dyDescent="0.25">
      <c r="J1235" s="60">
        <v>1232</v>
      </c>
      <c r="K1235" s="67">
        <v>48</v>
      </c>
    </row>
    <row r="1236" spans="10:11" x14ac:dyDescent="0.25">
      <c r="J1236" s="60">
        <v>1233</v>
      </c>
      <c r="K1236" s="67">
        <v>39</v>
      </c>
    </row>
    <row r="1237" spans="10:11" x14ac:dyDescent="0.25">
      <c r="J1237" s="60">
        <v>1234</v>
      </c>
      <c r="K1237" s="67">
        <v>35</v>
      </c>
    </row>
    <row r="1238" spans="10:11" x14ac:dyDescent="0.25">
      <c r="J1238" s="60">
        <v>1235</v>
      </c>
      <c r="K1238" s="67">
        <v>44</v>
      </c>
    </row>
    <row r="1239" spans="10:11" x14ac:dyDescent="0.25">
      <c r="J1239" s="60">
        <v>1236</v>
      </c>
      <c r="K1239" s="67">
        <v>43</v>
      </c>
    </row>
    <row r="1240" spans="10:11" x14ac:dyDescent="0.25">
      <c r="J1240" s="60">
        <v>1237</v>
      </c>
      <c r="K1240" s="67">
        <v>36</v>
      </c>
    </row>
    <row r="1241" spans="10:11" x14ac:dyDescent="0.25">
      <c r="J1241" s="60">
        <v>1238</v>
      </c>
      <c r="K1241" s="67">
        <v>43</v>
      </c>
    </row>
    <row r="1242" spans="10:11" x14ac:dyDescent="0.25">
      <c r="J1242" s="60">
        <v>1239</v>
      </c>
      <c r="K1242" s="67">
        <v>41</v>
      </c>
    </row>
    <row r="1243" spans="10:11" x14ac:dyDescent="0.25">
      <c r="J1243" s="60">
        <v>1240</v>
      </c>
      <c r="K1243" s="67">
        <v>38</v>
      </c>
    </row>
    <row r="1244" spans="10:11" x14ac:dyDescent="0.25">
      <c r="J1244" s="60">
        <v>1241</v>
      </c>
      <c r="K1244" s="67">
        <v>50</v>
      </c>
    </row>
    <row r="1245" spans="10:11" x14ac:dyDescent="0.25">
      <c r="J1245" s="60">
        <v>1242</v>
      </c>
      <c r="K1245" s="67">
        <v>40</v>
      </c>
    </row>
    <row r="1246" spans="10:11" x14ac:dyDescent="0.25">
      <c r="J1246" s="60">
        <v>1243</v>
      </c>
      <c r="K1246" s="67">
        <v>36</v>
      </c>
    </row>
    <row r="1247" spans="10:11" x14ac:dyDescent="0.25">
      <c r="J1247" s="60">
        <v>1244</v>
      </c>
      <c r="K1247" s="67">
        <v>40</v>
      </c>
    </row>
    <row r="1248" spans="10:11" x14ac:dyDescent="0.25">
      <c r="J1248" s="60">
        <v>1245</v>
      </c>
      <c r="K1248" s="67">
        <v>40</v>
      </c>
    </row>
    <row r="1249" spans="10:11" x14ac:dyDescent="0.25">
      <c r="J1249" s="60">
        <v>1246</v>
      </c>
      <c r="K1249" s="67">
        <v>44</v>
      </c>
    </row>
    <row r="1250" spans="10:11" x14ac:dyDescent="0.25">
      <c r="J1250" s="60">
        <v>1247</v>
      </c>
      <c r="K1250" s="67">
        <v>39</v>
      </c>
    </row>
    <row r="1251" spans="10:11" x14ac:dyDescent="0.25">
      <c r="J1251" s="60">
        <v>1248</v>
      </c>
      <c r="K1251" s="67">
        <v>43</v>
      </c>
    </row>
    <row r="1252" spans="10:11" x14ac:dyDescent="0.25">
      <c r="J1252" s="60">
        <v>1249</v>
      </c>
      <c r="K1252" s="67">
        <v>42</v>
      </c>
    </row>
    <row r="1253" spans="10:11" x14ac:dyDescent="0.25">
      <c r="J1253" s="60">
        <v>1250</v>
      </c>
      <c r="K1253" s="67">
        <v>37</v>
      </c>
    </row>
    <row r="1254" spans="10:11" x14ac:dyDescent="0.25">
      <c r="J1254" s="60">
        <v>1251</v>
      </c>
      <c r="K1254" s="67">
        <v>35</v>
      </c>
    </row>
    <row r="1255" spans="10:11" x14ac:dyDescent="0.25">
      <c r="J1255" s="60">
        <v>1252</v>
      </c>
      <c r="K1255" s="67">
        <v>47</v>
      </c>
    </row>
    <row r="1256" spans="10:11" x14ac:dyDescent="0.25">
      <c r="J1256" s="60">
        <v>1253</v>
      </c>
      <c r="K1256" s="67">
        <v>36</v>
      </c>
    </row>
    <row r="1257" spans="10:11" x14ac:dyDescent="0.25">
      <c r="J1257" s="60">
        <v>1254</v>
      </c>
      <c r="K1257" s="67">
        <v>46</v>
      </c>
    </row>
    <row r="1258" spans="10:11" x14ac:dyDescent="0.25">
      <c r="J1258" s="60">
        <v>1255</v>
      </c>
      <c r="K1258" s="67">
        <v>43</v>
      </c>
    </row>
    <row r="1259" spans="10:11" x14ac:dyDescent="0.25">
      <c r="J1259" s="60">
        <v>1256</v>
      </c>
      <c r="K1259" s="67">
        <v>38</v>
      </c>
    </row>
    <row r="1260" spans="10:11" x14ac:dyDescent="0.25">
      <c r="J1260" s="60">
        <v>1257</v>
      </c>
      <c r="K1260" s="67">
        <v>38</v>
      </c>
    </row>
    <row r="1261" spans="10:11" x14ac:dyDescent="0.25">
      <c r="J1261" s="60">
        <v>1258</v>
      </c>
      <c r="K1261" s="67">
        <v>36</v>
      </c>
    </row>
    <row r="1262" spans="10:11" x14ac:dyDescent="0.25">
      <c r="J1262" s="60">
        <v>1259</v>
      </c>
      <c r="K1262" s="67">
        <v>37</v>
      </c>
    </row>
    <row r="1263" spans="10:11" x14ac:dyDescent="0.25">
      <c r="J1263" s="60">
        <v>1260</v>
      </c>
      <c r="K1263" s="67">
        <v>42</v>
      </c>
    </row>
    <row r="1264" spans="10:11" x14ac:dyDescent="0.25">
      <c r="J1264" s="60">
        <v>1261</v>
      </c>
      <c r="K1264" s="67">
        <v>31</v>
      </c>
    </row>
    <row r="1265" spans="10:11" x14ac:dyDescent="0.25">
      <c r="J1265" s="60">
        <v>1262</v>
      </c>
      <c r="K1265" s="67">
        <v>47</v>
      </c>
    </row>
    <row r="1266" spans="10:11" x14ac:dyDescent="0.25">
      <c r="J1266" s="60">
        <v>1263</v>
      </c>
      <c r="K1266" s="67">
        <v>36</v>
      </c>
    </row>
    <row r="1267" spans="10:11" x14ac:dyDescent="0.25">
      <c r="J1267" s="60">
        <v>1264</v>
      </c>
      <c r="K1267" s="67">
        <v>31</v>
      </c>
    </row>
    <row r="1268" spans="10:11" x14ac:dyDescent="0.25">
      <c r="J1268" s="60">
        <v>1265</v>
      </c>
      <c r="K1268" s="67">
        <v>39</v>
      </c>
    </row>
    <row r="1269" spans="10:11" x14ac:dyDescent="0.25">
      <c r="J1269" s="60">
        <v>1266</v>
      </c>
      <c r="K1269" s="67">
        <v>40</v>
      </c>
    </row>
    <row r="1270" spans="10:11" x14ac:dyDescent="0.25">
      <c r="J1270" s="60">
        <v>1267</v>
      </c>
      <c r="K1270" s="67">
        <v>30</v>
      </c>
    </row>
    <row r="1271" spans="10:11" x14ac:dyDescent="0.25">
      <c r="J1271" s="60">
        <v>1268</v>
      </c>
      <c r="K1271" s="67">
        <v>47</v>
      </c>
    </row>
    <row r="1272" spans="10:11" x14ac:dyDescent="0.25">
      <c r="J1272" s="60">
        <v>1269</v>
      </c>
      <c r="K1272" s="67">
        <v>39</v>
      </c>
    </row>
    <row r="1273" spans="10:11" x14ac:dyDescent="0.25">
      <c r="J1273" s="60">
        <v>1270</v>
      </c>
      <c r="K1273" s="67">
        <v>39</v>
      </c>
    </row>
    <row r="1274" spans="10:11" x14ac:dyDescent="0.25">
      <c r="J1274" s="60">
        <v>1271</v>
      </c>
      <c r="K1274" s="67">
        <v>35</v>
      </c>
    </row>
    <row r="1275" spans="10:11" x14ac:dyDescent="0.25">
      <c r="J1275" s="60">
        <v>1272</v>
      </c>
      <c r="K1275" s="67">
        <v>39</v>
      </c>
    </row>
    <row r="1276" spans="10:11" x14ac:dyDescent="0.25">
      <c r="J1276" s="60">
        <v>1273</v>
      </c>
      <c r="K1276" s="67">
        <v>44</v>
      </c>
    </row>
    <row r="1277" spans="10:11" x14ac:dyDescent="0.25">
      <c r="J1277" s="60">
        <v>1274</v>
      </c>
      <c r="K1277" s="67">
        <v>39</v>
      </c>
    </row>
    <row r="1278" spans="10:11" x14ac:dyDescent="0.25">
      <c r="J1278" s="60">
        <v>1275</v>
      </c>
      <c r="K1278" s="67">
        <v>37</v>
      </c>
    </row>
    <row r="1279" spans="10:11" x14ac:dyDescent="0.25">
      <c r="J1279" s="60">
        <v>1276</v>
      </c>
      <c r="K1279" s="67">
        <v>33</v>
      </c>
    </row>
    <row r="1280" spans="10:11" x14ac:dyDescent="0.25">
      <c r="J1280" s="60">
        <v>1277</v>
      </c>
      <c r="K1280" s="67">
        <v>38</v>
      </c>
    </row>
    <row r="1281" spans="10:11" x14ac:dyDescent="0.25">
      <c r="J1281" s="60">
        <v>1278</v>
      </c>
      <c r="K1281" s="67">
        <v>37</v>
      </c>
    </row>
    <row r="1282" spans="10:11" x14ac:dyDescent="0.25">
      <c r="J1282" s="60">
        <v>1279</v>
      </c>
      <c r="K1282" s="67">
        <v>33</v>
      </c>
    </row>
    <row r="1283" spans="10:11" x14ac:dyDescent="0.25">
      <c r="J1283" s="60">
        <v>1280</v>
      </c>
      <c r="K1283" s="67">
        <v>38</v>
      </c>
    </row>
    <row r="1284" spans="10:11" x14ac:dyDescent="0.25">
      <c r="J1284" s="60">
        <v>1281</v>
      </c>
      <c r="K1284" s="67">
        <v>38</v>
      </c>
    </row>
    <row r="1285" spans="10:11" x14ac:dyDescent="0.25">
      <c r="J1285" s="60">
        <v>1282</v>
      </c>
      <c r="K1285" s="67">
        <v>33</v>
      </c>
    </row>
    <row r="1286" spans="10:11" x14ac:dyDescent="0.25">
      <c r="J1286" s="60">
        <v>1283</v>
      </c>
      <c r="K1286" s="67">
        <v>40</v>
      </c>
    </row>
    <row r="1287" spans="10:11" x14ac:dyDescent="0.25">
      <c r="J1287" s="60">
        <v>1284</v>
      </c>
      <c r="K1287" s="67">
        <v>38</v>
      </c>
    </row>
    <row r="1288" spans="10:11" x14ac:dyDescent="0.25">
      <c r="J1288" s="60">
        <v>1285</v>
      </c>
      <c r="K1288" s="67">
        <v>28</v>
      </c>
    </row>
    <row r="1289" spans="10:11" x14ac:dyDescent="0.25">
      <c r="J1289" s="60">
        <v>1286</v>
      </c>
      <c r="K1289" s="67">
        <v>40</v>
      </c>
    </row>
    <row r="1290" spans="10:11" x14ac:dyDescent="0.25">
      <c r="J1290" s="60">
        <v>1287</v>
      </c>
      <c r="K1290" s="67">
        <v>38</v>
      </c>
    </row>
    <row r="1291" spans="10:11" x14ac:dyDescent="0.25">
      <c r="J1291" s="60">
        <v>1288</v>
      </c>
      <c r="K1291" s="67">
        <v>42</v>
      </c>
    </row>
    <row r="1292" spans="10:11" x14ac:dyDescent="0.25">
      <c r="J1292" s="60">
        <v>1289</v>
      </c>
      <c r="K1292" s="67">
        <v>43</v>
      </c>
    </row>
    <row r="1293" spans="10:11" x14ac:dyDescent="0.25">
      <c r="J1293" s="60">
        <v>1290</v>
      </c>
      <c r="K1293" s="67">
        <v>45</v>
      </c>
    </row>
    <row r="1294" spans="10:11" x14ac:dyDescent="0.25">
      <c r="J1294" s="60">
        <v>1291</v>
      </c>
      <c r="K1294" s="67">
        <v>39</v>
      </c>
    </row>
    <row r="1295" spans="10:11" x14ac:dyDescent="0.25">
      <c r="J1295" s="60">
        <v>1292</v>
      </c>
      <c r="K1295" s="67">
        <v>41</v>
      </c>
    </row>
    <row r="1296" spans="10:11" x14ac:dyDescent="0.25">
      <c r="J1296" s="60">
        <v>1293</v>
      </c>
      <c r="K1296" s="67">
        <v>42</v>
      </c>
    </row>
    <row r="1297" spans="10:11" x14ac:dyDescent="0.25">
      <c r="J1297" s="60">
        <v>1294</v>
      </c>
      <c r="K1297" s="67">
        <v>41</v>
      </c>
    </row>
    <row r="1298" spans="10:11" x14ac:dyDescent="0.25">
      <c r="J1298" s="60">
        <v>1295</v>
      </c>
      <c r="K1298" s="67">
        <v>35</v>
      </c>
    </row>
    <row r="1299" spans="10:11" x14ac:dyDescent="0.25">
      <c r="J1299" s="60">
        <v>1296</v>
      </c>
      <c r="K1299" s="67">
        <v>37</v>
      </c>
    </row>
    <row r="1300" spans="10:11" x14ac:dyDescent="0.25">
      <c r="J1300" s="60">
        <v>1297</v>
      </c>
      <c r="K1300" s="67">
        <v>39</v>
      </c>
    </row>
    <row r="1301" spans="10:11" x14ac:dyDescent="0.25">
      <c r="J1301" s="60">
        <v>1298</v>
      </c>
      <c r="K1301" s="67">
        <v>42</v>
      </c>
    </row>
    <row r="1302" spans="10:11" x14ac:dyDescent="0.25">
      <c r="J1302" s="60">
        <v>1299</v>
      </c>
      <c r="K1302" s="67">
        <v>46</v>
      </c>
    </row>
    <row r="1303" spans="10:11" x14ac:dyDescent="0.25">
      <c r="J1303" s="60">
        <v>1300</v>
      </c>
      <c r="K1303" s="67">
        <v>46</v>
      </c>
    </row>
    <row r="1304" spans="10:11" x14ac:dyDescent="0.25">
      <c r="J1304" s="60">
        <v>1301</v>
      </c>
      <c r="K1304" s="67">
        <v>43</v>
      </c>
    </row>
    <row r="1305" spans="10:11" x14ac:dyDescent="0.25">
      <c r="J1305" s="60">
        <v>1302</v>
      </c>
      <c r="K1305" s="67">
        <v>42</v>
      </c>
    </row>
    <row r="1306" spans="10:11" x14ac:dyDescent="0.25">
      <c r="J1306" s="60">
        <v>1303</v>
      </c>
      <c r="K1306" s="67">
        <v>45</v>
      </c>
    </row>
    <row r="1307" spans="10:11" x14ac:dyDescent="0.25">
      <c r="J1307" s="60">
        <v>1304</v>
      </c>
      <c r="K1307" s="67">
        <v>43</v>
      </c>
    </row>
    <row r="1308" spans="10:11" x14ac:dyDescent="0.25">
      <c r="J1308" s="60">
        <v>1305</v>
      </c>
      <c r="K1308" s="67">
        <v>34</v>
      </c>
    </row>
    <row r="1309" spans="10:11" x14ac:dyDescent="0.25">
      <c r="J1309" s="60">
        <v>1306</v>
      </c>
      <c r="K1309" s="67">
        <v>37</v>
      </c>
    </row>
    <row r="1310" spans="10:11" x14ac:dyDescent="0.25">
      <c r="J1310" s="60">
        <v>1307</v>
      </c>
      <c r="K1310" s="67">
        <v>44</v>
      </c>
    </row>
    <row r="1311" spans="10:11" x14ac:dyDescent="0.25">
      <c r="J1311" s="60">
        <v>1308</v>
      </c>
      <c r="K1311" s="67">
        <v>41</v>
      </c>
    </row>
    <row r="1312" spans="10:11" x14ac:dyDescent="0.25">
      <c r="J1312" s="60">
        <v>1309</v>
      </c>
      <c r="K1312" s="67">
        <v>37</v>
      </c>
    </row>
    <row r="1313" spans="10:11" x14ac:dyDescent="0.25">
      <c r="J1313" s="60">
        <v>1310</v>
      </c>
      <c r="K1313" s="67">
        <v>34</v>
      </c>
    </row>
    <row r="1314" spans="10:11" x14ac:dyDescent="0.25">
      <c r="J1314" s="60">
        <v>1311</v>
      </c>
      <c r="K1314" s="67">
        <v>38</v>
      </c>
    </row>
    <row r="1315" spans="10:11" x14ac:dyDescent="0.25">
      <c r="J1315" s="60">
        <v>1312</v>
      </c>
      <c r="K1315" s="67">
        <v>32</v>
      </c>
    </row>
    <row r="1316" spans="10:11" x14ac:dyDescent="0.25">
      <c r="J1316" s="60">
        <v>1313</v>
      </c>
      <c r="K1316" s="67">
        <v>36</v>
      </c>
    </row>
    <row r="1317" spans="10:11" x14ac:dyDescent="0.25">
      <c r="J1317" s="60">
        <v>1314</v>
      </c>
      <c r="K1317" s="67">
        <v>30</v>
      </c>
    </row>
    <row r="1318" spans="10:11" x14ac:dyDescent="0.25">
      <c r="J1318" s="60">
        <v>1315</v>
      </c>
      <c r="K1318" s="67">
        <v>39</v>
      </c>
    </row>
    <row r="1319" spans="10:11" x14ac:dyDescent="0.25">
      <c r="J1319" s="60">
        <v>1316</v>
      </c>
      <c r="K1319" s="67">
        <v>50</v>
      </c>
    </row>
    <row r="1320" spans="10:11" x14ac:dyDescent="0.25">
      <c r="J1320" s="60">
        <v>1317</v>
      </c>
      <c r="K1320" s="67">
        <v>43</v>
      </c>
    </row>
    <row r="1321" spans="10:11" x14ac:dyDescent="0.25">
      <c r="J1321" s="60">
        <v>1318</v>
      </c>
      <c r="K1321" s="67">
        <v>26</v>
      </c>
    </row>
    <row r="1322" spans="10:11" x14ac:dyDescent="0.25">
      <c r="J1322" s="60">
        <v>1319</v>
      </c>
      <c r="K1322" s="67">
        <v>39</v>
      </c>
    </row>
    <row r="1323" spans="10:11" x14ac:dyDescent="0.25">
      <c r="J1323" s="60">
        <v>1320</v>
      </c>
      <c r="K1323" s="67">
        <v>40</v>
      </c>
    </row>
    <row r="1324" spans="10:11" x14ac:dyDescent="0.25">
      <c r="J1324" s="60">
        <v>1321</v>
      </c>
      <c r="K1324" s="67">
        <v>48</v>
      </c>
    </row>
    <row r="1325" spans="10:11" x14ac:dyDescent="0.25">
      <c r="J1325" s="60">
        <v>1322</v>
      </c>
      <c r="K1325" s="67">
        <v>35</v>
      </c>
    </row>
    <row r="1326" spans="10:11" x14ac:dyDescent="0.25">
      <c r="J1326" s="60">
        <v>1323</v>
      </c>
      <c r="K1326" s="67">
        <v>39</v>
      </c>
    </row>
    <row r="1327" spans="10:11" x14ac:dyDescent="0.25">
      <c r="J1327" s="60">
        <v>1324</v>
      </c>
      <c r="K1327" s="67">
        <v>38</v>
      </c>
    </row>
    <row r="1328" spans="10:11" x14ac:dyDescent="0.25">
      <c r="J1328" s="60">
        <v>1325</v>
      </c>
      <c r="K1328" s="67">
        <v>40</v>
      </c>
    </row>
    <row r="1329" spans="10:11" x14ac:dyDescent="0.25">
      <c r="J1329" s="60">
        <v>1326</v>
      </c>
      <c r="K1329" s="67">
        <v>47</v>
      </c>
    </row>
    <row r="1330" spans="10:11" x14ac:dyDescent="0.25">
      <c r="J1330" s="60">
        <v>1327</v>
      </c>
      <c r="K1330" s="67">
        <v>40</v>
      </c>
    </row>
    <row r="1331" spans="10:11" x14ac:dyDescent="0.25">
      <c r="J1331" s="60">
        <v>1328</v>
      </c>
      <c r="K1331" s="67">
        <v>30</v>
      </c>
    </row>
    <row r="1332" spans="10:11" x14ac:dyDescent="0.25">
      <c r="J1332" s="60">
        <v>1329</v>
      </c>
      <c r="K1332" s="67">
        <v>31</v>
      </c>
    </row>
    <row r="1333" spans="10:11" x14ac:dyDescent="0.25">
      <c r="J1333" s="60">
        <v>1330</v>
      </c>
      <c r="K1333" s="67">
        <v>40</v>
      </c>
    </row>
    <row r="1334" spans="10:11" x14ac:dyDescent="0.25">
      <c r="J1334" s="60">
        <v>1331</v>
      </c>
      <c r="K1334" s="67">
        <v>41</v>
      </c>
    </row>
    <row r="1335" spans="10:11" x14ac:dyDescent="0.25">
      <c r="J1335" s="60">
        <v>1332</v>
      </c>
      <c r="K1335" s="67">
        <v>44</v>
      </c>
    </row>
    <row r="1336" spans="10:11" x14ac:dyDescent="0.25">
      <c r="J1336" s="60">
        <v>1333</v>
      </c>
      <c r="K1336" s="67">
        <v>27</v>
      </c>
    </row>
    <row r="1337" spans="10:11" x14ac:dyDescent="0.25">
      <c r="J1337" s="60">
        <v>1334</v>
      </c>
      <c r="K1337" s="67">
        <v>42</v>
      </c>
    </row>
    <row r="1338" spans="10:11" x14ac:dyDescent="0.25">
      <c r="J1338" s="60">
        <v>1335</v>
      </c>
      <c r="K1338" s="67">
        <v>40</v>
      </c>
    </row>
    <row r="1339" spans="10:11" x14ac:dyDescent="0.25">
      <c r="J1339" s="60">
        <v>1336</v>
      </c>
      <c r="K1339" s="67">
        <v>42</v>
      </c>
    </row>
    <row r="1340" spans="10:11" x14ac:dyDescent="0.25">
      <c r="J1340" s="60">
        <v>1337</v>
      </c>
      <c r="K1340" s="67">
        <v>45</v>
      </c>
    </row>
    <row r="1341" spans="10:11" x14ac:dyDescent="0.25">
      <c r="J1341" s="60">
        <v>1338</v>
      </c>
      <c r="K1341" s="67">
        <v>35</v>
      </c>
    </row>
    <row r="1342" spans="10:11" x14ac:dyDescent="0.25">
      <c r="J1342" s="60">
        <v>1339</v>
      </c>
      <c r="K1342" s="67">
        <v>39</v>
      </c>
    </row>
    <row r="1343" spans="10:11" x14ac:dyDescent="0.25">
      <c r="J1343" s="60">
        <v>1340</v>
      </c>
      <c r="K1343" s="67">
        <v>45</v>
      </c>
    </row>
    <row r="1344" spans="10:11" x14ac:dyDescent="0.25">
      <c r="J1344" s="60">
        <v>1341</v>
      </c>
      <c r="K1344" s="67">
        <v>35</v>
      </c>
    </row>
    <row r="1345" spans="10:11" x14ac:dyDescent="0.25">
      <c r="J1345" s="60">
        <v>1342</v>
      </c>
      <c r="K1345" s="67">
        <v>30</v>
      </c>
    </row>
    <row r="1346" spans="10:11" x14ac:dyDescent="0.25">
      <c r="J1346" s="60">
        <v>1343</v>
      </c>
      <c r="K1346" s="67">
        <v>36</v>
      </c>
    </row>
    <row r="1347" spans="10:11" x14ac:dyDescent="0.25">
      <c r="J1347" s="60">
        <v>1344</v>
      </c>
      <c r="K1347" s="67">
        <v>41</v>
      </c>
    </row>
    <row r="1348" spans="10:11" x14ac:dyDescent="0.25">
      <c r="J1348" s="60">
        <v>1345</v>
      </c>
      <c r="K1348" s="67">
        <v>46</v>
      </c>
    </row>
    <row r="1349" spans="10:11" x14ac:dyDescent="0.25">
      <c r="J1349" s="60">
        <v>1346</v>
      </c>
      <c r="K1349" s="67">
        <v>43</v>
      </c>
    </row>
    <row r="1350" spans="10:11" x14ac:dyDescent="0.25">
      <c r="J1350" s="60">
        <v>1347</v>
      </c>
      <c r="K1350" s="67">
        <v>41</v>
      </c>
    </row>
    <row r="1351" spans="10:11" x14ac:dyDescent="0.25">
      <c r="J1351" s="60">
        <v>1348</v>
      </c>
      <c r="K1351" s="67">
        <v>43</v>
      </c>
    </row>
    <row r="1352" spans="10:11" x14ac:dyDescent="0.25">
      <c r="J1352" s="60">
        <v>1349</v>
      </c>
      <c r="K1352" s="67">
        <v>43</v>
      </c>
    </row>
    <row r="1353" spans="10:11" x14ac:dyDescent="0.25">
      <c r="J1353" s="60">
        <v>1350</v>
      </c>
      <c r="K1353" s="67">
        <v>36</v>
      </c>
    </row>
    <row r="1354" spans="10:11" x14ac:dyDescent="0.25">
      <c r="J1354" s="60">
        <v>1351</v>
      </c>
      <c r="K1354" s="67">
        <v>36</v>
      </c>
    </row>
    <row r="1355" spans="10:11" x14ac:dyDescent="0.25">
      <c r="J1355" s="60">
        <v>1352</v>
      </c>
      <c r="K1355" s="67">
        <v>43</v>
      </c>
    </row>
    <row r="1356" spans="10:11" x14ac:dyDescent="0.25">
      <c r="J1356" s="60">
        <v>1353</v>
      </c>
      <c r="K1356" s="67">
        <v>31</v>
      </c>
    </row>
    <row r="1357" spans="10:11" x14ac:dyDescent="0.25">
      <c r="J1357" s="60">
        <v>1354</v>
      </c>
      <c r="K1357" s="67">
        <v>41</v>
      </c>
    </row>
    <row r="1358" spans="10:11" x14ac:dyDescent="0.25">
      <c r="J1358" s="60">
        <v>1355</v>
      </c>
      <c r="K1358" s="67">
        <v>57</v>
      </c>
    </row>
    <row r="1359" spans="10:11" x14ac:dyDescent="0.25">
      <c r="J1359" s="60">
        <v>1356</v>
      </c>
      <c r="K1359" s="67">
        <v>47</v>
      </c>
    </row>
    <row r="1360" spans="10:11" x14ac:dyDescent="0.25">
      <c r="J1360" s="60">
        <v>1357</v>
      </c>
      <c r="K1360" s="67">
        <v>38</v>
      </c>
    </row>
    <row r="1361" spans="10:11" x14ac:dyDescent="0.25">
      <c r="J1361" s="60">
        <v>1358</v>
      </c>
      <c r="K1361" s="67">
        <v>42</v>
      </c>
    </row>
    <row r="1362" spans="10:11" x14ac:dyDescent="0.25">
      <c r="J1362" s="60">
        <v>1359</v>
      </c>
      <c r="K1362" s="67">
        <v>36</v>
      </c>
    </row>
    <row r="1363" spans="10:11" x14ac:dyDescent="0.25">
      <c r="J1363" s="60">
        <v>1360</v>
      </c>
      <c r="K1363" s="67">
        <v>37</v>
      </c>
    </row>
    <row r="1364" spans="10:11" x14ac:dyDescent="0.25">
      <c r="J1364" s="60">
        <v>1361</v>
      </c>
      <c r="K1364" s="67">
        <v>36</v>
      </c>
    </row>
    <row r="1365" spans="10:11" x14ac:dyDescent="0.25">
      <c r="J1365" s="60">
        <v>1362</v>
      </c>
      <c r="K1365" s="67">
        <v>44</v>
      </c>
    </row>
    <row r="1366" spans="10:11" x14ac:dyDescent="0.25">
      <c r="J1366" s="60">
        <v>1363</v>
      </c>
      <c r="K1366" s="67">
        <v>37</v>
      </c>
    </row>
    <row r="1367" spans="10:11" x14ac:dyDescent="0.25">
      <c r="J1367" s="60">
        <v>1364</v>
      </c>
      <c r="K1367" s="67">
        <v>37</v>
      </c>
    </row>
    <row r="1368" spans="10:11" x14ac:dyDescent="0.25">
      <c r="J1368" s="60">
        <v>1365</v>
      </c>
      <c r="K1368" s="67">
        <v>49</v>
      </c>
    </row>
    <row r="1369" spans="10:11" x14ac:dyDescent="0.25">
      <c r="J1369" s="60">
        <v>1366</v>
      </c>
      <c r="K1369" s="67">
        <v>31</v>
      </c>
    </row>
    <row r="1370" spans="10:11" x14ac:dyDescent="0.25">
      <c r="J1370" s="60">
        <v>1367</v>
      </c>
      <c r="K1370" s="67">
        <v>37</v>
      </c>
    </row>
    <row r="1371" spans="10:11" x14ac:dyDescent="0.25">
      <c r="J1371" s="60">
        <v>1368</v>
      </c>
      <c r="K1371" s="67">
        <v>42</v>
      </c>
    </row>
    <row r="1372" spans="10:11" x14ac:dyDescent="0.25">
      <c r="J1372" s="60">
        <v>1369</v>
      </c>
      <c r="K1372" s="67">
        <v>44</v>
      </c>
    </row>
    <row r="1373" spans="10:11" x14ac:dyDescent="0.25">
      <c r="J1373" s="60">
        <v>1370</v>
      </c>
      <c r="K1373" s="67">
        <v>40</v>
      </c>
    </row>
    <row r="1374" spans="10:11" x14ac:dyDescent="0.25">
      <c r="J1374" s="60">
        <v>1371</v>
      </c>
      <c r="K1374" s="67">
        <v>42</v>
      </c>
    </row>
    <row r="1375" spans="10:11" x14ac:dyDescent="0.25">
      <c r="J1375" s="60">
        <v>1372</v>
      </c>
      <c r="K1375" s="67">
        <v>48</v>
      </c>
    </row>
    <row r="1376" spans="10:11" x14ac:dyDescent="0.25">
      <c r="J1376" s="60">
        <v>1373</v>
      </c>
      <c r="K1376" s="67">
        <v>36</v>
      </c>
    </row>
    <row r="1377" spans="10:11" x14ac:dyDescent="0.25">
      <c r="J1377" s="60">
        <v>1374</v>
      </c>
      <c r="K1377" s="67">
        <v>35</v>
      </c>
    </row>
    <row r="1378" spans="10:11" x14ac:dyDescent="0.25">
      <c r="J1378" s="60">
        <v>1375</v>
      </c>
      <c r="K1378" s="67">
        <v>38</v>
      </c>
    </row>
    <row r="1379" spans="10:11" x14ac:dyDescent="0.25">
      <c r="J1379" s="60">
        <v>1376</v>
      </c>
      <c r="K1379" s="67">
        <v>39</v>
      </c>
    </row>
    <row r="1380" spans="10:11" x14ac:dyDescent="0.25">
      <c r="J1380" s="60">
        <v>1377</v>
      </c>
      <c r="K1380" s="67">
        <v>36</v>
      </c>
    </row>
    <row r="1381" spans="10:11" x14ac:dyDescent="0.25">
      <c r="J1381" s="60">
        <v>1378</v>
      </c>
      <c r="K1381" s="67">
        <v>39</v>
      </c>
    </row>
    <row r="1382" spans="10:11" x14ac:dyDescent="0.25">
      <c r="J1382" s="60">
        <v>1379</v>
      </c>
      <c r="K1382" s="67">
        <v>50</v>
      </c>
    </row>
    <row r="1383" spans="10:11" x14ac:dyDescent="0.25">
      <c r="J1383" s="60">
        <v>1380</v>
      </c>
      <c r="K1383" s="67">
        <v>40</v>
      </c>
    </row>
    <row r="1384" spans="10:11" x14ac:dyDescent="0.25">
      <c r="J1384" s="60">
        <v>1381</v>
      </c>
      <c r="K1384" s="67">
        <v>41</v>
      </c>
    </row>
    <row r="1385" spans="10:11" x14ac:dyDescent="0.25">
      <c r="J1385" s="60">
        <v>1382</v>
      </c>
      <c r="K1385" s="67">
        <v>36</v>
      </c>
    </row>
    <row r="1386" spans="10:11" x14ac:dyDescent="0.25">
      <c r="J1386" s="60">
        <v>1383</v>
      </c>
      <c r="K1386" s="67">
        <v>35</v>
      </c>
    </row>
    <row r="1387" spans="10:11" x14ac:dyDescent="0.25">
      <c r="J1387" s="60">
        <v>1384</v>
      </c>
      <c r="K1387" s="67">
        <v>46</v>
      </c>
    </row>
    <row r="1388" spans="10:11" x14ac:dyDescent="0.25">
      <c r="J1388" s="60">
        <v>1385</v>
      </c>
      <c r="K1388" s="67">
        <v>47</v>
      </c>
    </row>
    <row r="1389" spans="10:11" x14ac:dyDescent="0.25">
      <c r="J1389" s="60">
        <v>1386</v>
      </c>
      <c r="K1389" s="67">
        <v>35</v>
      </c>
    </row>
    <row r="1390" spans="10:11" x14ac:dyDescent="0.25">
      <c r="J1390" s="60">
        <v>1387</v>
      </c>
      <c r="K1390" s="67">
        <v>39</v>
      </c>
    </row>
    <row r="1391" spans="10:11" x14ac:dyDescent="0.25">
      <c r="J1391" s="60">
        <v>1388</v>
      </c>
      <c r="K1391" s="67">
        <v>47</v>
      </c>
    </row>
    <row r="1392" spans="10:11" x14ac:dyDescent="0.25">
      <c r="J1392" s="60">
        <v>1389</v>
      </c>
      <c r="K1392" s="67">
        <v>41</v>
      </c>
    </row>
    <row r="1393" spans="10:11" x14ac:dyDescent="0.25">
      <c r="J1393" s="60">
        <v>1390</v>
      </c>
      <c r="K1393" s="67">
        <v>38</v>
      </c>
    </row>
    <row r="1394" spans="10:11" x14ac:dyDescent="0.25">
      <c r="J1394" s="60">
        <v>1391</v>
      </c>
      <c r="K1394" s="67">
        <v>45</v>
      </c>
    </row>
    <row r="1395" spans="10:11" x14ac:dyDescent="0.25">
      <c r="J1395" s="60">
        <v>1392</v>
      </c>
      <c r="K1395" s="67">
        <v>35</v>
      </c>
    </row>
    <row r="1396" spans="10:11" x14ac:dyDescent="0.25">
      <c r="J1396" s="60">
        <v>1393</v>
      </c>
      <c r="K1396" s="67">
        <v>35</v>
      </c>
    </row>
    <row r="1397" spans="10:11" x14ac:dyDescent="0.25">
      <c r="J1397" s="60">
        <v>1394</v>
      </c>
      <c r="K1397" s="67">
        <v>30</v>
      </c>
    </row>
    <row r="1398" spans="10:11" x14ac:dyDescent="0.25">
      <c r="J1398" s="60">
        <v>1395</v>
      </c>
      <c r="K1398" s="67">
        <v>48</v>
      </c>
    </row>
    <row r="1399" spans="10:11" x14ac:dyDescent="0.25">
      <c r="J1399" s="60">
        <v>1396</v>
      </c>
      <c r="K1399" s="67">
        <v>31</v>
      </c>
    </row>
    <row r="1400" spans="10:11" x14ac:dyDescent="0.25">
      <c r="J1400" s="60">
        <v>1397</v>
      </c>
      <c r="K1400" s="67">
        <v>36</v>
      </c>
    </row>
    <row r="1401" spans="10:11" x14ac:dyDescent="0.25">
      <c r="J1401" s="60">
        <v>1398</v>
      </c>
      <c r="K1401" s="67">
        <v>51</v>
      </c>
    </row>
    <row r="1402" spans="10:11" x14ac:dyDescent="0.25">
      <c r="J1402" s="60">
        <v>1399</v>
      </c>
      <c r="K1402" s="67">
        <v>42</v>
      </c>
    </row>
    <row r="1403" spans="10:11" x14ac:dyDescent="0.25">
      <c r="J1403" s="60">
        <v>1400</v>
      </c>
      <c r="K1403" s="67">
        <v>45</v>
      </c>
    </row>
    <row r="1404" spans="10:11" x14ac:dyDescent="0.25">
      <c r="J1404" s="60">
        <v>1401</v>
      </c>
      <c r="K1404" s="67">
        <v>40</v>
      </c>
    </row>
    <row r="1405" spans="10:11" x14ac:dyDescent="0.25">
      <c r="J1405" s="60">
        <v>1402</v>
      </c>
      <c r="K1405" s="67">
        <v>36</v>
      </c>
    </row>
    <row r="1406" spans="10:11" x14ac:dyDescent="0.25">
      <c r="J1406" s="60">
        <v>1403</v>
      </c>
      <c r="K1406" s="67">
        <v>43</v>
      </c>
    </row>
    <row r="1407" spans="10:11" x14ac:dyDescent="0.25">
      <c r="J1407" s="60">
        <v>1404</v>
      </c>
      <c r="K1407" s="67">
        <v>50</v>
      </c>
    </row>
    <row r="1408" spans="10:11" x14ac:dyDescent="0.25">
      <c r="J1408" s="60">
        <v>1405</v>
      </c>
      <c r="K1408" s="67">
        <v>37</v>
      </c>
    </row>
    <row r="1409" spans="10:11" x14ac:dyDescent="0.25">
      <c r="J1409" s="60">
        <v>1406</v>
      </c>
      <c r="K1409" s="67">
        <v>45</v>
      </c>
    </row>
    <row r="1410" spans="10:11" x14ac:dyDescent="0.25">
      <c r="J1410" s="60">
        <v>1407</v>
      </c>
      <c r="K1410" s="67">
        <v>45</v>
      </c>
    </row>
    <row r="1411" spans="10:11" x14ac:dyDescent="0.25">
      <c r="J1411" s="60">
        <v>1408</v>
      </c>
      <c r="K1411" s="67">
        <v>44</v>
      </c>
    </row>
    <row r="1412" spans="10:11" x14ac:dyDescent="0.25">
      <c r="J1412" s="60">
        <v>1409</v>
      </c>
      <c r="K1412" s="67">
        <v>28</v>
      </c>
    </row>
    <row r="1413" spans="10:11" x14ac:dyDescent="0.25">
      <c r="J1413" s="60">
        <v>1410</v>
      </c>
      <c r="K1413" s="67">
        <v>38</v>
      </c>
    </row>
    <row r="1414" spans="10:11" x14ac:dyDescent="0.25">
      <c r="J1414" s="60">
        <v>1411</v>
      </c>
      <c r="K1414" s="67">
        <v>40</v>
      </c>
    </row>
    <row r="1415" spans="10:11" x14ac:dyDescent="0.25">
      <c r="J1415" s="60">
        <v>1412</v>
      </c>
      <c r="K1415" s="67">
        <v>36</v>
      </c>
    </row>
    <row r="1416" spans="10:11" x14ac:dyDescent="0.25">
      <c r="J1416" s="60">
        <v>1413</v>
      </c>
      <c r="K1416" s="67">
        <v>36</v>
      </c>
    </row>
    <row r="1417" spans="10:11" x14ac:dyDescent="0.25">
      <c r="J1417" s="60">
        <v>1414</v>
      </c>
      <c r="K1417" s="67">
        <v>38</v>
      </c>
    </row>
    <row r="1418" spans="10:11" x14ac:dyDescent="0.25">
      <c r="J1418" s="60">
        <v>1415</v>
      </c>
      <c r="K1418" s="67">
        <v>40</v>
      </c>
    </row>
    <row r="1419" spans="10:11" x14ac:dyDescent="0.25">
      <c r="J1419" s="60">
        <v>1416</v>
      </c>
      <c r="K1419" s="67">
        <v>41</v>
      </c>
    </row>
    <row r="1420" spans="10:11" x14ac:dyDescent="0.25">
      <c r="J1420" s="60">
        <v>1417</v>
      </c>
      <c r="K1420" s="67">
        <v>49</v>
      </c>
    </row>
    <row r="1421" spans="10:11" x14ac:dyDescent="0.25">
      <c r="J1421" s="60">
        <v>1418</v>
      </c>
      <c r="K1421" s="67">
        <v>42</v>
      </c>
    </row>
    <row r="1422" spans="10:11" x14ac:dyDescent="0.25">
      <c r="J1422" s="60">
        <v>1419</v>
      </c>
      <c r="K1422" s="67">
        <v>36</v>
      </c>
    </row>
    <row r="1423" spans="10:11" x14ac:dyDescent="0.25">
      <c r="J1423" s="60">
        <v>1420</v>
      </c>
      <c r="K1423" s="67">
        <v>45</v>
      </c>
    </row>
    <row r="1424" spans="10:11" x14ac:dyDescent="0.25">
      <c r="J1424" s="60">
        <v>1421</v>
      </c>
      <c r="K1424" s="67">
        <v>27</v>
      </c>
    </row>
    <row r="1425" spans="10:11" x14ac:dyDescent="0.25">
      <c r="J1425" s="60">
        <v>1422</v>
      </c>
      <c r="K1425" s="67">
        <v>35</v>
      </c>
    </row>
    <row r="1426" spans="10:11" x14ac:dyDescent="0.25">
      <c r="J1426" s="60">
        <v>1423</v>
      </c>
      <c r="K1426" s="67">
        <v>40</v>
      </c>
    </row>
    <row r="1427" spans="10:11" x14ac:dyDescent="0.25">
      <c r="J1427" s="60">
        <v>1424</v>
      </c>
      <c r="K1427" s="67">
        <v>34</v>
      </c>
    </row>
    <row r="1428" spans="10:11" x14ac:dyDescent="0.25">
      <c r="J1428" s="60">
        <v>1425</v>
      </c>
      <c r="K1428" s="67">
        <v>42</v>
      </c>
    </row>
    <row r="1429" spans="10:11" x14ac:dyDescent="0.25">
      <c r="J1429" s="60">
        <v>1426</v>
      </c>
      <c r="K1429" s="67">
        <v>38</v>
      </c>
    </row>
    <row r="1430" spans="10:11" x14ac:dyDescent="0.25">
      <c r="J1430" s="60">
        <v>1427</v>
      </c>
      <c r="K1430" s="67">
        <v>44</v>
      </c>
    </row>
    <row r="1431" spans="10:11" x14ac:dyDescent="0.25">
      <c r="J1431" s="60">
        <v>1428</v>
      </c>
      <c r="K1431" s="67">
        <v>41</v>
      </c>
    </row>
    <row r="1432" spans="10:11" x14ac:dyDescent="0.25">
      <c r="J1432" s="60">
        <v>1429</v>
      </c>
      <c r="K1432" s="67">
        <v>36</v>
      </c>
    </row>
    <row r="1433" spans="10:11" x14ac:dyDescent="0.25">
      <c r="J1433" s="60">
        <v>1430</v>
      </c>
      <c r="K1433" s="67">
        <v>35</v>
      </c>
    </row>
    <row r="1434" spans="10:11" x14ac:dyDescent="0.25">
      <c r="J1434" s="60">
        <v>1431</v>
      </c>
      <c r="K1434" s="67">
        <v>38</v>
      </c>
    </row>
    <row r="1435" spans="10:11" x14ac:dyDescent="0.25">
      <c r="J1435" s="60">
        <v>1432</v>
      </c>
      <c r="K1435" s="67">
        <v>46</v>
      </c>
    </row>
    <row r="1436" spans="10:11" x14ac:dyDescent="0.25">
      <c r="J1436" s="60">
        <v>1433</v>
      </c>
      <c r="K1436" s="67">
        <v>43</v>
      </c>
    </row>
    <row r="1437" spans="10:11" x14ac:dyDescent="0.25">
      <c r="J1437" s="60">
        <v>1434</v>
      </c>
      <c r="K1437" s="67">
        <v>37</v>
      </c>
    </row>
    <row r="1438" spans="10:11" x14ac:dyDescent="0.25">
      <c r="J1438" s="60">
        <v>1435</v>
      </c>
      <c r="K1438" s="67">
        <v>34</v>
      </c>
    </row>
    <row r="1439" spans="10:11" x14ac:dyDescent="0.25">
      <c r="J1439" s="60">
        <v>1436</v>
      </c>
      <c r="K1439" s="67">
        <v>37</v>
      </c>
    </row>
    <row r="1440" spans="10:11" x14ac:dyDescent="0.25">
      <c r="J1440" s="60">
        <v>1437</v>
      </c>
      <c r="K1440" s="67">
        <v>35</v>
      </c>
    </row>
    <row r="1441" spans="10:11" x14ac:dyDescent="0.25">
      <c r="J1441" s="60">
        <v>1438</v>
      </c>
      <c r="K1441" s="67">
        <v>38</v>
      </c>
    </row>
    <row r="1442" spans="10:11" x14ac:dyDescent="0.25">
      <c r="J1442" s="60">
        <v>1439</v>
      </c>
      <c r="K1442" s="67">
        <v>37</v>
      </c>
    </row>
    <row r="1443" spans="10:11" x14ac:dyDescent="0.25">
      <c r="J1443" s="60">
        <v>1440</v>
      </c>
      <c r="K1443" s="67">
        <v>34</v>
      </c>
    </row>
    <row r="1444" spans="10:11" x14ac:dyDescent="0.25">
      <c r="J1444" s="60">
        <v>1441</v>
      </c>
      <c r="K1444" s="67">
        <v>34</v>
      </c>
    </row>
    <row r="1445" spans="10:11" x14ac:dyDescent="0.25">
      <c r="J1445" s="60">
        <v>1442</v>
      </c>
      <c r="K1445" s="67">
        <v>50</v>
      </c>
    </row>
    <row r="1446" spans="10:11" x14ac:dyDescent="0.25">
      <c r="J1446" s="60">
        <v>1443</v>
      </c>
      <c r="K1446" s="67">
        <v>39</v>
      </c>
    </row>
    <row r="1447" spans="10:11" x14ac:dyDescent="0.25">
      <c r="J1447" s="60">
        <v>1444</v>
      </c>
      <c r="K1447" s="67">
        <v>46</v>
      </c>
    </row>
    <row r="1448" spans="10:11" x14ac:dyDescent="0.25">
      <c r="J1448" s="60">
        <v>1445</v>
      </c>
      <c r="K1448" s="67">
        <v>37</v>
      </c>
    </row>
    <row r="1449" spans="10:11" x14ac:dyDescent="0.25">
      <c r="J1449" s="60">
        <v>1446</v>
      </c>
      <c r="K1449" s="67">
        <v>42</v>
      </c>
    </row>
    <row r="1450" spans="10:11" x14ac:dyDescent="0.25">
      <c r="J1450" s="60">
        <v>1447</v>
      </c>
      <c r="K1450" s="67">
        <v>42</v>
      </c>
    </row>
    <row r="1451" spans="10:11" x14ac:dyDescent="0.25">
      <c r="J1451" s="60">
        <v>1448</v>
      </c>
      <c r="K1451" s="67">
        <v>38</v>
      </c>
    </row>
    <row r="1452" spans="10:11" x14ac:dyDescent="0.25">
      <c r="J1452" s="60">
        <v>1449</v>
      </c>
      <c r="K1452" s="67">
        <v>41</v>
      </c>
    </row>
    <row r="1453" spans="10:11" x14ac:dyDescent="0.25">
      <c r="J1453" s="60">
        <v>1450</v>
      </c>
      <c r="K1453" s="67">
        <v>46</v>
      </c>
    </row>
    <row r="1454" spans="10:11" x14ac:dyDescent="0.25">
      <c r="J1454" s="60">
        <v>1451</v>
      </c>
      <c r="K1454" s="67">
        <v>37</v>
      </c>
    </row>
    <row r="1455" spans="10:11" x14ac:dyDescent="0.25">
      <c r="J1455" s="60">
        <v>1452</v>
      </c>
      <c r="K1455" s="67">
        <v>43</v>
      </c>
    </row>
    <row r="1456" spans="10:11" x14ac:dyDescent="0.25">
      <c r="J1456" s="60">
        <v>1453</v>
      </c>
      <c r="K1456" s="67">
        <v>42</v>
      </c>
    </row>
    <row r="1457" spans="10:11" x14ac:dyDescent="0.25">
      <c r="J1457" s="60">
        <v>1454</v>
      </c>
      <c r="K1457" s="67">
        <v>37</v>
      </c>
    </row>
    <row r="1458" spans="10:11" x14ac:dyDescent="0.25">
      <c r="J1458" s="60">
        <v>1455</v>
      </c>
      <c r="K1458" s="67">
        <v>49</v>
      </c>
    </row>
    <row r="1459" spans="10:11" x14ac:dyDescent="0.25">
      <c r="J1459" s="60">
        <v>1456</v>
      </c>
      <c r="K1459" s="67">
        <v>36</v>
      </c>
    </row>
    <row r="1460" spans="10:11" x14ac:dyDescent="0.25">
      <c r="J1460" s="60">
        <v>1457</v>
      </c>
      <c r="K1460" s="67">
        <v>37</v>
      </c>
    </row>
    <row r="1461" spans="10:11" x14ac:dyDescent="0.25">
      <c r="J1461" s="60">
        <v>1458</v>
      </c>
      <c r="K1461" s="67">
        <v>35</v>
      </c>
    </row>
    <row r="1462" spans="10:11" x14ac:dyDescent="0.25">
      <c r="J1462" s="60">
        <v>1459</v>
      </c>
      <c r="K1462" s="67">
        <v>38</v>
      </c>
    </row>
    <row r="1463" spans="10:11" x14ac:dyDescent="0.25">
      <c r="J1463" s="60">
        <v>1460</v>
      </c>
      <c r="K1463" s="67">
        <v>41</v>
      </c>
    </row>
    <row r="1464" spans="10:11" x14ac:dyDescent="0.25">
      <c r="J1464" s="60">
        <v>1461</v>
      </c>
      <c r="K1464" s="67">
        <v>45</v>
      </c>
    </row>
    <row r="1465" spans="10:11" x14ac:dyDescent="0.25">
      <c r="J1465" s="60">
        <v>1462</v>
      </c>
      <c r="K1465" s="67">
        <v>37</v>
      </c>
    </row>
    <row r="1466" spans="10:11" x14ac:dyDescent="0.25">
      <c r="J1466" s="60">
        <v>1463</v>
      </c>
      <c r="K1466" s="67">
        <v>47</v>
      </c>
    </row>
    <row r="1467" spans="10:11" x14ac:dyDescent="0.25">
      <c r="J1467" s="60">
        <v>1464</v>
      </c>
      <c r="K1467" s="67">
        <v>40</v>
      </c>
    </row>
    <row r="1468" spans="10:11" x14ac:dyDescent="0.25">
      <c r="J1468" s="60">
        <v>1465</v>
      </c>
      <c r="K1468" s="67">
        <v>41</v>
      </c>
    </row>
    <row r="1469" spans="10:11" x14ac:dyDescent="0.25">
      <c r="J1469" s="60">
        <v>1466</v>
      </c>
      <c r="K1469" s="67">
        <v>46</v>
      </c>
    </row>
    <row r="1470" spans="10:11" x14ac:dyDescent="0.25">
      <c r="J1470" s="60">
        <v>1467</v>
      </c>
      <c r="K1470" s="67">
        <v>38</v>
      </c>
    </row>
    <row r="1471" spans="10:11" x14ac:dyDescent="0.25">
      <c r="J1471" s="60">
        <v>1468</v>
      </c>
      <c r="K1471" s="67">
        <v>39</v>
      </c>
    </row>
    <row r="1472" spans="10:11" x14ac:dyDescent="0.25">
      <c r="J1472" s="60">
        <v>1469</v>
      </c>
      <c r="K1472" s="67">
        <v>38</v>
      </c>
    </row>
    <row r="1473" spans="10:11" x14ac:dyDescent="0.25">
      <c r="J1473" s="60">
        <v>1470</v>
      </c>
      <c r="K1473" s="67">
        <v>41</v>
      </c>
    </row>
    <row r="1474" spans="10:11" x14ac:dyDescent="0.25">
      <c r="J1474" s="60">
        <v>1471</v>
      </c>
      <c r="K1474" s="67">
        <v>35</v>
      </c>
    </row>
    <row r="1475" spans="10:11" x14ac:dyDescent="0.25">
      <c r="J1475" s="60">
        <v>1472</v>
      </c>
      <c r="K1475" s="67">
        <v>37</v>
      </c>
    </row>
    <row r="1476" spans="10:11" x14ac:dyDescent="0.25">
      <c r="J1476" s="60">
        <v>1473</v>
      </c>
      <c r="K1476" s="67">
        <v>46</v>
      </c>
    </row>
    <row r="1477" spans="10:11" x14ac:dyDescent="0.25">
      <c r="J1477" s="60">
        <v>1474</v>
      </c>
      <c r="K1477" s="67">
        <v>35</v>
      </c>
    </row>
    <row r="1478" spans="10:11" x14ac:dyDescent="0.25">
      <c r="J1478" s="60">
        <v>1475</v>
      </c>
      <c r="K1478" s="67">
        <v>36</v>
      </c>
    </row>
    <row r="1479" spans="10:11" x14ac:dyDescent="0.25">
      <c r="J1479" s="60">
        <v>1476</v>
      </c>
      <c r="K1479" s="67">
        <v>55</v>
      </c>
    </row>
    <row r="1480" spans="10:11" x14ac:dyDescent="0.25">
      <c r="J1480" s="60">
        <v>1477</v>
      </c>
      <c r="K1480" s="67">
        <v>44</v>
      </c>
    </row>
    <row r="1481" spans="10:11" x14ac:dyDescent="0.25">
      <c r="J1481" s="60">
        <v>1478</v>
      </c>
      <c r="K1481" s="67">
        <v>40</v>
      </c>
    </row>
    <row r="1482" spans="10:11" x14ac:dyDescent="0.25">
      <c r="J1482" s="60">
        <v>1479</v>
      </c>
      <c r="K1482" s="67">
        <v>34</v>
      </c>
    </row>
    <row r="1483" spans="10:11" x14ac:dyDescent="0.25">
      <c r="J1483" s="60">
        <v>1480</v>
      </c>
      <c r="K1483" s="67">
        <v>36</v>
      </c>
    </row>
    <row r="1484" spans="10:11" x14ac:dyDescent="0.25">
      <c r="J1484" s="60">
        <v>1481</v>
      </c>
      <c r="K1484" s="67">
        <v>43</v>
      </c>
    </row>
    <row r="1485" spans="10:11" x14ac:dyDescent="0.25">
      <c r="J1485" s="60">
        <v>1482</v>
      </c>
      <c r="K1485" s="67">
        <v>35</v>
      </c>
    </row>
    <row r="1486" spans="10:11" x14ac:dyDescent="0.25">
      <c r="J1486" s="60">
        <v>1483</v>
      </c>
      <c r="K1486" s="67">
        <v>43</v>
      </c>
    </row>
    <row r="1487" spans="10:11" x14ac:dyDescent="0.25">
      <c r="J1487" s="60">
        <v>1484</v>
      </c>
      <c r="K1487" s="67">
        <v>40</v>
      </c>
    </row>
    <row r="1488" spans="10:11" x14ac:dyDescent="0.25">
      <c r="J1488" s="60">
        <v>1485</v>
      </c>
      <c r="K1488" s="67">
        <v>40</v>
      </c>
    </row>
    <row r="1489" spans="10:11" x14ac:dyDescent="0.25">
      <c r="J1489" s="60">
        <v>1486</v>
      </c>
      <c r="K1489" s="67">
        <v>33</v>
      </c>
    </row>
    <row r="1490" spans="10:11" x14ac:dyDescent="0.25">
      <c r="J1490" s="60">
        <v>1487</v>
      </c>
      <c r="K1490" s="67">
        <v>44</v>
      </c>
    </row>
    <row r="1491" spans="10:11" x14ac:dyDescent="0.25">
      <c r="J1491" s="60">
        <v>1488</v>
      </c>
      <c r="K1491" s="67">
        <v>38</v>
      </c>
    </row>
    <row r="1492" spans="10:11" x14ac:dyDescent="0.25">
      <c r="J1492" s="60">
        <v>1489</v>
      </c>
      <c r="K1492" s="67">
        <v>35</v>
      </c>
    </row>
    <row r="1493" spans="10:11" x14ac:dyDescent="0.25">
      <c r="J1493" s="60">
        <v>1490</v>
      </c>
      <c r="K1493" s="67">
        <v>52</v>
      </c>
    </row>
    <row r="1494" spans="10:11" x14ac:dyDescent="0.25">
      <c r="J1494" s="60">
        <v>1491</v>
      </c>
      <c r="K1494" s="67">
        <v>39</v>
      </c>
    </row>
    <row r="1495" spans="10:11" x14ac:dyDescent="0.25">
      <c r="J1495" s="60">
        <v>1492</v>
      </c>
      <c r="K1495" s="67">
        <v>50</v>
      </c>
    </row>
    <row r="1496" spans="10:11" x14ac:dyDescent="0.25">
      <c r="J1496" s="60">
        <v>1493</v>
      </c>
      <c r="K1496" s="67">
        <v>31</v>
      </c>
    </row>
    <row r="1497" spans="10:11" x14ac:dyDescent="0.25">
      <c r="J1497" s="60">
        <v>1494</v>
      </c>
      <c r="K1497" s="67">
        <v>38</v>
      </c>
    </row>
    <row r="1498" spans="10:11" x14ac:dyDescent="0.25">
      <c r="J1498" s="60">
        <v>1495</v>
      </c>
      <c r="K1498" s="67">
        <v>43</v>
      </c>
    </row>
    <row r="1499" spans="10:11" x14ac:dyDescent="0.25">
      <c r="J1499" s="60">
        <v>1496</v>
      </c>
      <c r="K1499" s="67">
        <v>44</v>
      </c>
    </row>
    <row r="1500" spans="10:11" x14ac:dyDescent="0.25">
      <c r="J1500" s="60">
        <v>1497</v>
      </c>
      <c r="K1500" s="67">
        <v>41</v>
      </c>
    </row>
    <row r="1501" spans="10:11" x14ac:dyDescent="0.25">
      <c r="J1501" s="60">
        <v>1498</v>
      </c>
      <c r="K1501" s="67">
        <v>46</v>
      </c>
    </row>
    <row r="1502" spans="10:11" x14ac:dyDescent="0.25">
      <c r="J1502" s="60">
        <v>1499</v>
      </c>
      <c r="K1502" s="67">
        <v>37</v>
      </c>
    </row>
    <row r="1503" spans="10:11" x14ac:dyDescent="0.25">
      <c r="J1503" s="60">
        <v>1500</v>
      </c>
      <c r="K1503" s="67">
        <v>42</v>
      </c>
    </row>
    <row r="1504" spans="10:11" x14ac:dyDescent="0.25">
      <c r="J1504" s="60">
        <v>1501</v>
      </c>
      <c r="K1504" s="67">
        <v>38</v>
      </c>
    </row>
    <row r="1505" spans="10:11" x14ac:dyDescent="0.25">
      <c r="J1505" s="60">
        <v>1502</v>
      </c>
      <c r="K1505" s="67">
        <v>39</v>
      </c>
    </row>
    <row r="1506" spans="10:11" x14ac:dyDescent="0.25">
      <c r="J1506" s="60">
        <v>1503</v>
      </c>
      <c r="K1506" s="67">
        <v>39</v>
      </c>
    </row>
    <row r="1507" spans="10:11" x14ac:dyDescent="0.25">
      <c r="J1507" s="60">
        <v>1504</v>
      </c>
      <c r="K1507" s="67">
        <v>45</v>
      </c>
    </row>
    <row r="1508" spans="10:11" x14ac:dyDescent="0.25">
      <c r="J1508" s="60">
        <v>1505</v>
      </c>
      <c r="K1508" s="67">
        <v>46</v>
      </c>
    </row>
    <row r="1509" spans="10:11" x14ac:dyDescent="0.25">
      <c r="J1509" s="60">
        <v>1506</v>
      </c>
      <c r="K1509" s="67">
        <v>36</v>
      </c>
    </row>
    <row r="1510" spans="10:11" x14ac:dyDescent="0.25">
      <c r="J1510" s="60">
        <v>1507</v>
      </c>
      <c r="K1510" s="67">
        <v>45</v>
      </c>
    </row>
    <row r="1511" spans="10:11" x14ac:dyDescent="0.25">
      <c r="J1511" s="60">
        <v>1508</v>
      </c>
      <c r="K1511" s="67">
        <v>43</v>
      </c>
    </row>
    <row r="1512" spans="10:11" x14ac:dyDescent="0.25">
      <c r="J1512" s="60">
        <v>1509</v>
      </c>
      <c r="K1512" s="67">
        <v>43</v>
      </c>
    </row>
    <row r="1513" spans="10:11" x14ac:dyDescent="0.25">
      <c r="J1513" s="60">
        <v>1510</v>
      </c>
      <c r="K1513" s="67">
        <v>28</v>
      </c>
    </row>
    <row r="1514" spans="10:11" x14ac:dyDescent="0.25">
      <c r="J1514" s="60">
        <v>1511</v>
      </c>
      <c r="K1514" s="67">
        <v>43</v>
      </c>
    </row>
    <row r="1515" spans="10:11" x14ac:dyDescent="0.25">
      <c r="J1515" s="60">
        <v>1512</v>
      </c>
      <c r="K1515" s="67">
        <v>39</v>
      </c>
    </row>
    <row r="1516" spans="10:11" x14ac:dyDescent="0.25">
      <c r="J1516" s="60">
        <v>1513</v>
      </c>
      <c r="K1516" s="67">
        <v>41</v>
      </c>
    </row>
    <row r="1517" spans="10:11" x14ac:dyDescent="0.25">
      <c r="J1517" s="60">
        <v>1514</v>
      </c>
      <c r="K1517" s="67">
        <v>40</v>
      </c>
    </row>
    <row r="1518" spans="10:11" x14ac:dyDescent="0.25">
      <c r="J1518" s="60">
        <v>1515</v>
      </c>
      <c r="K1518" s="67">
        <v>45</v>
      </c>
    </row>
    <row r="1519" spans="10:11" x14ac:dyDescent="0.25">
      <c r="J1519" s="60">
        <v>1516</v>
      </c>
      <c r="K1519" s="67">
        <v>44</v>
      </c>
    </row>
    <row r="1520" spans="10:11" x14ac:dyDescent="0.25">
      <c r="J1520" s="60">
        <v>1517</v>
      </c>
      <c r="K1520" s="67">
        <v>40</v>
      </c>
    </row>
    <row r="1521" spans="10:11" x14ac:dyDescent="0.25">
      <c r="J1521" s="60">
        <v>1518</v>
      </c>
      <c r="K1521" s="67">
        <v>36</v>
      </c>
    </row>
    <row r="1522" spans="10:11" x14ac:dyDescent="0.25">
      <c r="J1522" s="60">
        <v>1519</v>
      </c>
      <c r="K1522" s="67">
        <v>47</v>
      </c>
    </row>
    <row r="1523" spans="10:11" x14ac:dyDescent="0.25">
      <c r="J1523" s="60">
        <v>1520</v>
      </c>
      <c r="K1523" s="67">
        <v>41</v>
      </c>
    </row>
    <row r="1524" spans="10:11" x14ac:dyDescent="0.25">
      <c r="J1524" s="60">
        <v>1521</v>
      </c>
      <c r="K1524" s="67">
        <v>41</v>
      </c>
    </row>
    <row r="1525" spans="10:11" x14ac:dyDescent="0.25">
      <c r="J1525" s="60">
        <v>1522</v>
      </c>
      <c r="K1525" s="67">
        <v>36</v>
      </c>
    </row>
    <row r="1526" spans="10:11" x14ac:dyDescent="0.25">
      <c r="J1526" s="60">
        <v>1523</v>
      </c>
      <c r="K1526" s="67">
        <v>43</v>
      </c>
    </row>
    <row r="1527" spans="10:11" x14ac:dyDescent="0.25">
      <c r="J1527" s="60">
        <v>1524</v>
      </c>
      <c r="K1527" s="67">
        <v>35</v>
      </c>
    </row>
    <row r="1528" spans="10:11" x14ac:dyDescent="0.25">
      <c r="J1528" s="60">
        <v>1525</v>
      </c>
      <c r="K1528" s="67">
        <v>42</v>
      </c>
    </row>
    <row r="1529" spans="10:11" x14ac:dyDescent="0.25">
      <c r="J1529" s="60">
        <v>1526</v>
      </c>
      <c r="K1529" s="67">
        <v>36</v>
      </c>
    </row>
    <row r="1530" spans="10:11" x14ac:dyDescent="0.25">
      <c r="J1530" s="60">
        <v>1527</v>
      </c>
      <c r="K1530" s="67">
        <v>43</v>
      </c>
    </row>
    <row r="1531" spans="10:11" x14ac:dyDescent="0.25">
      <c r="J1531" s="60">
        <v>1528</v>
      </c>
      <c r="K1531" s="67">
        <v>42</v>
      </c>
    </row>
    <row r="1532" spans="10:11" x14ac:dyDescent="0.25">
      <c r="J1532" s="60">
        <v>1529</v>
      </c>
      <c r="K1532" s="67">
        <v>42</v>
      </c>
    </row>
    <row r="1533" spans="10:11" x14ac:dyDescent="0.25">
      <c r="J1533" s="60">
        <v>1530</v>
      </c>
      <c r="K1533" s="67">
        <v>47</v>
      </c>
    </row>
    <row r="1534" spans="10:11" x14ac:dyDescent="0.25">
      <c r="J1534" s="60">
        <v>1531</v>
      </c>
      <c r="K1534" s="67">
        <v>29</v>
      </c>
    </row>
    <row r="1535" spans="10:11" x14ac:dyDescent="0.25">
      <c r="J1535" s="60">
        <v>1532</v>
      </c>
      <c r="K1535" s="67">
        <v>45</v>
      </c>
    </row>
    <row r="1536" spans="10:11" x14ac:dyDescent="0.25">
      <c r="J1536" s="60">
        <v>1533</v>
      </c>
      <c r="K1536" s="67">
        <v>39</v>
      </c>
    </row>
    <row r="1537" spans="10:11" x14ac:dyDescent="0.25">
      <c r="J1537" s="60">
        <v>1534</v>
      </c>
      <c r="K1537" s="67">
        <v>42</v>
      </c>
    </row>
    <row r="1538" spans="10:11" x14ac:dyDescent="0.25">
      <c r="J1538" s="60">
        <v>1535</v>
      </c>
      <c r="K1538" s="67">
        <v>41</v>
      </c>
    </row>
    <row r="1539" spans="10:11" x14ac:dyDescent="0.25">
      <c r="J1539" s="60">
        <v>1536</v>
      </c>
      <c r="K1539" s="67">
        <v>35</v>
      </c>
    </row>
    <row r="1540" spans="10:11" x14ac:dyDescent="0.25">
      <c r="J1540" s="60">
        <v>1537</v>
      </c>
      <c r="K1540" s="67">
        <v>40</v>
      </c>
    </row>
    <row r="1541" spans="10:11" x14ac:dyDescent="0.25">
      <c r="J1541" s="60">
        <v>1538</v>
      </c>
      <c r="K1541" s="67">
        <v>38</v>
      </c>
    </row>
    <row r="1542" spans="10:11" x14ac:dyDescent="0.25">
      <c r="J1542" s="60">
        <v>1539</v>
      </c>
      <c r="K1542" s="67">
        <v>31</v>
      </c>
    </row>
    <row r="1543" spans="10:11" x14ac:dyDescent="0.25">
      <c r="J1543" s="60">
        <v>1540</v>
      </c>
      <c r="K1543" s="67">
        <v>41</v>
      </c>
    </row>
    <row r="1544" spans="10:11" x14ac:dyDescent="0.25">
      <c r="J1544" s="60">
        <v>1541</v>
      </c>
      <c r="K1544" s="67">
        <v>38</v>
      </c>
    </row>
    <row r="1545" spans="10:11" x14ac:dyDescent="0.25">
      <c r="J1545" s="60">
        <v>1542</v>
      </c>
      <c r="K1545" s="67">
        <v>46</v>
      </c>
    </row>
    <row r="1546" spans="10:11" x14ac:dyDescent="0.25">
      <c r="J1546" s="60">
        <v>1543</v>
      </c>
      <c r="K1546" s="67">
        <v>40</v>
      </c>
    </row>
    <row r="1547" spans="10:11" x14ac:dyDescent="0.25">
      <c r="J1547" s="60">
        <v>1544</v>
      </c>
      <c r="K1547" s="67">
        <v>31</v>
      </c>
    </row>
    <row r="1548" spans="10:11" x14ac:dyDescent="0.25">
      <c r="J1548" s="60">
        <v>1545</v>
      </c>
      <c r="K1548" s="67">
        <v>43</v>
      </c>
    </row>
    <row r="1549" spans="10:11" x14ac:dyDescent="0.25">
      <c r="J1549" s="60">
        <v>1546</v>
      </c>
      <c r="K1549" s="67">
        <v>50</v>
      </c>
    </row>
    <row r="1550" spans="10:11" x14ac:dyDescent="0.25">
      <c r="J1550" s="60">
        <v>1547</v>
      </c>
      <c r="K1550" s="67">
        <v>44</v>
      </c>
    </row>
    <row r="1551" spans="10:11" x14ac:dyDescent="0.25">
      <c r="J1551" s="60">
        <v>1548</v>
      </c>
      <c r="K1551" s="67">
        <v>51</v>
      </c>
    </row>
    <row r="1552" spans="10:11" x14ac:dyDescent="0.25">
      <c r="J1552" s="60">
        <v>1549</v>
      </c>
      <c r="K1552" s="67">
        <v>39</v>
      </c>
    </row>
    <row r="1553" spans="10:11" x14ac:dyDescent="0.25">
      <c r="J1553" s="60">
        <v>1550</v>
      </c>
      <c r="K1553" s="67">
        <v>33</v>
      </c>
    </row>
    <row r="1554" spans="10:11" x14ac:dyDescent="0.25">
      <c r="J1554" s="60">
        <v>1551</v>
      </c>
      <c r="K1554" s="67">
        <v>36</v>
      </c>
    </row>
    <row r="1555" spans="10:11" x14ac:dyDescent="0.25">
      <c r="J1555" s="60">
        <v>1552</v>
      </c>
      <c r="K1555" s="67">
        <v>40</v>
      </c>
    </row>
    <row r="1556" spans="10:11" x14ac:dyDescent="0.25">
      <c r="J1556" s="60">
        <v>1553</v>
      </c>
      <c r="K1556" s="67">
        <v>33</v>
      </c>
    </row>
    <row r="1557" spans="10:11" x14ac:dyDescent="0.25">
      <c r="J1557" s="60">
        <v>1554</v>
      </c>
      <c r="K1557" s="67">
        <v>35</v>
      </c>
    </row>
    <row r="1558" spans="10:11" x14ac:dyDescent="0.25">
      <c r="J1558" s="60">
        <v>1555</v>
      </c>
      <c r="K1558" s="67">
        <v>38</v>
      </c>
    </row>
    <row r="1559" spans="10:11" x14ac:dyDescent="0.25">
      <c r="J1559" s="60">
        <v>1556</v>
      </c>
      <c r="K1559" s="67">
        <v>38</v>
      </c>
    </row>
    <row r="1560" spans="10:11" x14ac:dyDescent="0.25">
      <c r="J1560" s="60">
        <v>1557</v>
      </c>
      <c r="K1560" s="67">
        <v>43</v>
      </c>
    </row>
    <row r="1561" spans="10:11" x14ac:dyDescent="0.25">
      <c r="J1561" s="60">
        <v>1558</v>
      </c>
      <c r="K1561" s="67">
        <v>41</v>
      </c>
    </row>
    <row r="1562" spans="10:11" x14ac:dyDescent="0.25">
      <c r="J1562" s="60">
        <v>1559</v>
      </c>
      <c r="K1562" s="67">
        <v>34</v>
      </c>
    </row>
    <row r="1563" spans="10:11" x14ac:dyDescent="0.25">
      <c r="J1563" s="60">
        <v>1560</v>
      </c>
      <c r="K1563" s="67">
        <v>37</v>
      </c>
    </row>
    <row r="1564" spans="10:11" x14ac:dyDescent="0.25">
      <c r="J1564" s="60">
        <v>1561</v>
      </c>
      <c r="K1564" s="67">
        <v>40</v>
      </c>
    </row>
    <row r="1565" spans="10:11" x14ac:dyDescent="0.25">
      <c r="J1565" s="60">
        <v>1562</v>
      </c>
      <c r="K1565" s="67">
        <v>38</v>
      </c>
    </row>
    <row r="1566" spans="10:11" x14ac:dyDescent="0.25">
      <c r="J1566" s="60">
        <v>1563</v>
      </c>
      <c r="K1566" s="67">
        <v>42</v>
      </c>
    </row>
    <row r="1567" spans="10:11" x14ac:dyDescent="0.25">
      <c r="J1567" s="60">
        <v>1564</v>
      </c>
      <c r="K1567" s="67">
        <v>29</v>
      </c>
    </row>
    <row r="1568" spans="10:11" x14ac:dyDescent="0.25">
      <c r="J1568" s="60">
        <v>1565</v>
      </c>
      <c r="K1568" s="67">
        <v>42</v>
      </c>
    </row>
    <row r="1569" spans="10:11" x14ac:dyDescent="0.25">
      <c r="J1569" s="60">
        <v>1566</v>
      </c>
      <c r="K1569" s="67">
        <v>41</v>
      </c>
    </row>
    <row r="1570" spans="10:11" x14ac:dyDescent="0.25">
      <c r="J1570" s="60">
        <v>1567</v>
      </c>
      <c r="K1570" s="67">
        <v>42</v>
      </c>
    </row>
    <row r="1571" spans="10:11" x14ac:dyDescent="0.25">
      <c r="J1571" s="60">
        <v>1568</v>
      </c>
      <c r="K1571" s="67">
        <v>45</v>
      </c>
    </row>
    <row r="1572" spans="10:11" x14ac:dyDescent="0.25">
      <c r="J1572" s="60">
        <v>1569</v>
      </c>
      <c r="K1572" s="67">
        <v>37</v>
      </c>
    </row>
    <row r="1573" spans="10:11" x14ac:dyDescent="0.25">
      <c r="J1573" s="60">
        <v>1570</v>
      </c>
      <c r="K1573" s="67">
        <v>29</v>
      </c>
    </row>
    <row r="1574" spans="10:11" x14ac:dyDescent="0.25">
      <c r="J1574" s="60">
        <v>1571</v>
      </c>
      <c r="K1574" s="67">
        <v>45</v>
      </c>
    </row>
    <row r="1575" spans="10:11" x14ac:dyDescent="0.25">
      <c r="J1575" s="60">
        <v>1572</v>
      </c>
      <c r="K1575" s="67">
        <v>31</v>
      </c>
    </row>
    <row r="1576" spans="10:11" x14ac:dyDescent="0.25">
      <c r="J1576" s="60">
        <v>1573</v>
      </c>
      <c r="K1576" s="67">
        <v>43</v>
      </c>
    </row>
    <row r="1577" spans="10:11" x14ac:dyDescent="0.25">
      <c r="J1577" s="60">
        <v>1574</v>
      </c>
      <c r="K1577" s="67">
        <v>37</v>
      </c>
    </row>
    <row r="1578" spans="10:11" x14ac:dyDescent="0.25">
      <c r="J1578" s="60">
        <v>1575</v>
      </c>
      <c r="K1578" s="67">
        <v>41</v>
      </c>
    </row>
    <row r="1579" spans="10:11" x14ac:dyDescent="0.25">
      <c r="J1579" s="60">
        <v>1576</v>
      </c>
      <c r="K1579" s="67">
        <v>41</v>
      </c>
    </row>
    <row r="1580" spans="10:11" x14ac:dyDescent="0.25">
      <c r="J1580" s="60">
        <v>1577</v>
      </c>
      <c r="K1580" s="67">
        <v>34</v>
      </c>
    </row>
    <row r="1581" spans="10:11" x14ac:dyDescent="0.25">
      <c r="J1581" s="60">
        <v>1578</v>
      </c>
      <c r="K1581" s="67">
        <v>38</v>
      </c>
    </row>
    <row r="1582" spans="10:11" x14ac:dyDescent="0.25">
      <c r="J1582" s="60">
        <v>1579</v>
      </c>
      <c r="K1582" s="67">
        <v>49</v>
      </c>
    </row>
    <row r="1583" spans="10:11" x14ac:dyDescent="0.25">
      <c r="J1583" s="60">
        <v>1580</v>
      </c>
      <c r="K1583" s="67">
        <v>43</v>
      </c>
    </row>
    <row r="1584" spans="10:11" x14ac:dyDescent="0.25">
      <c r="J1584" s="60">
        <v>1581</v>
      </c>
      <c r="K1584" s="67">
        <v>40</v>
      </c>
    </row>
    <row r="1585" spans="10:11" x14ac:dyDescent="0.25">
      <c r="J1585" s="60">
        <v>1582</v>
      </c>
      <c r="K1585" s="67">
        <v>47</v>
      </c>
    </row>
    <row r="1586" spans="10:11" x14ac:dyDescent="0.25">
      <c r="J1586" s="60">
        <v>1583</v>
      </c>
      <c r="K1586" s="67">
        <v>37</v>
      </c>
    </row>
    <row r="1587" spans="10:11" x14ac:dyDescent="0.25">
      <c r="J1587" s="60">
        <v>1584</v>
      </c>
      <c r="K1587" s="67">
        <v>42</v>
      </c>
    </row>
    <row r="1588" spans="10:11" x14ac:dyDescent="0.25">
      <c r="J1588" s="60">
        <v>1585</v>
      </c>
      <c r="K1588" s="67">
        <v>37</v>
      </c>
    </row>
    <row r="1589" spans="10:11" x14ac:dyDescent="0.25">
      <c r="J1589" s="60">
        <v>1586</v>
      </c>
      <c r="K1589" s="67">
        <v>39</v>
      </c>
    </row>
    <row r="1590" spans="10:11" x14ac:dyDescent="0.25">
      <c r="J1590" s="60">
        <v>1587</v>
      </c>
      <c r="K1590" s="67">
        <v>39</v>
      </c>
    </row>
    <row r="1591" spans="10:11" x14ac:dyDescent="0.25">
      <c r="J1591" s="60">
        <v>1588</v>
      </c>
      <c r="K1591" s="67">
        <v>37</v>
      </c>
    </row>
    <row r="1592" spans="10:11" x14ac:dyDescent="0.25">
      <c r="J1592" s="60">
        <v>1589</v>
      </c>
      <c r="K1592" s="67">
        <v>43</v>
      </c>
    </row>
    <row r="1593" spans="10:11" x14ac:dyDescent="0.25">
      <c r="J1593" s="60">
        <v>1590</v>
      </c>
      <c r="K1593" s="67">
        <v>37</v>
      </c>
    </row>
    <row r="1594" spans="10:11" x14ac:dyDescent="0.25">
      <c r="J1594" s="60">
        <v>1591</v>
      </c>
      <c r="K1594" s="67">
        <v>39</v>
      </c>
    </row>
    <row r="1595" spans="10:11" x14ac:dyDescent="0.25">
      <c r="J1595" s="60">
        <v>1592</v>
      </c>
      <c r="K1595" s="67">
        <v>41</v>
      </c>
    </row>
    <row r="1596" spans="10:11" x14ac:dyDescent="0.25">
      <c r="J1596" s="60">
        <v>1593</v>
      </c>
      <c r="K1596" s="67">
        <v>32</v>
      </c>
    </row>
    <row r="1597" spans="10:11" x14ac:dyDescent="0.25">
      <c r="J1597" s="60">
        <v>1594</v>
      </c>
      <c r="K1597" s="67">
        <v>43</v>
      </c>
    </row>
    <row r="1598" spans="10:11" x14ac:dyDescent="0.25">
      <c r="J1598" s="60">
        <v>1595</v>
      </c>
      <c r="K1598" s="67">
        <v>44</v>
      </c>
    </row>
    <row r="1599" spans="10:11" x14ac:dyDescent="0.25">
      <c r="J1599" s="60">
        <v>1596</v>
      </c>
      <c r="K1599" s="67">
        <v>38</v>
      </c>
    </row>
    <row r="1600" spans="10:11" x14ac:dyDescent="0.25">
      <c r="J1600" s="60">
        <v>1597</v>
      </c>
      <c r="K1600" s="67">
        <v>49</v>
      </c>
    </row>
    <row r="1601" spans="10:11" x14ac:dyDescent="0.25">
      <c r="J1601" s="60">
        <v>1598</v>
      </c>
      <c r="K1601" s="67">
        <v>37</v>
      </c>
    </row>
    <row r="1602" spans="10:11" x14ac:dyDescent="0.25">
      <c r="J1602" s="60">
        <v>1599</v>
      </c>
      <c r="K1602" s="67">
        <v>44</v>
      </c>
    </row>
    <row r="1603" spans="10:11" x14ac:dyDescent="0.25">
      <c r="J1603" s="60">
        <v>1600</v>
      </c>
      <c r="K1603" s="67">
        <v>35</v>
      </c>
    </row>
    <row r="1604" spans="10:11" x14ac:dyDescent="0.25">
      <c r="J1604" s="60">
        <v>1601</v>
      </c>
      <c r="K1604" s="67">
        <v>37</v>
      </c>
    </row>
    <row r="1605" spans="10:11" x14ac:dyDescent="0.25">
      <c r="J1605" s="60">
        <v>1602</v>
      </c>
      <c r="K1605" s="67">
        <v>48</v>
      </c>
    </row>
    <row r="1606" spans="10:11" x14ac:dyDescent="0.25">
      <c r="J1606" s="60">
        <v>1603</v>
      </c>
      <c r="K1606" s="67">
        <v>38</v>
      </c>
    </row>
    <row r="1607" spans="10:11" x14ac:dyDescent="0.25">
      <c r="J1607" s="60">
        <v>1604</v>
      </c>
      <c r="K1607" s="67">
        <v>34</v>
      </c>
    </row>
    <row r="1608" spans="10:11" x14ac:dyDescent="0.25">
      <c r="J1608" s="60">
        <v>1605</v>
      </c>
      <c r="K1608" s="67">
        <v>37</v>
      </c>
    </row>
    <row r="1609" spans="10:11" x14ac:dyDescent="0.25">
      <c r="J1609" s="60">
        <v>1606</v>
      </c>
      <c r="K1609" s="67">
        <v>47</v>
      </c>
    </row>
    <row r="1610" spans="10:11" x14ac:dyDescent="0.25">
      <c r="J1610" s="60">
        <v>1607</v>
      </c>
      <c r="K1610" s="67">
        <v>30</v>
      </c>
    </row>
    <row r="1611" spans="10:11" x14ac:dyDescent="0.25">
      <c r="J1611" s="60">
        <v>1608</v>
      </c>
      <c r="K1611" s="67">
        <v>44</v>
      </c>
    </row>
    <row r="1612" spans="10:11" x14ac:dyDescent="0.25">
      <c r="J1612" s="60">
        <v>1609</v>
      </c>
      <c r="K1612" s="67">
        <v>42</v>
      </c>
    </row>
    <row r="1613" spans="10:11" x14ac:dyDescent="0.25">
      <c r="J1613" s="60">
        <v>1610</v>
      </c>
      <c r="K1613" s="67">
        <v>41</v>
      </c>
    </row>
    <row r="1614" spans="10:11" x14ac:dyDescent="0.25">
      <c r="J1614" s="60">
        <v>1611</v>
      </c>
      <c r="K1614" s="67">
        <v>43</v>
      </c>
    </row>
    <row r="1615" spans="10:11" x14ac:dyDescent="0.25">
      <c r="J1615" s="60">
        <v>1612</v>
      </c>
      <c r="K1615" s="67">
        <v>38</v>
      </c>
    </row>
    <row r="1616" spans="10:11" x14ac:dyDescent="0.25">
      <c r="J1616" s="60">
        <v>1613</v>
      </c>
      <c r="K1616" s="67">
        <v>39</v>
      </c>
    </row>
    <row r="1617" spans="10:11" x14ac:dyDescent="0.25">
      <c r="J1617" s="60">
        <v>1614</v>
      </c>
      <c r="K1617" s="67">
        <v>38</v>
      </c>
    </row>
    <row r="1618" spans="10:11" x14ac:dyDescent="0.25">
      <c r="J1618" s="60">
        <v>1615</v>
      </c>
      <c r="K1618" s="67">
        <v>40</v>
      </c>
    </row>
    <row r="1619" spans="10:11" x14ac:dyDescent="0.25">
      <c r="J1619" s="60">
        <v>1616</v>
      </c>
      <c r="K1619" s="67">
        <v>37</v>
      </c>
    </row>
    <row r="1620" spans="10:11" x14ac:dyDescent="0.25">
      <c r="J1620" s="60">
        <v>1617</v>
      </c>
      <c r="K1620" s="67">
        <v>37</v>
      </c>
    </row>
    <row r="1621" spans="10:11" x14ac:dyDescent="0.25">
      <c r="J1621" s="60">
        <v>1618</v>
      </c>
      <c r="K1621" s="67">
        <v>42</v>
      </c>
    </row>
    <row r="1622" spans="10:11" x14ac:dyDescent="0.25">
      <c r="J1622" s="60">
        <v>1619</v>
      </c>
      <c r="K1622" s="67">
        <v>40</v>
      </c>
    </row>
    <row r="1623" spans="10:11" x14ac:dyDescent="0.25">
      <c r="J1623" s="60">
        <v>1620</v>
      </c>
      <c r="K1623" s="67">
        <v>41</v>
      </c>
    </row>
    <row r="1624" spans="10:11" x14ac:dyDescent="0.25">
      <c r="J1624" s="60">
        <v>1621</v>
      </c>
      <c r="K1624" s="67">
        <v>36</v>
      </c>
    </row>
    <row r="1625" spans="10:11" x14ac:dyDescent="0.25">
      <c r="J1625" s="60">
        <v>1622</v>
      </c>
      <c r="K1625" s="67">
        <v>44</v>
      </c>
    </row>
    <row r="1626" spans="10:11" x14ac:dyDescent="0.25">
      <c r="J1626" s="60">
        <v>1623</v>
      </c>
      <c r="K1626" s="67">
        <v>39</v>
      </c>
    </row>
    <row r="1627" spans="10:11" x14ac:dyDescent="0.25">
      <c r="J1627" s="60">
        <v>1624</v>
      </c>
      <c r="K1627" s="67">
        <v>33</v>
      </c>
    </row>
    <row r="1628" spans="10:11" x14ac:dyDescent="0.25">
      <c r="J1628" s="60">
        <v>1625</v>
      </c>
      <c r="K1628" s="67">
        <v>34</v>
      </c>
    </row>
    <row r="1629" spans="10:11" x14ac:dyDescent="0.25">
      <c r="J1629" s="60">
        <v>1626</v>
      </c>
      <c r="K1629" s="67">
        <v>36</v>
      </c>
    </row>
    <row r="1630" spans="10:11" x14ac:dyDescent="0.25">
      <c r="J1630" s="60">
        <v>1627</v>
      </c>
      <c r="K1630" s="67">
        <v>38</v>
      </c>
    </row>
    <row r="1631" spans="10:11" x14ac:dyDescent="0.25">
      <c r="J1631" s="60">
        <v>1628</v>
      </c>
      <c r="K1631" s="67">
        <v>45</v>
      </c>
    </row>
    <row r="1632" spans="10:11" x14ac:dyDescent="0.25">
      <c r="J1632" s="60">
        <v>1629</v>
      </c>
      <c r="K1632" s="67">
        <v>47</v>
      </c>
    </row>
    <row r="1633" spans="10:11" x14ac:dyDescent="0.25">
      <c r="J1633" s="60">
        <v>1630</v>
      </c>
      <c r="K1633" s="67">
        <v>42</v>
      </c>
    </row>
    <row r="1634" spans="10:11" x14ac:dyDescent="0.25">
      <c r="J1634" s="60">
        <v>1631</v>
      </c>
      <c r="K1634" s="67">
        <v>44</v>
      </c>
    </row>
    <row r="1635" spans="10:11" x14ac:dyDescent="0.25">
      <c r="J1635" s="60">
        <v>1632</v>
      </c>
      <c r="K1635" s="67">
        <v>38</v>
      </c>
    </row>
    <row r="1636" spans="10:11" x14ac:dyDescent="0.25">
      <c r="J1636" s="60">
        <v>1633</v>
      </c>
      <c r="K1636" s="67">
        <v>44</v>
      </c>
    </row>
    <row r="1637" spans="10:11" x14ac:dyDescent="0.25">
      <c r="J1637" s="60">
        <v>1634</v>
      </c>
      <c r="K1637" s="67">
        <v>40</v>
      </c>
    </row>
    <row r="1638" spans="10:11" x14ac:dyDescent="0.25">
      <c r="J1638" s="60">
        <v>1635</v>
      </c>
      <c r="K1638" s="67">
        <v>42</v>
      </c>
    </row>
    <row r="1639" spans="10:11" x14ac:dyDescent="0.25">
      <c r="J1639" s="60">
        <v>1636</v>
      </c>
      <c r="K1639" s="67">
        <v>45</v>
      </c>
    </row>
    <row r="1640" spans="10:11" x14ac:dyDescent="0.25">
      <c r="J1640" s="60">
        <v>1637</v>
      </c>
      <c r="K1640" s="67">
        <v>38</v>
      </c>
    </row>
    <row r="1641" spans="10:11" x14ac:dyDescent="0.25">
      <c r="J1641" s="60">
        <v>1638</v>
      </c>
      <c r="K1641" s="67">
        <v>47</v>
      </c>
    </row>
    <row r="1642" spans="10:11" x14ac:dyDescent="0.25">
      <c r="J1642" s="60">
        <v>1639</v>
      </c>
      <c r="K1642" s="67">
        <v>36</v>
      </c>
    </row>
    <row r="1643" spans="10:11" x14ac:dyDescent="0.25">
      <c r="J1643" s="60">
        <v>1640</v>
      </c>
      <c r="K1643" s="67">
        <v>33</v>
      </c>
    </row>
    <row r="1644" spans="10:11" x14ac:dyDescent="0.25">
      <c r="J1644" s="60">
        <v>1641</v>
      </c>
      <c r="K1644" s="67">
        <v>45</v>
      </c>
    </row>
    <row r="1645" spans="10:11" x14ac:dyDescent="0.25">
      <c r="J1645" s="60">
        <v>1642</v>
      </c>
      <c r="K1645" s="67">
        <v>39</v>
      </c>
    </row>
    <row r="1646" spans="10:11" x14ac:dyDescent="0.25">
      <c r="J1646" s="60">
        <v>1643</v>
      </c>
      <c r="K1646" s="67">
        <v>42</v>
      </c>
    </row>
    <row r="1647" spans="10:11" x14ac:dyDescent="0.25">
      <c r="J1647" s="60">
        <v>1644</v>
      </c>
      <c r="K1647" s="67">
        <v>39</v>
      </c>
    </row>
    <row r="1648" spans="10:11" x14ac:dyDescent="0.25">
      <c r="J1648" s="60">
        <v>1645</v>
      </c>
      <c r="K1648" s="67">
        <v>38</v>
      </c>
    </row>
    <row r="1649" spans="10:11" x14ac:dyDescent="0.25">
      <c r="J1649" s="60">
        <v>1646</v>
      </c>
      <c r="K1649" s="67">
        <v>38</v>
      </c>
    </row>
    <row r="1650" spans="10:11" x14ac:dyDescent="0.25">
      <c r="J1650" s="60">
        <v>1647</v>
      </c>
      <c r="K1650" s="67">
        <v>40</v>
      </c>
    </row>
    <row r="1651" spans="10:11" x14ac:dyDescent="0.25">
      <c r="J1651" s="60">
        <v>1648</v>
      </c>
      <c r="K1651" s="67">
        <v>31</v>
      </c>
    </row>
    <row r="1652" spans="10:11" x14ac:dyDescent="0.25">
      <c r="J1652" s="60">
        <v>1649</v>
      </c>
      <c r="K1652" s="67">
        <v>40</v>
      </c>
    </row>
    <row r="1653" spans="10:11" x14ac:dyDescent="0.25">
      <c r="J1653" s="60">
        <v>1650</v>
      </c>
      <c r="K1653" s="67">
        <v>32</v>
      </c>
    </row>
    <row r="1654" spans="10:11" x14ac:dyDescent="0.25">
      <c r="J1654" s="60">
        <v>1651</v>
      </c>
      <c r="K1654" s="67">
        <v>43</v>
      </c>
    </row>
    <row r="1655" spans="10:11" x14ac:dyDescent="0.25">
      <c r="J1655" s="60">
        <v>1652</v>
      </c>
      <c r="K1655" s="67">
        <v>49</v>
      </c>
    </row>
    <row r="1656" spans="10:11" x14ac:dyDescent="0.25">
      <c r="J1656" s="60">
        <v>1653</v>
      </c>
      <c r="K1656" s="67">
        <v>36</v>
      </c>
    </row>
    <row r="1657" spans="10:11" x14ac:dyDescent="0.25">
      <c r="J1657" s="60">
        <v>1654</v>
      </c>
      <c r="K1657" s="67">
        <v>30</v>
      </c>
    </row>
    <row r="1658" spans="10:11" x14ac:dyDescent="0.25">
      <c r="J1658" s="60">
        <v>1655</v>
      </c>
      <c r="K1658" s="67">
        <v>41</v>
      </c>
    </row>
    <row r="1659" spans="10:11" x14ac:dyDescent="0.25">
      <c r="J1659" s="60">
        <v>1656</v>
      </c>
      <c r="K1659" s="67">
        <v>40</v>
      </c>
    </row>
    <row r="1660" spans="10:11" x14ac:dyDescent="0.25">
      <c r="J1660" s="60">
        <v>1657</v>
      </c>
      <c r="K1660" s="67">
        <v>37</v>
      </c>
    </row>
    <row r="1661" spans="10:11" x14ac:dyDescent="0.25">
      <c r="J1661" s="60">
        <v>1658</v>
      </c>
      <c r="K1661" s="67">
        <v>46</v>
      </c>
    </row>
    <row r="1662" spans="10:11" x14ac:dyDescent="0.25">
      <c r="J1662" s="60">
        <v>1659</v>
      </c>
      <c r="K1662" s="67">
        <v>36</v>
      </c>
    </row>
    <row r="1663" spans="10:11" x14ac:dyDescent="0.25">
      <c r="J1663" s="60">
        <v>1660</v>
      </c>
      <c r="K1663" s="67">
        <v>36</v>
      </c>
    </row>
    <row r="1664" spans="10:11" x14ac:dyDescent="0.25">
      <c r="J1664" s="60">
        <v>1661</v>
      </c>
      <c r="K1664" s="67">
        <v>38</v>
      </c>
    </row>
    <row r="1665" spans="10:11" x14ac:dyDescent="0.25">
      <c r="J1665" s="60">
        <v>1662</v>
      </c>
      <c r="K1665" s="67">
        <v>38</v>
      </c>
    </row>
    <row r="1666" spans="10:11" x14ac:dyDescent="0.25">
      <c r="J1666" s="60">
        <v>1663</v>
      </c>
      <c r="K1666" s="67">
        <v>41</v>
      </c>
    </row>
    <row r="1667" spans="10:11" x14ac:dyDescent="0.25">
      <c r="J1667" s="60">
        <v>1664</v>
      </c>
      <c r="K1667" s="67">
        <v>42</v>
      </c>
    </row>
    <row r="1668" spans="10:11" x14ac:dyDescent="0.25">
      <c r="J1668" s="60">
        <v>1665</v>
      </c>
      <c r="K1668" s="67">
        <v>39</v>
      </c>
    </row>
    <row r="1669" spans="10:11" x14ac:dyDescent="0.25">
      <c r="J1669" s="60">
        <v>1666</v>
      </c>
      <c r="K1669" s="67">
        <v>40</v>
      </c>
    </row>
    <row r="1670" spans="10:11" x14ac:dyDescent="0.25">
      <c r="J1670" s="60">
        <v>1667</v>
      </c>
      <c r="K1670" s="67">
        <v>39</v>
      </c>
    </row>
    <row r="1671" spans="10:11" x14ac:dyDescent="0.25">
      <c r="J1671" s="60">
        <v>1668</v>
      </c>
      <c r="K1671" s="67">
        <v>40</v>
      </c>
    </row>
    <row r="1672" spans="10:11" x14ac:dyDescent="0.25">
      <c r="J1672" s="60">
        <v>1669</v>
      </c>
      <c r="K1672" s="67">
        <v>33</v>
      </c>
    </row>
    <row r="1673" spans="10:11" x14ac:dyDescent="0.25">
      <c r="J1673" s="60">
        <v>1670</v>
      </c>
      <c r="K1673" s="67">
        <v>34</v>
      </c>
    </row>
    <row r="1674" spans="10:11" x14ac:dyDescent="0.25">
      <c r="J1674" s="60">
        <v>1671</v>
      </c>
      <c r="K1674" s="67">
        <v>38</v>
      </c>
    </row>
    <row r="1675" spans="10:11" x14ac:dyDescent="0.25">
      <c r="J1675" s="60">
        <v>1672</v>
      </c>
      <c r="K1675" s="67">
        <v>41</v>
      </c>
    </row>
    <row r="1676" spans="10:11" x14ac:dyDescent="0.25">
      <c r="J1676" s="60">
        <v>1673</v>
      </c>
      <c r="K1676" s="67">
        <v>39</v>
      </c>
    </row>
    <row r="1677" spans="10:11" x14ac:dyDescent="0.25">
      <c r="J1677" s="60">
        <v>1674</v>
      </c>
      <c r="K1677" s="67">
        <v>42</v>
      </c>
    </row>
    <row r="1678" spans="10:11" x14ac:dyDescent="0.25">
      <c r="J1678" s="60">
        <v>1675</v>
      </c>
      <c r="K1678" s="67">
        <v>38</v>
      </c>
    </row>
    <row r="1679" spans="10:11" x14ac:dyDescent="0.25">
      <c r="J1679" s="60">
        <v>1676</v>
      </c>
      <c r="K1679" s="67">
        <v>32</v>
      </c>
    </row>
    <row r="1680" spans="10:11" x14ac:dyDescent="0.25">
      <c r="J1680" s="60">
        <v>1677</v>
      </c>
      <c r="K1680" s="67">
        <v>38</v>
      </c>
    </row>
    <row r="1681" spans="10:11" x14ac:dyDescent="0.25">
      <c r="J1681" s="60">
        <v>1678</v>
      </c>
      <c r="K1681" s="67">
        <v>40</v>
      </c>
    </row>
    <row r="1682" spans="10:11" x14ac:dyDescent="0.25">
      <c r="J1682" s="60">
        <v>1679</v>
      </c>
      <c r="K1682" s="67">
        <v>46</v>
      </c>
    </row>
    <row r="1683" spans="10:11" x14ac:dyDescent="0.25">
      <c r="J1683" s="60">
        <v>1680</v>
      </c>
      <c r="K1683" s="67">
        <v>38</v>
      </c>
    </row>
    <row r="1684" spans="10:11" x14ac:dyDescent="0.25">
      <c r="J1684" s="60">
        <v>1681</v>
      </c>
      <c r="K1684" s="67">
        <v>34</v>
      </c>
    </row>
    <row r="1685" spans="10:11" x14ac:dyDescent="0.25">
      <c r="J1685" s="60">
        <v>1682</v>
      </c>
      <c r="K1685" s="67">
        <v>38</v>
      </c>
    </row>
    <row r="1686" spans="10:11" x14ac:dyDescent="0.25">
      <c r="J1686" s="60">
        <v>1683</v>
      </c>
      <c r="K1686" s="67">
        <v>42</v>
      </c>
    </row>
    <row r="1687" spans="10:11" x14ac:dyDescent="0.25">
      <c r="J1687" s="60">
        <v>1684</v>
      </c>
      <c r="K1687" s="67">
        <v>42</v>
      </c>
    </row>
    <row r="1688" spans="10:11" x14ac:dyDescent="0.25">
      <c r="J1688" s="60">
        <v>1685</v>
      </c>
      <c r="K1688" s="67">
        <v>36</v>
      </c>
    </row>
    <row r="1689" spans="10:11" x14ac:dyDescent="0.25">
      <c r="J1689" s="60">
        <v>1686</v>
      </c>
      <c r="K1689" s="67">
        <v>43</v>
      </c>
    </row>
    <row r="1690" spans="10:11" x14ac:dyDescent="0.25">
      <c r="J1690" s="60">
        <v>1687</v>
      </c>
      <c r="K1690" s="67">
        <v>39</v>
      </c>
    </row>
    <row r="1691" spans="10:11" x14ac:dyDescent="0.25">
      <c r="J1691" s="60">
        <v>1688</v>
      </c>
      <c r="K1691" s="67">
        <v>46</v>
      </c>
    </row>
    <row r="1692" spans="10:11" x14ac:dyDescent="0.25">
      <c r="J1692" s="60">
        <v>1689</v>
      </c>
      <c r="K1692" s="67">
        <v>40</v>
      </c>
    </row>
    <row r="1693" spans="10:11" x14ac:dyDescent="0.25">
      <c r="J1693" s="60">
        <v>1690</v>
      </c>
      <c r="K1693" s="67">
        <v>39</v>
      </c>
    </row>
    <row r="1694" spans="10:11" x14ac:dyDescent="0.25">
      <c r="J1694" s="60">
        <v>1691</v>
      </c>
      <c r="K1694" s="67">
        <v>43</v>
      </c>
    </row>
    <row r="1695" spans="10:11" x14ac:dyDescent="0.25">
      <c r="J1695" s="60">
        <v>1692</v>
      </c>
      <c r="K1695" s="67">
        <v>42</v>
      </c>
    </row>
    <row r="1696" spans="10:11" x14ac:dyDescent="0.25">
      <c r="J1696" s="60">
        <v>1693</v>
      </c>
      <c r="K1696" s="67">
        <v>32</v>
      </c>
    </row>
    <row r="1697" spans="10:11" x14ac:dyDescent="0.25">
      <c r="J1697" s="60">
        <v>1694</v>
      </c>
      <c r="K1697" s="67">
        <v>39</v>
      </c>
    </row>
    <row r="1698" spans="10:11" x14ac:dyDescent="0.25">
      <c r="J1698" s="60">
        <v>1695</v>
      </c>
      <c r="K1698" s="67">
        <v>34</v>
      </c>
    </row>
    <row r="1699" spans="10:11" x14ac:dyDescent="0.25">
      <c r="J1699" s="60">
        <v>1696</v>
      </c>
      <c r="K1699" s="67">
        <v>42</v>
      </c>
    </row>
    <row r="1700" spans="10:11" x14ac:dyDescent="0.25">
      <c r="J1700" s="60">
        <v>1697</v>
      </c>
      <c r="K1700" s="67">
        <v>41</v>
      </c>
    </row>
    <row r="1701" spans="10:11" x14ac:dyDescent="0.25">
      <c r="J1701" s="60">
        <v>1698</v>
      </c>
      <c r="K1701" s="67">
        <v>40</v>
      </c>
    </row>
    <row r="1702" spans="10:11" x14ac:dyDescent="0.25">
      <c r="J1702" s="60">
        <v>1699</v>
      </c>
      <c r="K1702" s="67">
        <v>32</v>
      </c>
    </row>
    <row r="1703" spans="10:11" x14ac:dyDescent="0.25">
      <c r="J1703" s="60">
        <v>1700</v>
      </c>
      <c r="K1703" s="67">
        <v>43</v>
      </c>
    </row>
    <row r="1704" spans="10:11" x14ac:dyDescent="0.25">
      <c r="J1704" s="60">
        <v>1701</v>
      </c>
      <c r="K1704" s="67">
        <v>41</v>
      </c>
    </row>
    <row r="1705" spans="10:11" x14ac:dyDescent="0.25">
      <c r="J1705" s="60">
        <v>1702</v>
      </c>
      <c r="K1705" s="67">
        <v>48</v>
      </c>
    </row>
    <row r="1706" spans="10:11" x14ac:dyDescent="0.25">
      <c r="J1706" s="60">
        <v>1703</v>
      </c>
      <c r="K1706" s="67">
        <v>33</v>
      </c>
    </row>
    <row r="1707" spans="10:11" x14ac:dyDescent="0.25">
      <c r="J1707" s="60">
        <v>1704</v>
      </c>
      <c r="K1707" s="67">
        <v>37</v>
      </c>
    </row>
    <row r="1708" spans="10:11" x14ac:dyDescent="0.25">
      <c r="J1708" s="60">
        <v>1705</v>
      </c>
      <c r="K1708" s="67">
        <v>46</v>
      </c>
    </row>
    <row r="1709" spans="10:11" x14ac:dyDescent="0.25">
      <c r="J1709" s="60">
        <v>1706</v>
      </c>
      <c r="K1709" s="67">
        <v>37</v>
      </c>
    </row>
    <row r="1710" spans="10:11" x14ac:dyDescent="0.25">
      <c r="J1710" s="60">
        <v>1707</v>
      </c>
      <c r="K1710" s="67">
        <v>33</v>
      </c>
    </row>
    <row r="1711" spans="10:11" x14ac:dyDescent="0.25">
      <c r="J1711" s="60">
        <v>1708</v>
      </c>
      <c r="K1711" s="67">
        <v>41</v>
      </c>
    </row>
    <row r="1712" spans="10:11" x14ac:dyDescent="0.25">
      <c r="J1712" s="60">
        <v>1709</v>
      </c>
      <c r="K1712" s="67">
        <v>39</v>
      </c>
    </row>
    <row r="1713" spans="10:11" x14ac:dyDescent="0.25">
      <c r="J1713" s="60">
        <v>1710</v>
      </c>
      <c r="K1713" s="67">
        <v>43</v>
      </c>
    </row>
    <row r="1714" spans="10:11" x14ac:dyDescent="0.25">
      <c r="J1714" s="60">
        <v>1711</v>
      </c>
      <c r="K1714" s="67">
        <v>49</v>
      </c>
    </row>
    <row r="1715" spans="10:11" x14ac:dyDescent="0.25">
      <c r="J1715" s="60">
        <v>1712</v>
      </c>
      <c r="K1715" s="67">
        <v>47</v>
      </c>
    </row>
    <row r="1716" spans="10:11" x14ac:dyDescent="0.25">
      <c r="J1716" s="60">
        <v>1713</v>
      </c>
      <c r="K1716" s="67">
        <v>44</v>
      </c>
    </row>
    <row r="1717" spans="10:11" x14ac:dyDescent="0.25">
      <c r="J1717" s="60">
        <v>1714</v>
      </c>
      <c r="K1717" s="67">
        <v>28</v>
      </c>
    </row>
    <row r="1718" spans="10:11" x14ac:dyDescent="0.25">
      <c r="J1718" s="60">
        <v>1715</v>
      </c>
      <c r="K1718" s="67">
        <v>40</v>
      </c>
    </row>
    <row r="1719" spans="10:11" x14ac:dyDescent="0.25">
      <c r="J1719" s="60">
        <v>1716</v>
      </c>
      <c r="K1719" s="67">
        <v>46</v>
      </c>
    </row>
    <row r="1720" spans="10:11" x14ac:dyDescent="0.25">
      <c r="J1720" s="60">
        <v>1717</v>
      </c>
      <c r="K1720" s="67">
        <v>37</v>
      </c>
    </row>
    <row r="1721" spans="10:11" x14ac:dyDescent="0.25">
      <c r="J1721" s="60">
        <v>1718</v>
      </c>
      <c r="K1721" s="67">
        <v>43</v>
      </c>
    </row>
    <row r="1722" spans="10:11" x14ac:dyDescent="0.25">
      <c r="J1722" s="60">
        <v>1719</v>
      </c>
      <c r="K1722" s="67">
        <v>38</v>
      </c>
    </row>
    <row r="1723" spans="10:11" x14ac:dyDescent="0.25">
      <c r="J1723" s="60">
        <v>1720</v>
      </c>
      <c r="K1723" s="67">
        <v>50</v>
      </c>
    </row>
    <row r="1724" spans="10:11" x14ac:dyDescent="0.25">
      <c r="J1724" s="60">
        <v>1721</v>
      </c>
      <c r="K1724" s="67">
        <v>44</v>
      </c>
    </row>
    <row r="1725" spans="10:11" x14ac:dyDescent="0.25">
      <c r="J1725" s="60">
        <v>1722</v>
      </c>
      <c r="K1725" s="67">
        <v>44</v>
      </c>
    </row>
    <row r="1726" spans="10:11" x14ac:dyDescent="0.25">
      <c r="J1726" s="60">
        <v>1723</v>
      </c>
      <c r="K1726" s="67">
        <v>36</v>
      </c>
    </row>
    <row r="1727" spans="10:11" x14ac:dyDescent="0.25">
      <c r="J1727" s="60">
        <v>1724</v>
      </c>
      <c r="K1727" s="67">
        <v>40</v>
      </c>
    </row>
    <row r="1728" spans="10:11" x14ac:dyDescent="0.25">
      <c r="J1728" s="60">
        <v>1725</v>
      </c>
      <c r="K1728" s="67">
        <v>37</v>
      </c>
    </row>
    <row r="1729" spans="10:11" x14ac:dyDescent="0.25">
      <c r="J1729" s="60">
        <v>1726</v>
      </c>
      <c r="K1729" s="67">
        <v>41</v>
      </c>
    </row>
    <row r="1730" spans="10:11" x14ac:dyDescent="0.25">
      <c r="J1730" s="60">
        <v>1727</v>
      </c>
      <c r="K1730" s="67">
        <v>47</v>
      </c>
    </row>
    <row r="1731" spans="10:11" x14ac:dyDescent="0.25">
      <c r="J1731" s="60">
        <v>1728</v>
      </c>
      <c r="K1731" s="67">
        <v>44</v>
      </c>
    </row>
    <row r="1732" spans="10:11" x14ac:dyDescent="0.25">
      <c r="J1732" s="60">
        <v>1729</v>
      </c>
      <c r="K1732" s="67">
        <v>48</v>
      </c>
    </row>
    <row r="1733" spans="10:11" x14ac:dyDescent="0.25">
      <c r="J1733" s="60">
        <v>1730</v>
      </c>
      <c r="K1733" s="67">
        <v>38</v>
      </c>
    </row>
    <row r="1734" spans="10:11" x14ac:dyDescent="0.25">
      <c r="J1734" s="60">
        <v>1731</v>
      </c>
      <c r="K1734" s="67">
        <v>38</v>
      </c>
    </row>
    <row r="1735" spans="10:11" x14ac:dyDescent="0.25">
      <c r="J1735" s="60">
        <v>1732</v>
      </c>
      <c r="K1735" s="67">
        <v>44</v>
      </c>
    </row>
    <row r="1736" spans="10:11" x14ac:dyDescent="0.25">
      <c r="J1736" s="60">
        <v>1733</v>
      </c>
      <c r="K1736" s="67">
        <v>45</v>
      </c>
    </row>
    <row r="1737" spans="10:11" x14ac:dyDescent="0.25">
      <c r="J1737" s="60">
        <v>1734</v>
      </c>
      <c r="K1737" s="67">
        <v>30</v>
      </c>
    </row>
    <row r="1738" spans="10:11" x14ac:dyDescent="0.25">
      <c r="J1738" s="60">
        <v>1735</v>
      </c>
      <c r="K1738" s="67">
        <v>44</v>
      </c>
    </row>
    <row r="1739" spans="10:11" x14ac:dyDescent="0.25">
      <c r="J1739" s="60">
        <v>1736</v>
      </c>
      <c r="K1739" s="67">
        <v>39</v>
      </c>
    </row>
    <row r="1740" spans="10:11" x14ac:dyDescent="0.25">
      <c r="J1740" s="60">
        <v>1737</v>
      </c>
      <c r="K1740" s="67">
        <v>40</v>
      </c>
    </row>
    <row r="1741" spans="10:11" x14ac:dyDescent="0.25">
      <c r="J1741" s="60">
        <v>1738</v>
      </c>
      <c r="K1741" s="67">
        <v>39</v>
      </c>
    </row>
    <row r="1742" spans="10:11" x14ac:dyDescent="0.25">
      <c r="J1742" s="60">
        <v>1739</v>
      </c>
      <c r="K1742" s="67">
        <v>33</v>
      </c>
    </row>
    <row r="1743" spans="10:11" x14ac:dyDescent="0.25">
      <c r="J1743" s="60">
        <v>1740</v>
      </c>
      <c r="K1743" s="67">
        <v>40</v>
      </c>
    </row>
    <row r="1744" spans="10:11" x14ac:dyDescent="0.25">
      <c r="J1744" s="60">
        <v>1741</v>
      </c>
      <c r="K1744" s="67">
        <v>45</v>
      </c>
    </row>
    <row r="1745" spans="10:11" x14ac:dyDescent="0.25">
      <c r="J1745" s="60">
        <v>1742</v>
      </c>
      <c r="K1745" s="67">
        <v>37</v>
      </c>
    </row>
    <row r="1746" spans="10:11" x14ac:dyDescent="0.25">
      <c r="J1746" s="60">
        <v>1743</v>
      </c>
      <c r="K1746" s="67">
        <v>38</v>
      </c>
    </row>
    <row r="1747" spans="10:11" x14ac:dyDescent="0.25">
      <c r="J1747" s="60">
        <v>1744</v>
      </c>
      <c r="K1747" s="67">
        <v>37</v>
      </c>
    </row>
    <row r="1748" spans="10:11" x14ac:dyDescent="0.25">
      <c r="J1748" s="60">
        <v>1745</v>
      </c>
      <c r="K1748" s="67">
        <v>37</v>
      </c>
    </row>
    <row r="1749" spans="10:11" x14ac:dyDescent="0.25">
      <c r="J1749" s="60">
        <v>1746</v>
      </c>
      <c r="K1749" s="67">
        <v>43</v>
      </c>
    </row>
    <row r="1750" spans="10:11" x14ac:dyDescent="0.25">
      <c r="J1750" s="60">
        <v>1747</v>
      </c>
      <c r="K1750" s="67">
        <v>38</v>
      </c>
    </row>
    <row r="1751" spans="10:11" x14ac:dyDescent="0.25">
      <c r="J1751" s="60">
        <v>1748</v>
      </c>
      <c r="K1751" s="67">
        <v>46</v>
      </c>
    </row>
    <row r="1752" spans="10:11" x14ac:dyDescent="0.25">
      <c r="J1752" s="60">
        <v>1749</v>
      </c>
      <c r="K1752" s="67">
        <v>46</v>
      </c>
    </row>
    <row r="1753" spans="10:11" x14ac:dyDescent="0.25">
      <c r="J1753" s="60">
        <v>1750</v>
      </c>
      <c r="K1753" s="67">
        <v>39</v>
      </c>
    </row>
    <row r="1754" spans="10:11" x14ac:dyDescent="0.25">
      <c r="J1754" s="60">
        <v>1751</v>
      </c>
      <c r="K1754" s="67">
        <v>49</v>
      </c>
    </row>
    <row r="1755" spans="10:11" x14ac:dyDescent="0.25">
      <c r="J1755" s="60">
        <v>1752</v>
      </c>
      <c r="K1755" s="67">
        <v>39</v>
      </c>
    </row>
    <row r="1756" spans="10:11" x14ac:dyDescent="0.25">
      <c r="J1756" s="60">
        <v>1753</v>
      </c>
      <c r="K1756" s="67">
        <v>45</v>
      </c>
    </row>
    <row r="1757" spans="10:11" x14ac:dyDescent="0.25">
      <c r="J1757" s="60">
        <v>1754</v>
      </c>
      <c r="K1757" s="67">
        <v>34</v>
      </c>
    </row>
    <row r="1758" spans="10:11" x14ac:dyDescent="0.25">
      <c r="J1758" s="60">
        <v>1755</v>
      </c>
      <c r="K1758" s="67">
        <v>45</v>
      </c>
    </row>
    <row r="1759" spans="10:11" x14ac:dyDescent="0.25">
      <c r="J1759" s="60">
        <v>1756</v>
      </c>
      <c r="K1759" s="67">
        <v>39</v>
      </c>
    </row>
    <row r="1760" spans="10:11" x14ac:dyDescent="0.25">
      <c r="J1760" s="60">
        <v>1757</v>
      </c>
      <c r="K1760" s="67">
        <v>36</v>
      </c>
    </row>
    <row r="1761" spans="10:11" x14ac:dyDescent="0.25">
      <c r="J1761" s="60">
        <v>1758</v>
      </c>
      <c r="K1761" s="67">
        <v>43</v>
      </c>
    </row>
    <row r="1762" spans="10:11" x14ac:dyDescent="0.25">
      <c r="J1762" s="60">
        <v>1759</v>
      </c>
      <c r="K1762" s="67">
        <v>36</v>
      </c>
    </row>
    <row r="1763" spans="10:11" x14ac:dyDescent="0.25">
      <c r="J1763" s="60">
        <v>1760</v>
      </c>
      <c r="K1763" s="67">
        <v>36</v>
      </c>
    </row>
    <row r="1764" spans="10:11" x14ac:dyDescent="0.25">
      <c r="J1764" s="60">
        <v>1761</v>
      </c>
      <c r="K1764" s="67">
        <v>40</v>
      </c>
    </row>
    <row r="1765" spans="10:11" x14ac:dyDescent="0.25">
      <c r="J1765" s="60">
        <v>1762</v>
      </c>
      <c r="K1765" s="67">
        <v>40</v>
      </c>
    </row>
    <row r="1766" spans="10:11" x14ac:dyDescent="0.25">
      <c r="J1766" s="60">
        <v>1763</v>
      </c>
      <c r="K1766" s="67">
        <v>31</v>
      </c>
    </row>
    <row r="1767" spans="10:11" x14ac:dyDescent="0.25">
      <c r="J1767" s="60">
        <v>1764</v>
      </c>
      <c r="K1767" s="67">
        <v>44</v>
      </c>
    </row>
    <row r="1768" spans="10:11" x14ac:dyDescent="0.25">
      <c r="J1768" s="60">
        <v>1765</v>
      </c>
      <c r="K1768" s="67">
        <v>41</v>
      </c>
    </row>
    <row r="1769" spans="10:11" x14ac:dyDescent="0.25">
      <c r="J1769" s="60">
        <v>1766</v>
      </c>
      <c r="K1769" s="67">
        <v>38</v>
      </c>
    </row>
    <row r="1770" spans="10:11" x14ac:dyDescent="0.25">
      <c r="J1770" s="60">
        <v>1767</v>
      </c>
      <c r="K1770" s="67">
        <v>43</v>
      </c>
    </row>
    <row r="1771" spans="10:11" x14ac:dyDescent="0.25">
      <c r="J1771" s="60">
        <v>1768</v>
      </c>
      <c r="K1771" s="67">
        <v>41</v>
      </c>
    </row>
    <row r="1772" spans="10:11" x14ac:dyDescent="0.25">
      <c r="J1772" s="60">
        <v>1769</v>
      </c>
      <c r="K1772" s="67">
        <v>40</v>
      </c>
    </row>
    <row r="1773" spans="10:11" x14ac:dyDescent="0.25">
      <c r="J1773" s="60">
        <v>1770</v>
      </c>
      <c r="K1773" s="67">
        <v>42</v>
      </c>
    </row>
    <row r="1774" spans="10:11" x14ac:dyDescent="0.25">
      <c r="J1774" s="60">
        <v>1771</v>
      </c>
      <c r="K1774" s="67">
        <v>40</v>
      </c>
    </row>
    <row r="1775" spans="10:11" x14ac:dyDescent="0.25">
      <c r="J1775" s="60">
        <v>1772</v>
      </c>
      <c r="K1775" s="67">
        <v>45</v>
      </c>
    </row>
    <row r="1776" spans="10:11" x14ac:dyDescent="0.25">
      <c r="J1776" s="60">
        <v>1773</v>
      </c>
      <c r="K1776" s="67">
        <v>44</v>
      </c>
    </row>
    <row r="1777" spans="10:11" x14ac:dyDescent="0.25">
      <c r="J1777" s="60">
        <v>1774</v>
      </c>
      <c r="K1777" s="67">
        <v>34</v>
      </c>
    </row>
    <row r="1778" spans="10:11" x14ac:dyDescent="0.25">
      <c r="J1778" s="60">
        <v>1775</v>
      </c>
      <c r="K1778" s="67">
        <v>38</v>
      </c>
    </row>
    <row r="1779" spans="10:11" x14ac:dyDescent="0.25">
      <c r="J1779" s="60">
        <v>1776</v>
      </c>
      <c r="K1779" s="67">
        <v>33</v>
      </c>
    </row>
    <row r="1780" spans="10:11" x14ac:dyDescent="0.25">
      <c r="J1780" s="60">
        <v>1777</v>
      </c>
      <c r="K1780" s="67">
        <v>32</v>
      </c>
    </row>
    <row r="1781" spans="10:11" x14ac:dyDescent="0.25">
      <c r="J1781" s="60">
        <v>1778</v>
      </c>
      <c r="K1781" s="67">
        <v>38</v>
      </c>
    </row>
    <row r="1782" spans="10:11" x14ac:dyDescent="0.25">
      <c r="J1782" s="60">
        <v>1779</v>
      </c>
      <c r="K1782" s="67">
        <v>49</v>
      </c>
    </row>
    <row r="1783" spans="10:11" x14ac:dyDescent="0.25">
      <c r="J1783" s="60">
        <v>1780</v>
      </c>
      <c r="K1783" s="67">
        <v>47</v>
      </c>
    </row>
    <row r="1784" spans="10:11" x14ac:dyDescent="0.25">
      <c r="J1784" s="60">
        <v>1781</v>
      </c>
      <c r="K1784" s="67">
        <v>39</v>
      </c>
    </row>
    <row r="1785" spans="10:11" x14ac:dyDescent="0.25">
      <c r="J1785" s="60">
        <v>1782</v>
      </c>
      <c r="K1785" s="67">
        <v>34</v>
      </c>
    </row>
    <row r="1786" spans="10:11" x14ac:dyDescent="0.25">
      <c r="J1786" s="60">
        <v>1783</v>
      </c>
      <c r="K1786" s="67">
        <v>40</v>
      </c>
    </row>
    <row r="1787" spans="10:11" x14ac:dyDescent="0.25">
      <c r="J1787" s="60">
        <v>1784</v>
      </c>
      <c r="K1787" s="67">
        <v>41</v>
      </c>
    </row>
    <row r="1788" spans="10:11" x14ac:dyDescent="0.25">
      <c r="J1788" s="60">
        <v>1785</v>
      </c>
      <c r="K1788" s="67">
        <v>39</v>
      </c>
    </row>
    <row r="1789" spans="10:11" x14ac:dyDescent="0.25">
      <c r="J1789" s="60">
        <v>1786</v>
      </c>
      <c r="K1789" s="67">
        <v>35</v>
      </c>
    </row>
    <row r="1790" spans="10:11" x14ac:dyDescent="0.25">
      <c r="J1790" s="60">
        <v>1787</v>
      </c>
      <c r="K1790" s="67">
        <v>41</v>
      </c>
    </row>
    <row r="1791" spans="10:11" x14ac:dyDescent="0.25">
      <c r="J1791" s="60">
        <v>1788</v>
      </c>
      <c r="K1791" s="67">
        <v>42</v>
      </c>
    </row>
    <row r="1792" spans="10:11" x14ac:dyDescent="0.25">
      <c r="J1792" s="60">
        <v>1789</v>
      </c>
      <c r="K1792" s="67">
        <v>36</v>
      </c>
    </row>
    <row r="1793" spans="10:11" x14ac:dyDescent="0.25">
      <c r="J1793" s="60">
        <v>1790</v>
      </c>
      <c r="K1793" s="67">
        <v>36</v>
      </c>
    </row>
    <row r="1794" spans="10:11" x14ac:dyDescent="0.25">
      <c r="J1794" s="60">
        <v>1791</v>
      </c>
      <c r="K1794" s="67">
        <v>36</v>
      </c>
    </row>
    <row r="1795" spans="10:11" x14ac:dyDescent="0.25">
      <c r="J1795" s="60">
        <v>1792</v>
      </c>
      <c r="K1795" s="67">
        <v>35</v>
      </c>
    </row>
    <row r="1796" spans="10:11" x14ac:dyDescent="0.25">
      <c r="J1796" s="60">
        <v>1793</v>
      </c>
      <c r="K1796" s="67">
        <v>34</v>
      </c>
    </row>
    <row r="1797" spans="10:11" x14ac:dyDescent="0.25">
      <c r="J1797" s="60">
        <v>1794</v>
      </c>
      <c r="K1797" s="67">
        <v>43</v>
      </c>
    </row>
    <row r="1798" spans="10:11" x14ac:dyDescent="0.25">
      <c r="J1798" s="60">
        <v>1795</v>
      </c>
      <c r="K1798" s="67">
        <v>50</v>
      </c>
    </row>
    <row r="1799" spans="10:11" x14ac:dyDescent="0.25">
      <c r="J1799" s="60">
        <v>1796</v>
      </c>
      <c r="K1799" s="67">
        <v>37</v>
      </c>
    </row>
    <row r="1800" spans="10:11" x14ac:dyDescent="0.25">
      <c r="J1800" s="60">
        <v>1797</v>
      </c>
      <c r="K1800" s="67">
        <v>43</v>
      </c>
    </row>
    <row r="1801" spans="10:11" x14ac:dyDescent="0.25">
      <c r="J1801" s="60">
        <v>1798</v>
      </c>
      <c r="K1801" s="67">
        <v>42</v>
      </c>
    </row>
    <row r="1802" spans="10:11" x14ac:dyDescent="0.25">
      <c r="J1802" s="60">
        <v>1799</v>
      </c>
      <c r="K1802" s="67">
        <v>40</v>
      </c>
    </row>
    <row r="1803" spans="10:11" x14ac:dyDescent="0.25">
      <c r="J1803" s="60">
        <v>1800</v>
      </c>
      <c r="K1803" s="67">
        <v>45</v>
      </c>
    </row>
    <row r="1804" spans="10:11" x14ac:dyDescent="0.25">
      <c r="J1804" s="60">
        <v>1801</v>
      </c>
      <c r="K1804" s="67">
        <v>43</v>
      </c>
    </row>
    <row r="1805" spans="10:11" x14ac:dyDescent="0.25">
      <c r="J1805" s="60">
        <v>1802</v>
      </c>
      <c r="K1805" s="67">
        <v>42</v>
      </c>
    </row>
    <row r="1806" spans="10:11" x14ac:dyDescent="0.25">
      <c r="J1806" s="60">
        <v>1803</v>
      </c>
      <c r="K1806" s="67">
        <v>45</v>
      </c>
    </row>
    <row r="1807" spans="10:11" x14ac:dyDescent="0.25">
      <c r="J1807" s="60">
        <v>1804</v>
      </c>
      <c r="K1807" s="67">
        <v>43</v>
      </c>
    </row>
    <row r="1808" spans="10:11" x14ac:dyDescent="0.25">
      <c r="J1808" s="60">
        <v>1805</v>
      </c>
      <c r="K1808" s="67">
        <v>44</v>
      </c>
    </row>
    <row r="1809" spans="10:11" x14ac:dyDescent="0.25">
      <c r="J1809" s="60">
        <v>1806</v>
      </c>
      <c r="K1809" s="67">
        <v>45</v>
      </c>
    </row>
    <row r="1810" spans="10:11" x14ac:dyDescent="0.25">
      <c r="J1810" s="60">
        <v>1807</v>
      </c>
      <c r="K1810" s="67">
        <v>37</v>
      </c>
    </row>
    <row r="1811" spans="10:11" x14ac:dyDescent="0.25">
      <c r="J1811" s="60">
        <v>1808</v>
      </c>
      <c r="K1811" s="67">
        <v>32</v>
      </c>
    </row>
    <row r="1812" spans="10:11" x14ac:dyDescent="0.25">
      <c r="J1812" s="60">
        <v>1809</v>
      </c>
      <c r="K1812" s="67">
        <v>42</v>
      </c>
    </row>
    <row r="1813" spans="10:11" x14ac:dyDescent="0.25">
      <c r="J1813" s="60">
        <v>1810</v>
      </c>
      <c r="K1813" s="67">
        <v>46</v>
      </c>
    </row>
    <row r="1814" spans="10:11" x14ac:dyDescent="0.25">
      <c r="J1814" s="60">
        <v>1811</v>
      </c>
      <c r="K1814" s="67">
        <v>43</v>
      </c>
    </row>
    <row r="1815" spans="10:11" x14ac:dyDescent="0.25">
      <c r="J1815" s="60">
        <v>1812</v>
      </c>
      <c r="K1815" s="67">
        <v>40</v>
      </c>
    </row>
    <row r="1816" spans="10:11" x14ac:dyDescent="0.25">
      <c r="J1816" s="60">
        <v>1813</v>
      </c>
      <c r="K1816" s="67">
        <v>35</v>
      </c>
    </row>
    <row r="1817" spans="10:11" x14ac:dyDescent="0.25">
      <c r="J1817" s="60">
        <v>1814</v>
      </c>
      <c r="K1817" s="67">
        <v>41</v>
      </c>
    </row>
    <row r="1818" spans="10:11" x14ac:dyDescent="0.25">
      <c r="J1818" s="60">
        <v>1815</v>
      </c>
      <c r="K1818" s="67">
        <v>39</v>
      </c>
    </row>
    <row r="1819" spans="10:11" x14ac:dyDescent="0.25">
      <c r="J1819" s="60">
        <v>1816</v>
      </c>
      <c r="K1819" s="67">
        <v>35</v>
      </c>
    </row>
    <row r="1820" spans="10:11" x14ac:dyDescent="0.25">
      <c r="J1820" s="60">
        <v>1817</v>
      </c>
      <c r="K1820" s="67">
        <v>34</v>
      </c>
    </row>
    <row r="1821" spans="10:11" x14ac:dyDescent="0.25">
      <c r="J1821" s="60">
        <v>1818</v>
      </c>
      <c r="K1821" s="67">
        <v>51</v>
      </c>
    </row>
    <row r="1822" spans="10:11" x14ac:dyDescent="0.25">
      <c r="J1822" s="60">
        <v>1819</v>
      </c>
      <c r="K1822" s="67">
        <v>36</v>
      </c>
    </row>
    <row r="1823" spans="10:11" x14ac:dyDescent="0.25">
      <c r="J1823" s="60">
        <v>1820</v>
      </c>
      <c r="K1823" s="67">
        <v>38</v>
      </c>
    </row>
    <row r="1824" spans="10:11" x14ac:dyDescent="0.25">
      <c r="J1824" s="60">
        <v>1821</v>
      </c>
      <c r="K1824" s="67">
        <v>48</v>
      </c>
    </row>
    <row r="1825" spans="10:11" x14ac:dyDescent="0.25">
      <c r="J1825" s="60">
        <v>1822</v>
      </c>
      <c r="K1825" s="67">
        <v>43</v>
      </c>
    </row>
    <row r="1826" spans="10:11" x14ac:dyDescent="0.25">
      <c r="J1826" s="60">
        <v>1823</v>
      </c>
      <c r="K1826" s="67">
        <v>51</v>
      </c>
    </row>
    <row r="1827" spans="10:11" x14ac:dyDescent="0.25">
      <c r="J1827" s="60">
        <v>1824</v>
      </c>
      <c r="K1827" s="67">
        <v>30</v>
      </c>
    </row>
    <row r="1828" spans="10:11" x14ac:dyDescent="0.25">
      <c r="J1828" s="60">
        <v>1825</v>
      </c>
      <c r="K1828" s="67">
        <v>46</v>
      </c>
    </row>
    <row r="1829" spans="10:11" x14ac:dyDescent="0.25">
      <c r="J1829" s="60">
        <v>1826</v>
      </c>
      <c r="K1829" s="67">
        <v>38</v>
      </c>
    </row>
    <row r="1830" spans="10:11" x14ac:dyDescent="0.25">
      <c r="J1830" s="60">
        <v>1827</v>
      </c>
      <c r="K1830" s="67">
        <v>39</v>
      </c>
    </row>
    <row r="1831" spans="10:11" x14ac:dyDescent="0.25">
      <c r="J1831" s="60">
        <v>1828</v>
      </c>
      <c r="K1831" s="67">
        <v>33</v>
      </c>
    </row>
    <row r="1832" spans="10:11" x14ac:dyDescent="0.25">
      <c r="J1832" s="60">
        <v>1829</v>
      </c>
      <c r="K1832" s="67">
        <v>45</v>
      </c>
    </row>
    <row r="1833" spans="10:11" x14ac:dyDescent="0.25">
      <c r="J1833" s="60">
        <v>1830</v>
      </c>
      <c r="K1833" s="67">
        <v>39</v>
      </c>
    </row>
    <row r="1834" spans="10:11" x14ac:dyDescent="0.25">
      <c r="J1834" s="60">
        <v>1831</v>
      </c>
      <c r="K1834" s="67">
        <v>40</v>
      </c>
    </row>
    <row r="1835" spans="10:11" x14ac:dyDescent="0.25">
      <c r="J1835" s="60">
        <v>1832</v>
      </c>
      <c r="K1835" s="67">
        <v>37</v>
      </c>
    </row>
    <row r="1836" spans="10:11" x14ac:dyDescent="0.25">
      <c r="J1836" s="60">
        <v>1833</v>
      </c>
      <c r="K1836" s="67">
        <v>38</v>
      </c>
    </row>
    <row r="1837" spans="10:11" x14ac:dyDescent="0.25">
      <c r="J1837" s="60">
        <v>1834</v>
      </c>
      <c r="K1837" s="67">
        <v>41</v>
      </c>
    </row>
    <row r="1838" spans="10:11" x14ac:dyDescent="0.25">
      <c r="J1838" s="60">
        <v>1835</v>
      </c>
      <c r="K1838" s="67">
        <v>38</v>
      </c>
    </row>
    <row r="1839" spans="10:11" x14ac:dyDescent="0.25">
      <c r="J1839" s="60">
        <v>1836</v>
      </c>
      <c r="K1839" s="67">
        <v>42</v>
      </c>
    </row>
    <row r="1840" spans="10:11" x14ac:dyDescent="0.25">
      <c r="J1840" s="60">
        <v>1837</v>
      </c>
      <c r="K1840" s="67">
        <v>44</v>
      </c>
    </row>
    <row r="1841" spans="10:11" x14ac:dyDescent="0.25">
      <c r="J1841" s="60">
        <v>1838</v>
      </c>
      <c r="K1841" s="67">
        <v>41</v>
      </c>
    </row>
    <row r="1842" spans="10:11" x14ac:dyDescent="0.25">
      <c r="J1842" s="60">
        <v>1839</v>
      </c>
      <c r="K1842" s="67">
        <v>37</v>
      </c>
    </row>
    <row r="1843" spans="10:11" x14ac:dyDescent="0.25">
      <c r="J1843" s="60">
        <v>1840</v>
      </c>
      <c r="K1843" s="67">
        <v>38</v>
      </c>
    </row>
    <row r="1844" spans="10:11" x14ac:dyDescent="0.25">
      <c r="J1844" s="60">
        <v>1841</v>
      </c>
      <c r="K1844" s="67">
        <v>34</v>
      </c>
    </row>
    <row r="1845" spans="10:11" x14ac:dyDescent="0.25">
      <c r="J1845" s="60">
        <v>1842</v>
      </c>
      <c r="K1845" s="67">
        <v>34</v>
      </c>
    </row>
    <row r="1846" spans="10:11" x14ac:dyDescent="0.25">
      <c r="J1846" s="60">
        <v>1843</v>
      </c>
      <c r="K1846" s="67">
        <v>37</v>
      </c>
    </row>
    <row r="1847" spans="10:11" x14ac:dyDescent="0.25">
      <c r="J1847" s="60">
        <v>1844</v>
      </c>
      <c r="K1847" s="67">
        <v>40</v>
      </c>
    </row>
    <row r="1848" spans="10:11" x14ac:dyDescent="0.25">
      <c r="J1848" s="60">
        <v>1845</v>
      </c>
      <c r="K1848" s="67">
        <v>39</v>
      </c>
    </row>
    <row r="1849" spans="10:11" x14ac:dyDescent="0.25">
      <c r="J1849" s="60">
        <v>1846</v>
      </c>
      <c r="K1849" s="67">
        <v>32</v>
      </c>
    </row>
    <row r="1850" spans="10:11" x14ac:dyDescent="0.25">
      <c r="J1850" s="60">
        <v>1847</v>
      </c>
      <c r="K1850" s="67">
        <v>42</v>
      </c>
    </row>
    <row r="1851" spans="10:11" x14ac:dyDescent="0.25">
      <c r="J1851" s="60">
        <v>1848</v>
      </c>
      <c r="K1851" s="67">
        <v>35</v>
      </c>
    </row>
    <row r="1852" spans="10:11" x14ac:dyDescent="0.25">
      <c r="J1852" s="60">
        <v>1849</v>
      </c>
      <c r="K1852" s="67">
        <v>39</v>
      </c>
    </row>
    <row r="1853" spans="10:11" x14ac:dyDescent="0.25">
      <c r="J1853" s="60">
        <v>1850</v>
      </c>
      <c r="K1853" s="67">
        <v>43</v>
      </c>
    </row>
    <row r="1854" spans="10:11" x14ac:dyDescent="0.25">
      <c r="J1854" s="60">
        <v>1851</v>
      </c>
      <c r="K1854" s="67">
        <v>41</v>
      </c>
    </row>
    <row r="1855" spans="10:11" x14ac:dyDescent="0.25">
      <c r="J1855" s="60">
        <v>1852</v>
      </c>
      <c r="K1855" s="67">
        <v>38</v>
      </c>
    </row>
    <row r="1856" spans="10:11" x14ac:dyDescent="0.25">
      <c r="J1856" s="60">
        <v>1853</v>
      </c>
      <c r="K1856" s="67">
        <v>42</v>
      </c>
    </row>
    <row r="1857" spans="10:11" x14ac:dyDescent="0.25">
      <c r="J1857" s="60">
        <v>1854</v>
      </c>
      <c r="K1857" s="67">
        <v>39</v>
      </c>
    </row>
    <row r="1858" spans="10:11" x14ac:dyDescent="0.25">
      <c r="J1858" s="60">
        <v>1855</v>
      </c>
      <c r="K1858" s="67">
        <v>33</v>
      </c>
    </row>
    <row r="1859" spans="10:11" x14ac:dyDescent="0.25">
      <c r="J1859" s="60">
        <v>1856</v>
      </c>
      <c r="K1859" s="67">
        <v>37</v>
      </c>
    </row>
    <row r="1860" spans="10:11" x14ac:dyDescent="0.25">
      <c r="J1860" s="60">
        <v>1857</v>
      </c>
      <c r="K1860" s="67">
        <v>44</v>
      </c>
    </row>
    <row r="1861" spans="10:11" x14ac:dyDescent="0.25">
      <c r="J1861" s="60">
        <v>1858</v>
      </c>
      <c r="K1861" s="67">
        <v>47</v>
      </c>
    </row>
    <row r="1862" spans="10:11" x14ac:dyDescent="0.25">
      <c r="J1862" s="60">
        <v>1859</v>
      </c>
      <c r="K1862" s="67">
        <v>44</v>
      </c>
    </row>
    <row r="1863" spans="10:11" x14ac:dyDescent="0.25">
      <c r="J1863" s="60">
        <v>1860</v>
      </c>
      <c r="K1863" s="67">
        <v>45</v>
      </c>
    </row>
    <row r="1864" spans="10:11" x14ac:dyDescent="0.25">
      <c r="J1864" s="60">
        <v>1861</v>
      </c>
      <c r="K1864" s="67">
        <v>37</v>
      </c>
    </row>
    <row r="1865" spans="10:11" x14ac:dyDescent="0.25">
      <c r="J1865" s="60">
        <v>1862</v>
      </c>
      <c r="K1865" s="67">
        <v>50</v>
      </c>
    </row>
    <row r="1866" spans="10:11" x14ac:dyDescent="0.25">
      <c r="J1866" s="60">
        <v>1863</v>
      </c>
      <c r="K1866" s="67">
        <v>45</v>
      </c>
    </row>
    <row r="1867" spans="10:11" x14ac:dyDescent="0.25">
      <c r="J1867" s="60">
        <v>1864</v>
      </c>
      <c r="K1867" s="67">
        <v>40</v>
      </c>
    </row>
    <row r="1868" spans="10:11" x14ac:dyDescent="0.25">
      <c r="J1868" s="60">
        <v>1865</v>
      </c>
      <c r="K1868" s="67">
        <v>45</v>
      </c>
    </row>
    <row r="1869" spans="10:11" x14ac:dyDescent="0.25">
      <c r="J1869" s="60">
        <v>1866</v>
      </c>
      <c r="K1869" s="67">
        <v>41</v>
      </c>
    </row>
    <row r="1870" spans="10:11" x14ac:dyDescent="0.25">
      <c r="J1870" s="60">
        <v>1867</v>
      </c>
      <c r="K1870" s="67">
        <v>38</v>
      </c>
    </row>
    <row r="1871" spans="10:11" x14ac:dyDescent="0.25">
      <c r="J1871" s="60">
        <v>1868</v>
      </c>
      <c r="K1871" s="67">
        <v>37</v>
      </c>
    </row>
    <row r="1872" spans="10:11" x14ac:dyDescent="0.25">
      <c r="J1872" s="60">
        <v>1869</v>
      </c>
      <c r="K1872" s="67">
        <v>46</v>
      </c>
    </row>
    <row r="1873" spans="10:11" x14ac:dyDescent="0.25">
      <c r="J1873" s="60">
        <v>1870</v>
      </c>
      <c r="K1873" s="67">
        <v>39</v>
      </c>
    </row>
    <row r="1874" spans="10:11" x14ac:dyDescent="0.25">
      <c r="J1874" s="60">
        <v>1871</v>
      </c>
      <c r="K1874" s="67">
        <v>47</v>
      </c>
    </row>
    <row r="1875" spans="10:11" x14ac:dyDescent="0.25">
      <c r="J1875" s="60">
        <v>1872</v>
      </c>
      <c r="K1875" s="67">
        <v>36</v>
      </c>
    </row>
    <row r="1876" spans="10:11" x14ac:dyDescent="0.25">
      <c r="J1876" s="60">
        <v>1873</v>
      </c>
      <c r="K1876" s="67">
        <v>45</v>
      </c>
    </row>
    <row r="1877" spans="10:11" x14ac:dyDescent="0.25">
      <c r="J1877" s="60">
        <v>1874</v>
      </c>
      <c r="K1877" s="67">
        <v>40</v>
      </c>
    </row>
    <row r="1878" spans="10:11" x14ac:dyDescent="0.25">
      <c r="J1878" s="60">
        <v>1875</v>
      </c>
      <c r="K1878" s="67">
        <v>38</v>
      </c>
    </row>
    <row r="1879" spans="10:11" x14ac:dyDescent="0.25">
      <c r="J1879" s="60">
        <v>1876</v>
      </c>
      <c r="K1879" s="67">
        <v>36</v>
      </c>
    </row>
    <row r="1880" spans="10:11" x14ac:dyDescent="0.25">
      <c r="J1880" s="60">
        <v>1877</v>
      </c>
      <c r="K1880" s="67">
        <v>36</v>
      </c>
    </row>
    <row r="1881" spans="10:11" x14ac:dyDescent="0.25">
      <c r="J1881" s="60">
        <v>1878</v>
      </c>
      <c r="K1881" s="67">
        <v>42</v>
      </c>
    </row>
    <row r="1882" spans="10:11" x14ac:dyDescent="0.25">
      <c r="J1882" s="60">
        <v>1879</v>
      </c>
      <c r="K1882" s="67">
        <v>35</v>
      </c>
    </row>
    <row r="1883" spans="10:11" x14ac:dyDescent="0.25">
      <c r="J1883" s="60">
        <v>1880</v>
      </c>
      <c r="K1883" s="67">
        <v>34</v>
      </c>
    </row>
    <row r="1884" spans="10:11" x14ac:dyDescent="0.25">
      <c r="J1884" s="60">
        <v>1881</v>
      </c>
      <c r="K1884" s="67">
        <v>45</v>
      </c>
    </row>
    <row r="1885" spans="10:11" x14ac:dyDescent="0.25">
      <c r="J1885" s="60">
        <v>1882</v>
      </c>
      <c r="K1885" s="67">
        <v>39</v>
      </c>
    </row>
    <row r="1886" spans="10:11" x14ac:dyDescent="0.25">
      <c r="J1886" s="60">
        <v>1883</v>
      </c>
      <c r="K1886" s="67">
        <v>34</v>
      </c>
    </row>
    <row r="1887" spans="10:11" x14ac:dyDescent="0.25">
      <c r="J1887" s="60">
        <v>1884</v>
      </c>
      <c r="K1887" s="67">
        <v>39</v>
      </c>
    </row>
    <row r="1888" spans="10:11" x14ac:dyDescent="0.25">
      <c r="J1888" s="60">
        <v>1885</v>
      </c>
      <c r="K1888" s="67">
        <v>35</v>
      </c>
    </row>
    <row r="1889" spans="10:11" x14ac:dyDescent="0.25">
      <c r="J1889" s="60">
        <v>1886</v>
      </c>
      <c r="K1889" s="67">
        <v>33</v>
      </c>
    </row>
    <row r="1890" spans="10:11" x14ac:dyDescent="0.25">
      <c r="J1890" s="60">
        <v>1887</v>
      </c>
      <c r="K1890" s="67">
        <v>39</v>
      </c>
    </row>
    <row r="1891" spans="10:11" x14ac:dyDescent="0.25">
      <c r="J1891" s="60">
        <v>1888</v>
      </c>
      <c r="K1891" s="67">
        <v>44</v>
      </c>
    </row>
    <row r="1892" spans="10:11" x14ac:dyDescent="0.25">
      <c r="J1892" s="60">
        <v>1889</v>
      </c>
      <c r="K1892" s="67">
        <v>47</v>
      </c>
    </row>
    <row r="1893" spans="10:11" x14ac:dyDescent="0.25">
      <c r="J1893" s="60">
        <v>1890</v>
      </c>
      <c r="K1893" s="67">
        <v>42</v>
      </c>
    </row>
    <row r="1894" spans="10:11" x14ac:dyDescent="0.25">
      <c r="J1894" s="60">
        <v>1891</v>
      </c>
      <c r="K1894" s="67">
        <v>47</v>
      </c>
    </row>
    <row r="1895" spans="10:11" x14ac:dyDescent="0.25">
      <c r="J1895" s="60">
        <v>1892</v>
      </c>
      <c r="K1895" s="67">
        <v>34</v>
      </c>
    </row>
    <row r="1896" spans="10:11" x14ac:dyDescent="0.25">
      <c r="J1896" s="60">
        <v>1893</v>
      </c>
      <c r="K1896" s="67">
        <v>48</v>
      </c>
    </row>
    <row r="1897" spans="10:11" x14ac:dyDescent="0.25">
      <c r="J1897" s="60">
        <v>1894</v>
      </c>
      <c r="K1897" s="67">
        <v>40</v>
      </c>
    </row>
    <row r="1898" spans="10:11" x14ac:dyDescent="0.25">
      <c r="J1898" s="60">
        <v>1895</v>
      </c>
      <c r="K1898" s="67">
        <v>30</v>
      </c>
    </row>
    <row r="1899" spans="10:11" x14ac:dyDescent="0.25">
      <c r="J1899" s="60">
        <v>1896</v>
      </c>
      <c r="K1899" s="67">
        <v>42</v>
      </c>
    </row>
    <row r="1900" spans="10:11" x14ac:dyDescent="0.25">
      <c r="J1900" s="60">
        <v>1897</v>
      </c>
      <c r="K1900" s="67">
        <v>35</v>
      </c>
    </row>
    <row r="1901" spans="10:11" x14ac:dyDescent="0.25">
      <c r="J1901" s="60">
        <v>1898</v>
      </c>
      <c r="K1901" s="67">
        <v>36</v>
      </c>
    </row>
    <row r="1902" spans="10:11" x14ac:dyDescent="0.25">
      <c r="J1902" s="60">
        <v>1899</v>
      </c>
      <c r="K1902" s="67">
        <v>35</v>
      </c>
    </row>
    <row r="1903" spans="10:11" x14ac:dyDescent="0.25">
      <c r="J1903" s="60">
        <v>1900</v>
      </c>
      <c r="K1903" s="67">
        <v>39</v>
      </c>
    </row>
    <row r="1904" spans="10:11" x14ac:dyDescent="0.25">
      <c r="J1904" s="60">
        <v>1901</v>
      </c>
      <c r="K1904" s="67">
        <v>37</v>
      </c>
    </row>
    <row r="1905" spans="10:11" x14ac:dyDescent="0.25">
      <c r="J1905" s="60">
        <v>1902</v>
      </c>
      <c r="K1905" s="67">
        <v>37</v>
      </c>
    </row>
    <row r="1906" spans="10:11" x14ac:dyDescent="0.25">
      <c r="J1906" s="60">
        <v>1903</v>
      </c>
      <c r="K1906" s="67">
        <v>35</v>
      </c>
    </row>
    <row r="1907" spans="10:11" x14ac:dyDescent="0.25">
      <c r="J1907" s="60">
        <v>1904</v>
      </c>
      <c r="K1907" s="67">
        <v>45</v>
      </c>
    </row>
    <row r="1908" spans="10:11" x14ac:dyDescent="0.25">
      <c r="J1908" s="60">
        <v>1905</v>
      </c>
      <c r="K1908" s="67">
        <v>36</v>
      </c>
    </row>
    <row r="1909" spans="10:11" x14ac:dyDescent="0.25">
      <c r="J1909" s="60">
        <v>1906</v>
      </c>
      <c r="K1909" s="67">
        <v>42</v>
      </c>
    </row>
    <row r="1910" spans="10:11" x14ac:dyDescent="0.25">
      <c r="J1910" s="60">
        <v>1907</v>
      </c>
      <c r="K1910" s="67">
        <v>42</v>
      </c>
    </row>
    <row r="1911" spans="10:11" x14ac:dyDescent="0.25">
      <c r="J1911" s="60">
        <v>1908</v>
      </c>
      <c r="K1911" s="67">
        <v>45</v>
      </c>
    </row>
    <row r="1912" spans="10:11" x14ac:dyDescent="0.25">
      <c r="J1912" s="60">
        <v>1909</v>
      </c>
      <c r="K1912" s="67">
        <v>42</v>
      </c>
    </row>
    <row r="1913" spans="10:11" x14ac:dyDescent="0.25">
      <c r="J1913" s="60">
        <v>1910</v>
      </c>
      <c r="K1913" s="67">
        <v>32</v>
      </c>
    </row>
    <row r="1914" spans="10:11" x14ac:dyDescent="0.25">
      <c r="J1914" s="60">
        <v>1911</v>
      </c>
      <c r="K1914" s="67">
        <v>35</v>
      </c>
    </row>
    <row r="1915" spans="10:11" x14ac:dyDescent="0.25">
      <c r="J1915" s="60">
        <v>1912</v>
      </c>
      <c r="K1915" s="67">
        <v>33</v>
      </c>
    </row>
    <row r="1916" spans="10:11" x14ac:dyDescent="0.25">
      <c r="J1916" s="60">
        <v>1913</v>
      </c>
      <c r="K1916" s="67">
        <v>42</v>
      </c>
    </row>
    <row r="1917" spans="10:11" x14ac:dyDescent="0.25">
      <c r="J1917" s="60">
        <v>1914</v>
      </c>
      <c r="K1917" s="67">
        <v>35</v>
      </c>
    </row>
    <row r="1918" spans="10:11" x14ac:dyDescent="0.25">
      <c r="J1918" s="60">
        <v>1915</v>
      </c>
      <c r="K1918" s="67">
        <v>41</v>
      </c>
    </row>
    <row r="1919" spans="10:11" x14ac:dyDescent="0.25">
      <c r="J1919" s="60">
        <v>1916</v>
      </c>
      <c r="K1919" s="67">
        <v>40</v>
      </c>
    </row>
    <row r="1920" spans="10:11" x14ac:dyDescent="0.25">
      <c r="J1920" s="60">
        <v>1917</v>
      </c>
      <c r="K1920" s="67">
        <v>40</v>
      </c>
    </row>
    <row r="1921" spans="10:11" x14ac:dyDescent="0.25">
      <c r="J1921" s="60">
        <v>1918</v>
      </c>
      <c r="K1921" s="67">
        <v>37</v>
      </c>
    </row>
    <row r="1922" spans="10:11" x14ac:dyDescent="0.25">
      <c r="J1922" s="60">
        <v>1919</v>
      </c>
      <c r="K1922" s="67">
        <v>36</v>
      </c>
    </row>
    <row r="1923" spans="10:11" x14ac:dyDescent="0.25">
      <c r="J1923" s="60">
        <v>1920</v>
      </c>
      <c r="K1923" s="67">
        <v>44</v>
      </c>
    </row>
    <row r="1924" spans="10:11" x14ac:dyDescent="0.25">
      <c r="J1924" s="60">
        <v>1921</v>
      </c>
      <c r="K1924" s="67">
        <v>38</v>
      </c>
    </row>
    <row r="1925" spans="10:11" x14ac:dyDescent="0.25">
      <c r="J1925" s="60">
        <v>1922</v>
      </c>
      <c r="K1925" s="67">
        <v>31</v>
      </c>
    </row>
    <row r="1926" spans="10:11" x14ac:dyDescent="0.25">
      <c r="J1926" s="60">
        <v>1923</v>
      </c>
      <c r="K1926" s="67">
        <v>45</v>
      </c>
    </row>
    <row r="1927" spans="10:11" x14ac:dyDescent="0.25">
      <c r="J1927" s="60">
        <v>1924</v>
      </c>
      <c r="K1927" s="67">
        <v>37</v>
      </c>
    </row>
    <row r="1928" spans="10:11" x14ac:dyDescent="0.25">
      <c r="J1928" s="60">
        <v>1925</v>
      </c>
      <c r="K1928" s="67">
        <v>44</v>
      </c>
    </row>
    <row r="1929" spans="10:11" x14ac:dyDescent="0.25">
      <c r="J1929" s="60">
        <v>1926</v>
      </c>
      <c r="K1929" s="67">
        <v>40</v>
      </c>
    </row>
    <row r="1930" spans="10:11" x14ac:dyDescent="0.25">
      <c r="J1930" s="60">
        <v>1927</v>
      </c>
      <c r="K1930" s="67">
        <v>37</v>
      </c>
    </row>
    <row r="1931" spans="10:11" x14ac:dyDescent="0.25">
      <c r="J1931" s="60">
        <v>1928</v>
      </c>
      <c r="K1931" s="67">
        <v>38</v>
      </c>
    </row>
    <row r="1932" spans="10:11" x14ac:dyDescent="0.25">
      <c r="J1932" s="60">
        <v>1929</v>
      </c>
      <c r="K1932" s="67">
        <v>43</v>
      </c>
    </row>
    <row r="1933" spans="10:11" x14ac:dyDescent="0.25">
      <c r="J1933" s="60">
        <v>1930</v>
      </c>
      <c r="K1933" s="67">
        <v>45</v>
      </c>
    </row>
    <row r="1934" spans="10:11" x14ac:dyDescent="0.25">
      <c r="J1934" s="60">
        <v>1931</v>
      </c>
      <c r="K1934" s="67">
        <v>49</v>
      </c>
    </row>
    <row r="1935" spans="10:11" x14ac:dyDescent="0.25">
      <c r="J1935" s="60">
        <v>1932</v>
      </c>
      <c r="K1935" s="67">
        <v>39</v>
      </c>
    </row>
    <row r="1936" spans="10:11" x14ac:dyDescent="0.25">
      <c r="J1936" s="60">
        <v>1933</v>
      </c>
      <c r="K1936" s="67">
        <v>33</v>
      </c>
    </row>
    <row r="1937" spans="10:11" x14ac:dyDescent="0.25">
      <c r="J1937" s="60">
        <v>1934</v>
      </c>
      <c r="K1937" s="67">
        <v>36</v>
      </c>
    </row>
    <row r="1938" spans="10:11" x14ac:dyDescent="0.25">
      <c r="J1938" s="60">
        <v>1935</v>
      </c>
      <c r="K1938" s="67">
        <v>46</v>
      </c>
    </row>
    <row r="1939" spans="10:11" x14ac:dyDescent="0.25">
      <c r="J1939" s="60">
        <v>1936</v>
      </c>
      <c r="K1939" s="67">
        <v>37</v>
      </c>
    </row>
    <row r="1940" spans="10:11" x14ac:dyDescent="0.25">
      <c r="J1940" s="60">
        <v>1937</v>
      </c>
      <c r="K1940" s="67">
        <v>40</v>
      </c>
    </row>
    <row r="1941" spans="10:11" x14ac:dyDescent="0.25">
      <c r="J1941" s="60">
        <v>1938</v>
      </c>
      <c r="K1941" s="67">
        <v>41</v>
      </c>
    </row>
    <row r="1942" spans="10:11" x14ac:dyDescent="0.25">
      <c r="J1942" s="60">
        <v>1939</v>
      </c>
      <c r="K1942" s="67">
        <v>38</v>
      </c>
    </row>
    <row r="1943" spans="10:11" x14ac:dyDescent="0.25">
      <c r="J1943" s="60">
        <v>1940</v>
      </c>
      <c r="K1943" s="67">
        <v>41</v>
      </c>
    </row>
    <row r="1944" spans="10:11" x14ac:dyDescent="0.25">
      <c r="J1944" s="60">
        <v>1941</v>
      </c>
      <c r="K1944" s="67">
        <v>46</v>
      </c>
    </row>
    <row r="1945" spans="10:11" x14ac:dyDescent="0.25">
      <c r="J1945" s="60">
        <v>1942</v>
      </c>
      <c r="K1945" s="67">
        <v>36</v>
      </c>
    </row>
    <row r="1946" spans="10:11" x14ac:dyDescent="0.25">
      <c r="J1946" s="60">
        <v>1943</v>
      </c>
      <c r="K1946" s="67">
        <v>35</v>
      </c>
    </row>
    <row r="1947" spans="10:11" x14ac:dyDescent="0.25">
      <c r="J1947" s="60">
        <v>1944</v>
      </c>
      <c r="K1947" s="67">
        <v>42</v>
      </c>
    </row>
    <row r="1948" spans="10:11" x14ac:dyDescent="0.25">
      <c r="J1948" s="60">
        <v>1945</v>
      </c>
      <c r="K1948" s="67">
        <v>43</v>
      </c>
    </row>
    <row r="1949" spans="10:11" x14ac:dyDescent="0.25">
      <c r="J1949" s="60">
        <v>1946</v>
      </c>
      <c r="K1949" s="67">
        <v>37</v>
      </c>
    </row>
    <row r="1950" spans="10:11" x14ac:dyDescent="0.25">
      <c r="J1950" s="60">
        <v>1947</v>
      </c>
      <c r="K1950" s="67">
        <v>41</v>
      </c>
    </row>
    <row r="1951" spans="10:11" x14ac:dyDescent="0.25">
      <c r="J1951" s="60">
        <v>1948</v>
      </c>
      <c r="K1951" s="67">
        <v>45</v>
      </c>
    </row>
    <row r="1952" spans="10:11" x14ac:dyDescent="0.25">
      <c r="J1952" s="60">
        <v>1949</v>
      </c>
      <c r="K1952" s="67">
        <v>38</v>
      </c>
    </row>
    <row r="1953" spans="10:11" x14ac:dyDescent="0.25">
      <c r="J1953" s="60">
        <v>1950</v>
      </c>
      <c r="K1953" s="67">
        <v>35</v>
      </c>
    </row>
    <row r="1954" spans="10:11" x14ac:dyDescent="0.25">
      <c r="J1954" s="60">
        <v>1951</v>
      </c>
      <c r="K1954" s="67">
        <v>41</v>
      </c>
    </row>
    <row r="1955" spans="10:11" x14ac:dyDescent="0.25">
      <c r="J1955" s="60">
        <v>1952</v>
      </c>
      <c r="K1955" s="67">
        <v>43</v>
      </c>
    </row>
    <row r="1956" spans="10:11" x14ac:dyDescent="0.25">
      <c r="J1956" s="60">
        <v>1953</v>
      </c>
      <c r="K1956" s="67">
        <v>35</v>
      </c>
    </row>
    <row r="1957" spans="10:11" x14ac:dyDescent="0.25">
      <c r="J1957" s="60">
        <v>1954</v>
      </c>
      <c r="K1957" s="67">
        <v>43</v>
      </c>
    </row>
    <row r="1958" spans="10:11" x14ac:dyDescent="0.25">
      <c r="J1958" s="60">
        <v>1955</v>
      </c>
      <c r="K1958" s="67">
        <v>40</v>
      </c>
    </row>
    <row r="1959" spans="10:11" x14ac:dyDescent="0.25">
      <c r="J1959" s="60">
        <v>1956</v>
      </c>
      <c r="K1959" s="67">
        <v>37</v>
      </c>
    </row>
    <row r="1960" spans="10:11" x14ac:dyDescent="0.25">
      <c r="J1960" s="60">
        <v>1957</v>
      </c>
      <c r="K1960" s="67">
        <v>39</v>
      </c>
    </row>
    <row r="1961" spans="10:11" x14ac:dyDescent="0.25">
      <c r="J1961" s="60">
        <v>1958</v>
      </c>
      <c r="K1961" s="67">
        <v>46</v>
      </c>
    </row>
    <row r="1962" spans="10:11" x14ac:dyDescent="0.25">
      <c r="J1962" s="60">
        <v>1959</v>
      </c>
      <c r="K1962" s="67">
        <v>39</v>
      </c>
    </row>
    <row r="1963" spans="10:11" x14ac:dyDescent="0.25">
      <c r="J1963" s="60">
        <v>1960</v>
      </c>
      <c r="K1963" s="67">
        <v>42</v>
      </c>
    </row>
    <row r="1964" spans="10:11" x14ac:dyDescent="0.25">
      <c r="J1964" s="60">
        <v>1961</v>
      </c>
      <c r="K1964" s="67">
        <v>40</v>
      </c>
    </row>
    <row r="1965" spans="10:11" x14ac:dyDescent="0.25">
      <c r="J1965" s="60">
        <v>1962</v>
      </c>
      <c r="K1965" s="67">
        <v>44</v>
      </c>
    </row>
    <row r="1966" spans="10:11" x14ac:dyDescent="0.25">
      <c r="J1966" s="60">
        <v>1963</v>
      </c>
      <c r="K1966" s="67">
        <v>51</v>
      </c>
    </row>
    <row r="1967" spans="10:11" x14ac:dyDescent="0.25">
      <c r="J1967" s="60">
        <v>1964</v>
      </c>
      <c r="K1967" s="67">
        <v>36</v>
      </c>
    </row>
    <row r="1968" spans="10:11" x14ac:dyDescent="0.25">
      <c r="J1968" s="60">
        <v>1965</v>
      </c>
      <c r="K1968" s="67">
        <v>36</v>
      </c>
    </row>
    <row r="1969" spans="10:11" x14ac:dyDescent="0.25">
      <c r="J1969" s="60">
        <v>1966</v>
      </c>
      <c r="K1969" s="67">
        <v>41</v>
      </c>
    </row>
    <row r="1970" spans="10:11" x14ac:dyDescent="0.25">
      <c r="J1970" s="60">
        <v>1967</v>
      </c>
      <c r="K1970" s="67">
        <v>46</v>
      </c>
    </row>
    <row r="1971" spans="10:11" x14ac:dyDescent="0.25">
      <c r="J1971" s="60">
        <v>1968</v>
      </c>
      <c r="K1971" s="67">
        <v>43</v>
      </c>
    </row>
    <row r="1972" spans="10:11" x14ac:dyDescent="0.25">
      <c r="J1972" s="60">
        <v>1969</v>
      </c>
      <c r="K1972" s="67">
        <v>37</v>
      </c>
    </row>
    <row r="1973" spans="10:11" x14ac:dyDescent="0.25">
      <c r="J1973" s="60">
        <v>1970</v>
      </c>
      <c r="K1973" s="67">
        <v>42</v>
      </c>
    </row>
    <row r="1974" spans="10:11" x14ac:dyDescent="0.25">
      <c r="J1974" s="60">
        <v>1971</v>
      </c>
      <c r="K1974" s="67">
        <v>41</v>
      </c>
    </row>
    <row r="1975" spans="10:11" x14ac:dyDescent="0.25">
      <c r="J1975" s="60">
        <v>1972</v>
      </c>
      <c r="K1975" s="67">
        <v>42</v>
      </c>
    </row>
    <row r="1976" spans="10:11" x14ac:dyDescent="0.25">
      <c r="J1976" s="60">
        <v>1973</v>
      </c>
      <c r="K1976" s="67">
        <v>47</v>
      </c>
    </row>
    <row r="1977" spans="10:11" x14ac:dyDescent="0.25">
      <c r="J1977" s="60">
        <v>1974</v>
      </c>
      <c r="K1977" s="67">
        <v>43</v>
      </c>
    </row>
    <row r="1978" spans="10:11" x14ac:dyDescent="0.25">
      <c r="J1978" s="60">
        <v>1975</v>
      </c>
      <c r="K1978" s="67">
        <v>31</v>
      </c>
    </row>
    <row r="1979" spans="10:11" x14ac:dyDescent="0.25">
      <c r="J1979" s="60">
        <v>1976</v>
      </c>
      <c r="K1979" s="67">
        <v>42</v>
      </c>
    </row>
    <row r="1980" spans="10:11" x14ac:dyDescent="0.25">
      <c r="J1980" s="60">
        <v>1977</v>
      </c>
      <c r="K1980" s="67">
        <v>41</v>
      </c>
    </row>
    <row r="1981" spans="10:11" x14ac:dyDescent="0.25">
      <c r="J1981" s="60">
        <v>1978</v>
      </c>
      <c r="K1981" s="67">
        <v>41</v>
      </c>
    </row>
    <row r="1982" spans="10:11" x14ac:dyDescent="0.25">
      <c r="J1982" s="60">
        <v>1979</v>
      </c>
      <c r="K1982" s="67">
        <v>38</v>
      </c>
    </row>
    <row r="1983" spans="10:11" x14ac:dyDescent="0.25">
      <c r="J1983" s="60">
        <v>1980</v>
      </c>
      <c r="K1983" s="67">
        <v>34</v>
      </c>
    </row>
    <row r="1984" spans="10:11" x14ac:dyDescent="0.25">
      <c r="J1984" s="60">
        <v>1981</v>
      </c>
      <c r="K1984" s="67">
        <v>39</v>
      </c>
    </row>
    <row r="1985" spans="10:11" x14ac:dyDescent="0.25">
      <c r="J1985" s="60">
        <v>1982</v>
      </c>
      <c r="K1985" s="67">
        <v>46</v>
      </c>
    </row>
    <row r="1986" spans="10:11" x14ac:dyDescent="0.25">
      <c r="J1986" s="60">
        <v>1983</v>
      </c>
      <c r="K1986" s="67">
        <v>43</v>
      </c>
    </row>
    <row r="1987" spans="10:11" x14ac:dyDescent="0.25">
      <c r="J1987" s="60">
        <v>1984</v>
      </c>
      <c r="K1987" s="67">
        <v>40</v>
      </c>
    </row>
    <row r="1988" spans="10:11" x14ac:dyDescent="0.25">
      <c r="J1988" s="60">
        <v>1985</v>
      </c>
      <c r="K1988" s="67">
        <v>34</v>
      </c>
    </row>
    <row r="1989" spans="10:11" x14ac:dyDescent="0.25">
      <c r="J1989" s="60">
        <v>1986</v>
      </c>
      <c r="K1989" s="67">
        <v>39</v>
      </c>
    </row>
    <row r="1990" spans="10:11" x14ac:dyDescent="0.25">
      <c r="J1990" s="60">
        <v>1987</v>
      </c>
      <c r="K1990" s="67">
        <v>33</v>
      </c>
    </row>
    <row r="1991" spans="10:11" x14ac:dyDescent="0.25">
      <c r="J1991" s="60">
        <v>1988</v>
      </c>
      <c r="K1991" s="67">
        <v>33</v>
      </c>
    </row>
    <row r="1992" spans="10:11" x14ac:dyDescent="0.25">
      <c r="J1992" s="60">
        <v>1989</v>
      </c>
      <c r="K1992" s="67">
        <v>39</v>
      </c>
    </row>
    <row r="1993" spans="10:11" x14ac:dyDescent="0.25">
      <c r="J1993" s="60">
        <v>1990</v>
      </c>
      <c r="K1993" s="67">
        <v>41</v>
      </c>
    </row>
    <row r="1994" spans="10:11" x14ac:dyDescent="0.25">
      <c r="J1994" s="60">
        <v>1991</v>
      </c>
      <c r="K1994" s="67">
        <v>43</v>
      </c>
    </row>
    <row r="1995" spans="10:11" x14ac:dyDescent="0.25">
      <c r="J1995" s="60">
        <v>1992</v>
      </c>
      <c r="K1995" s="67">
        <v>40</v>
      </c>
    </row>
    <row r="1996" spans="10:11" x14ac:dyDescent="0.25">
      <c r="J1996" s="60">
        <v>1993</v>
      </c>
      <c r="K1996" s="67">
        <v>44</v>
      </c>
    </row>
    <row r="1997" spans="10:11" x14ac:dyDescent="0.25">
      <c r="J1997" s="60">
        <v>1994</v>
      </c>
      <c r="K1997" s="67">
        <v>37</v>
      </c>
    </row>
    <row r="1998" spans="10:11" x14ac:dyDescent="0.25">
      <c r="J1998" s="60">
        <v>1995</v>
      </c>
      <c r="K1998" s="67">
        <v>43</v>
      </c>
    </row>
    <row r="1999" spans="10:11" x14ac:dyDescent="0.25">
      <c r="J1999" s="60">
        <v>1996</v>
      </c>
      <c r="K1999" s="67">
        <v>38</v>
      </c>
    </row>
    <row r="2000" spans="10:11" x14ac:dyDescent="0.25">
      <c r="J2000" s="60">
        <v>1997</v>
      </c>
      <c r="K2000" s="67">
        <v>30</v>
      </c>
    </row>
    <row r="2001" spans="10:11" x14ac:dyDescent="0.25">
      <c r="J2001" s="60">
        <v>1998</v>
      </c>
      <c r="K2001" s="67">
        <v>40</v>
      </c>
    </row>
    <row r="2002" spans="10:11" x14ac:dyDescent="0.25">
      <c r="J2002" s="60">
        <v>1999</v>
      </c>
      <c r="K2002" s="67">
        <v>40</v>
      </c>
    </row>
    <row r="2003" spans="10:11" x14ac:dyDescent="0.25">
      <c r="J2003" s="60">
        <v>2000</v>
      </c>
      <c r="K2003" s="67">
        <v>39</v>
      </c>
    </row>
    <row r="2004" spans="10:11" x14ac:dyDescent="0.25">
      <c r="J2004" s="60">
        <v>2001</v>
      </c>
      <c r="K2004" s="67">
        <v>39</v>
      </c>
    </row>
    <row r="2005" spans="10:11" x14ac:dyDescent="0.25">
      <c r="J2005" s="60">
        <v>2002</v>
      </c>
      <c r="K2005" s="67">
        <v>38</v>
      </c>
    </row>
    <row r="2006" spans="10:11" x14ac:dyDescent="0.25">
      <c r="J2006" s="60">
        <v>2003</v>
      </c>
      <c r="K2006" s="67">
        <v>43</v>
      </c>
    </row>
    <row r="2007" spans="10:11" x14ac:dyDescent="0.25">
      <c r="J2007" s="60">
        <v>2004</v>
      </c>
      <c r="K2007" s="67">
        <v>35</v>
      </c>
    </row>
    <row r="2008" spans="10:11" x14ac:dyDescent="0.25">
      <c r="J2008" s="60">
        <v>2005</v>
      </c>
      <c r="K2008" s="67">
        <v>43</v>
      </c>
    </row>
    <row r="2009" spans="10:11" x14ac:dyDescent="0.25">
      <c r="J2009" s="60">
        <v>2006</v>
      </c>
      <c r="K2009" s="67">
        <v>41</v>
      </c>
    </row>
    <row r="2010" spans="10:11" x14ac:dyDescent="0.25">
      <c r="J2010" s="60">
        <v>2007</v>
      </c>
      <c r="K2010" s="67">
        <v>41</v>
      </c>
    </row>
    <row r="2011" spans="10:11" x14ac:dyDescent="0.25">
      <c r="J2011" s="60">
        <v>2008</v>
      </c>
      <c r="K2011" s="67">
        <v>40</v>
      </c>
    </row>
    <row r="2012" spans="10:11" x14ac:dyDescent="0.25">
      <c r="J2012" s="60">
        <v>2009</v>
      </c>
      <c r="K2012" s="67">
        <v>38</v>
      </c>
    </row>
    <row r="2013" spans="10:11" x14ac:dyDescent="0.25">
      <c r="J2013" s="60">
        <v>2010</v>
      </c>
      <c r="K2013" s="67">
        <v>36</v>
      </c>
    </row>
    <row r="2014" spans="10:11" x14ac:dyDescent="0.25">
      <c r="J2014" s="60">
        <v>2011</v>
      </c>
      <c r="K2014" s="67">
        <v>38</v>
      </c>
    </row>
    <row r="2015" spans="10:11" x14ac:dyDescent="0.25">
      <c r="J2015" s="60">
        <v>2012</v>
      </c>
      <c r="K2015" s="67">
        <v>33</v>
      </c>
    </row>
    <row r="2016" spans="10:11" x14ac:dyDescent="0.25">
      <c r="J2016" s="60">
        <v>2013</v>
      </c>
      <c r="K2016" s="67">
        <v>39</v>
      </c>
    </row>
    <row r="2017" spans="10:11" x14ac:dyDescent="0.25">
      <c r="J2017" s="60">
        <v>2014</v>
      </c>
      <c r="K2017" s="67">
        <v>33</v>
      </c>
    </row>
    <row r="2018" spans="10:11" x14ac:dyDescent="0.25">
      <c r="J2018" s="60">
        <v>2015</v>
      </c>
      <c r="K2018" s="67">
        <v>41</v>
      </c>
    </row>
    <row r="2019" spans="10:11" x14ac:dyDescent="0.25">
      <c r="J2019" s="60">
        <v>2016</v>
      </c>
      <c r="K2019" s="67">
        <v>36</v>
      </c>
    </row>
    <row r="2020" spans="10:11" x14ac:dyDescent="0.25">
      <c r="J2020" s="60">
        <v>2017</v>
      </c>
      <c r="K2020" s="67">
        <v>44</v>
      </c>
    </row>
    <row r="2021" spans="10:11" x14ac:dyDescent="0.25">
      <c r="J2021" s="60">
        <v>2018</v>
      </c>
      <c r="K2021" s="67">
        <v>37</v>
      </c>
    </row>
    <row r="2022" spans="10:11" x14ac:dyDescent="0.25">
      <c r="J2022" s="60">
        <v>2019</v>
      </c>
      <c r="K2022" s="67">
        <v>38</v>
      </c>
    </row>
    <row r="2023" spans="10:11" x14ac:dyDescent="0.25">
      <c r="J2023" s="60">
        <v>2020</v>
      </c>
      <c r="K2023" s="67">
        <v>34</v>
      </c>
    </row>
    <row r="2024" spans="10:11" x14ac:dyDescent="0.25">
      <c r="J2024" s="60">
        <v>2021</v>
      </c>
      <c r="K2024" s="67">
        <v>48</v>
      </c>
    </row>
    <row r="2025" spans="10:11" x14ac:dyDescent="0.25">
      <c r="J2025" s="60">
        <v>2022</v>
      </c>
      <c r="K2025" s="67">
        <v>41</v>
      </c>
    </row>
    <row r="2026" spans="10:11" x14ac:dyDescent="0.25">
      <c r="J2026" s="60">
        <v>2023</v>
      </c>
      <c r="K2026" s="67">
        <v>35</v>
      </c>
    </row>
    <row r="2027" spans="10:11" x14ac:dyDescent="0.25">
      <c r="J2027" s="60">
        <v>2024</v>
      </c>
      <c r="K2027" s="67">
        <v>37</v>
      </c>
    </row>
    <row r="2028" spans="10:11" x14ac:dyDescent="0.25">
      <c r="J2028" s="60">
        <v>2025</v>
      </c>
      <c r="K2028" s="67">
        <v>40</v>
      </c>
    </row>
    <row r="2029" spans="10:11" x14ac:dyDescent="0.25">
      <c r="J2029" s="60">
        <v>2026</v>
      </c>
      <c r="K2029" s="67">
        <v>38</v>
      </c>
    </row>
    <row r="2030" spans="10:11" x14ac:dyDescent="0.25">
      <c r="J2030" s="60">
        <v>2027</v>
      </c>
      <c r="K2030" s="67">
        <v>32</v>
      </c>
    </row>
    <row r="2031" spans="10:11" x14ac:dyDescent="0.25">
      <c r="J2031" s="60">
        <v>2028</v>
      </c>
      <c r="K2031" s="67">
        <v>39</v>
      </c>
    </row>
    <row r="2032" spans="10:11" x14ac:dyDescent="0.25">
      <c r="J2032" s="60">
        <v>2029</v>
      </c>
      <c r="K2032" s="67">
        <v>37</v>
      </c>
    </row>
    <row r="2033" spans="10:11" x14ac:dyDescent="0.25">
      <c r="J2033" s="60">
        <v>2030</v>
      </c>
      <c r="K2033" s="67">
        <v>39</v>
      </c>
    </row>
    <row r="2034" spans="10:11" x14ac:dyDescent="0.25">
      <c r="J2034" s="60">
        <v>2031</v>
      </c>
      <c r="K2034" s="67">
        <v>36</v>
      </c>
    </row>
    <row r="2035" spans="10:11" x14ac:dyDescent="0.25">
      <c r="J2035" s="60">
        <v>2032</v>
      </c>
      <c r="K2035" s="67">
        <v>35</v>
      </c>
    </row>
    <row r="2036" spans="10:11" x14ac:dyDescent="0.25">
      <c r="J2036" s="60">
        <v>2033</v>
      </c>
      <c r="K2036" s="67">
        <v>42</v>
      </c>
    </row>
    <row r="2037" spans="10:11" x14ac:dyDescent="0.25">
      <c r="J2037" s="60">
        <v>2034</v>
      </c>
      <c r="K2037" s="67">
        <v>44</v>
      </c>
    </row>
    <row r="2038" spans="10:11" x14ac:dyDescent="0.25">
      <c r="J2038" s="60">
        <v>2035</v>
      </c>
      <c r="K2038" s="67">
        <v>41</v>
      </c>
    </row>
    <row r="2039" spans="10:11" x14ac:dyDescent="0.25">
      <c r="J2039" s="60">
        <v>2036</v>
      </c>
      <c r="K2039" s="67">
        <v>50</v>
      </c>
    </row>
    <row r="2040" spans="10:11" x14ac:dyDescent="0.25">
      <c r="J2040" s="60">
        <v>2037</v>
      </c>
      <c r="K2040" s="67">
        <v>38</v>
      </c>
    </row>
    <row r="2041" spans="10:11" x14ac:dyDescent="0.25">
      <c r="J2041" s="60">
        <v>2038</v>
      </c>
      <c r="K2041" s="67">
        <v>33</v>
      </c>
    </row>
    <row r="2042" spans="10:11" x14ac:dyDescent="0.25">
      <c r="J2042" s="60">
        <v>2039</v>
      </c>
      <c r="K2042" s="67">
        <v>42</v>
      </c>
    </row>
    <row r="2043" spans="10:11" x14ac:dyDescent="0.25">
      <c r="J2043" s="60">
        <v>2040</v>
      </c>
      <c r="K2043" s="67">
        <v>37</v>
      </c>
    </row>
    <row r="2044" spans="10:11" x14ac:dyDescent="0.25">
      <c r="J2044" s="60">
        <v>2041</v>
      </c>
      <c r="K2044" s="67">
        <v>38</v>
      </c>
    </row>
    <row r="2045" spans="10:11" x14ac:dyDescent="0.25">
      <c r="J2045" s="60">
        <v>2042</v>
      </c>
      <c r="K2045" s="67">
        <v>43</v>
      </c>
    </row>
    <row r="2046" spans="10:11" x14ac:dyDescent="0.25">
      <c r="J2046" s="60">
        <v>2043</v>
      </c>
      <c r="K2046" s="67">
        <v>43</v>
      </c>
    </row>
    <row r="2047" spans="10:11" x14ac:dyDescent="0.25">
      <c r="J2047" s="60">
        <v>2044</v>
      </c>
      <c r="K2047" s="67">
        <v>41</v>
      </c>
    </row>
    <row r="2048" spans="10:11" x14ac:dyDescent="0.25">
      <c r="J2048" s="60">
        <v>2045</v>
      </c>
      <c r="K2048" s="67">
        <v>45</v>
      </c>
    </row>
    <row r="2049" spans="10:11" x14ac:dyDescent="0.25">
      <c r="J2049" s="60">
        <v>2046</v>
      </c>
      <c r="K2049" s="67">
        <v>43</v>
      </c>
    </row>
    <row r="2050" spans="10:11" x14ac:dyDescent="0.25">
      <c r="J2050" s="60">
        <v>2047</v>
      </c>
      <c r="K2050" s="67">
        <v>37</v>
      </c>
    </row>
    <row r="2051" spans="10:11" x14ac:dyDescent="0.25">
      <c r="J2051" s="60">
        <v>2048</v>
      </c>
      <c r="K2051" s="67">
        <v>39</v>
      </c>
    </row>
    <row r="2052" spans="10:11" x14ac:dyDescent="0.25">
      <c r="J2052" s="60">
        <v>2049</v>
      </c>
      <c r="K2052" s="67">
        <v>45</v>
      </c>
    </row>
    <row r="2053" spans="10:11" x14ac:dyDescent="0.25">
      <c r="J2053" s="60">
        <v>2050</v>
      </c>
      <c r="K2053" s="67">
        <v>41</v>
      </c>
    </row>
    <row r="2054" spans="10:11" x14ac:dyDescent="0.25">
      <c r="J2054" s="60">
        <v>2051</v>
      </c>
      <c r="K2054" s="67">
        <v>36</v>
      </c>
    </row>
    <row r="2055" spans="10:11" x14ac:dyDescent="0.25">
      <c r="J2055" s="60">
        <v>2052</v>
      </c>
      <c r="K2055" s="67">
        <v>41</v>
      </c>
    </row>
    <row r="2056" spans="10:11" x14ac:dyDescent="0.25">
      <c r="J2056" s="60">
        <v>2053</v>
      </c>
      <c r="K2056" s="67">
        <v>42</v>
      </c>
    </row>
    <row r="2057" spans="10:11" x14ac:dyDescent="0.25">
      <c r="J2057" s="60">
        <v>2054</v>
      </c>
      <c r="K2057" s="67">
        <v>38</v>
      </c>
    </row>
    <row r="2058" spans="10:11" x14ac:dyDescent="0.25">
      <c r="J2058" s="60">
        <v>2055</v>
      </c>
      <c r="K2058" s="67">
        <v>39</v>
      </c>
    </row>
    <row r="2059" spans="10:11" x14ac:dyDescent="0.25">
      <c r="J2059" s="60">
        <v>2056</v>
      </c>
      <c r="K2059" s="67">
        <v>33</v>
      </c>
    </row>
    <row r="2060" spans="10:11" x14ac:dyDescent="0.25">
      <c r="J2060" s="60">
        <v>2057</v>
      </c>
      <c r="K2060" s="67">
        <v>43</v>
      </c>
    </row>
    <row r="2061" spans="10:11" x14ac:dyDescent="0.25">
      <c r="J2061" s="60">
        <v>2058</v>
      </c>
      <c r="K2061" s="67">
        <v>47</v>
      </c>
    </row>
    <row r="2062" spans="10:11" x14ac:dyDescent="0.25">
      <c r="J2062" s="60">
        <v>2059</v>
      </c>
      <c r="K2062" s="67">
        <v>43</v>
      </c>
    </row>
    <row r="2063" spans="10:11" x14ac:dyDescent="0.25">
      <c r="J2063" s="60">
        <v>2060</v>
      </c>
      <c r="K2063" s="67">
        <v>41</v>
      </c>
    </row>
    <row r="2064" spans="10:11" x14ac:dyDescent="0.25">
      <c r="J2064" s="60">
        <v>2061</v>
      </c>
      <c r="K2064" s="67">
        <v>35</v>
      </c>
    </row>
    <row r="2065" spans="10:11" x14ac:dyDescent="0.25">
      <c r="J2065" s="60">
        <v>2062</v>
      </c>
      <c r="K2065" s="67">
        <v>41</v>
      </c>
    </row>
    <row r="2066" spans="10:11" x14ac:dyDescent="0.25">
      <c r="J2066" s="60">
        <v>2063</v>
      </c>
      <c r="K2066" s="67">
        <v>38</v>
      </c>
    </row>
    <row r="2067" spans="10:11" x14ac:dyDescent="0.25">
      <c r="J2067" s="60">
        <v>2064</v>
      </c>
      <c r="K2067" s="67">
        <v>39</v>
      </c>
    </row>
    <row r="2068" spans="10:11" x14ac:dyDescent="0.25">
      <c r="J2068" s="60">
        <v>2065</v>
      </c>
      <c r="K2068" s="67">
        <v>44</v>
      </c>
    </row>
    <row r="2069" spans="10:11" x14ac:dyDescent="0.25">
      <c r="J2069" s="60">
        <v>2066</v>
      </c>
      <c r="K2069" s="67">
        <v>30</v>
      </c>
    </row>
    <row r="2070" spans="10:11" x14ac:dyDescent="0.25">
      <c r="J2070" s="60">
        <v>2067</v>
      </c>
      <c r="K2070" s="67">
        <v>34</v>
      </c>
    </row>
    <row r="2071" spans="10:11" x14ac:dyDescent="0.25">
      <c r="J2071" s="60">
        <v>2068</v>
      </c>
      <c r="K2071" s="67">
        <v>36</v>
      </c>
    </row>
    <row r="2072" spans="10:11" x14ac:dyDescent="0.25">
      <c r="J2072" s="60">
        <v>2069</v>
      </c>
      <c r="K2072" s="67">
        <v>32</v>
      </c>
    </row>
    <row r="2073" spans="10:11" x14ac:dyDescent="0.25">
      <c r="J2073" s="60">
        <v>2070</v>
      </c>
      <c r="K2073" s="67">
        <v>52</v>
      </c>
    </row>
    <row r="2074" spans="10:11" x14ac:dyDescent="0.25">
      <c r="J2074" s="60">
        <v>2071</v>
      </c>
      <c r="K2074" s="67">
        <v>44</v>
      </c>
    </row>
    <row r="2075" spans="10:11" x14ac:dyDescent="0.25">
      <c r="J2075" s="60">
        <v>2072</v>
      </c>
      <c r="K2075" s="67">
        <v>41</v>
      </c>
    </row>
    <row r="2076" spans="10:11" x14ac:dyDescent="0.25">
      <c r="J2076" s="60">
        <v>2073</v>
      </c>
      <c r="K2076" s="67">
        <v>37</v>
      </c>
    </row>
    <row r="2077" spans="10:11" x14ac:dyDescent="0.25">
      <c r="J2077" s="60">
        <v>2074</v>
      </c>
      <c r="K2077" s="67">
        <v>43</v>
      </c>
    </row>
    <row r="2078" spans="10:11" x14ac:dyDescent="0.25">
      <c r="J2078" s="60">
        <v>2075</v>
      </c>
      <c r="K2078" s="67">
        <v>36</v>
      </c>
    </row>
    <row r="2079" spans="10:11" x14ac:dyDescent="0.25">
      <c r="J2079" s="60">
        <v>2076</v>
      </c>
      <c r="K2079" s="67">
        <v>39</v>
      </c>
    </row>
    <row r="2080" spans="10:11" x14ac:dyDescent="0.25">
      <c r="J2080" s="60">
        <v>2077</v>
      </c>
      <c r="K2080" s="67">
        <v>40</v>
      </c>
    </row>
    <row r="2081" spans="10:11" x14ac:dyDescent="0.25">
      <c r="J2081" s="60">
        <v>2078</v>
      </c>
      <c r="K2081" s="67">
        <v>39</v>
      </c>
    </row>
    <row r="2082" spans="10:11" x14ac:dyDescent="0.25">
      <c r="J2082" s="60">
        <v>2079</v>
      </c>
      <c r="K2082" s="67">
        <v>35</v>
      </c>
    </row>
    <row r="2083" spans="10:11" x14ac:dyDescent="0.25">
      <c r="J2083" s="60">
        <v>2080</v>
      </c>
      <c r="K2083" s="67">
        <v>41</v>
      </c>
    </row>
    <row r="2084" spans="10:11" x14ac:dyDescent="0.25">
      <c r="J2084" s="60">
        <v>2081</v>
      </c>
      <c r="K2084" s="67">
        <v>32</v>
      </c>
    </row>
    <row r="2085" spans="10:11" x14ac:dyDescent="0.25">
      <c r="J2085" s="60">
        <v>2082</v>
      </c>
      <c r="K2085" s="67">
        <v>43</v>
      </c>
    </row>
    <row r="2086" spans="10:11" x14ac:dyDescent="0.25">
      <c r="J2086" s="60">
        <v>2083</v>
      </c>
      <c r="K2086" s="67">
        <v>43</v>
      </c>
    </row>
    <row r="2087" spans="10:11" x14ac:dyDescent="0.25">
      <c r="J2087" s="60">
        <v>2084</v>
      </c>
      <c r="K2087" s="67">
        <v>36</v>
      </c>
    </row>
    <row r="2088" spans="10:11" x14ac:dyDescent="0.25">
      <c r="J2088" s="60">
        <v>2085</v>
      </c>
      <c r="K2088" s="67">
        <v>48</v>
      </c>
    </row>
    <row r="2089" spans="10:11" x14ac:dyDescent="0.25">
      <c r="J2089" s="60">
        <v>2086</v>
      </c>
      <c r="K2089" s="67">
        <v>31</v>
      </c>
    </row>
    <row r="2090" spans="10:11" x14ac:dyDescent="0.25">
      <c r="J2090" s="60">
        <v>2087</v>
      </c>
      <c r="K2090" s="67">
        <v>45</v>
      </c>
    </row>
    <row r="2091" spans="10:11" x14ac:dyDescent="0.25">
      <c r="J2091" s="60">
        <v>2088</v>
      </c>
      <c r="K2091" s="67">
        <v>51</v>
      </c>
    </row>
    <row r="2092" spans="10:11" x14ac:dyDescent="0.25">
      <c r="J2092" s="60">
        <v>2089</v>
      </c>
      <c r="K2092" s="67">
        <v>35</v>
      </c>
    </row>
    <row r="2093" spans="10:11" x14ac:dyDescent="0.25">
      <c r="J2093" s="60">
        <v>2090</v>
      </c>
      <c r="K2093" s="67">
        <v>53</v>
      </c>
    </row>
    <row r="2094" spans="10:11" x14ac:dyDescent="0.25">
      <c r="J2094" s="60">
        <v>2091</v>
      </c>
      <c r="K2094" s="67">
        <v>39</v>
      </c>
    </row>
    <row r="2095" spans="10:11" x14ac:dyDescent="0.25">
      <c r="J2095" s="60">
        <v>2092</v>
      </c>
      <c r="K2095" s="67">
        <v>35</v>
      </c>
    </row>
    <row r="2096" spans="10:11" x14ac:dyDescent="0.25">
      <c r="J2096" s="60">
        <v>2093</v>
      </c>
      <c r="K2096" s="67">
        <v>35</v>
      </c>
    </row>
    <row r="2097" spans="10:11" x14ac:dyDescent="0.25">
      <c r="J2097" s="60">
        <v>2094</v>
      </c>
      <c r="K2097" s="67">
        <v>36</v>
      </c>
    </row>
    <row r="2098" spans="10:11" x14ac:dyDescent="0.25">
      <c r="J2098" s="60">
        <v>2095</v>
      </c>
      <c r="K2098" s="67">
        <v>45</v>
      </c>
    </row>
    <row r="2099" spans="10:11" x14ac:dyDescent="0.25">
      <c r="J2099" s="60">
        <v>2096</v>
      </c>
      <c r="K2099" s="67">
        <v>41</v>
      </c>
    </row>
    <row r="2100" spans="10:11" x14ac:dyDescent="0.25">
      <c r="J2100" s="60">
        <v>2097</v>
      </c>
      <c r="K2100" s="67">
        <v>34</v>
      </c>
    </row>
    <row r="2101" spans="10:11" x14ac:dyDescent="0.25">
      <c r="J2101" s="60">
        <v>2098</v>
      </c>
      <c r="K2101" s="67">
        <v>47</v>
      </c>
    </row>
    <row r="2102" spans="10:11" x14ac:dyDescent="0.25">
      <c r="J2102" s="60">
        <v>2099</v>
      </c>
      <c r="K2102" s="67">
        <v>44</v>
      </c>
    </row>
    <row r="2103" spans="10:11" x14ac:dyDescent="0.25">
      <c r="J2103" s="60">
        <v>2100</v>
      </c>
      <c r="K2103" s="67">
        <v>45</v>
      </c>
    </row>
    <row r="2104" spans="10:11" x14ac:dyDescent="0.25">
      <c r="J2104" s="60">
        <v>2101</v>
      </c>
      <c r="K2104" s="67">
        <v>45</v>
      </c>
    </row>
    <row r="2105" spans="10:11" x14ac:dyDescent="0.25">
      <c r="J2105" s="60">
        <v>2102</v>
      </c>
      <c r="K2105" s="67">
        <v>38</v>
      </c>
    </row>
    <row r="2106" spans="10:11" x14ac:dyDescent="0.25">
      <c r="J2106" s="60">
        <v>2103</v>
      </c>
      <c r="K2106" s="67">
        <v>35</v>
      </c>
    </row>
    <row r="2107" spans="10:11" x14ac:dyDescent="0.25">
      <c r="J2107" s="60">
        <v>2104</v>
      </c>
      <c r="K2107" s="67">
        <v>33</v>
      </c>
    </row>
    <row r="2108" spans="10:11" x14ac:dyDescent="0.25">
      <c r="J2108" s="60">
        <v>2105</v>
      </c>
      <c r="K2108" s="67">
        <v>35</v>
      </c>
    </row>
    <row r="2109" spans="10:11" x14ac:dyDescent="0.25">
      <c r="J2109" s="60">
        <v>2106</v>
      </c>
      <c r="K2109" s="67">
        <v>30</v>
      </c>
    </row>
    <row r="2110" spans="10:11" x14ac:dyDescent="0.25">
      <c r="J2110" s="60">
        <v>2107</v>
      </c>
      <c r="K2110" s="67">
        <v>39</v>
      </c>
    </row>
    <row r="2111" spans="10:11" x14ac:dyDescent="0.25">
      <c r="J2111" s="60">
        <v>2108</v>
      </c>
      <c r="K2111" s="67">
        <v>41</v>
      </c>
    </row>
    <row r="2112" spans="10:11" x14ac:dyDescent="0.25">
      <c r="J2112" s="60">
        <v>2109</v>
      </c>
      <c r="K2112" s="67">
        <v>43</v>
      </c>
    </row>
    <row r="2113" spans="10:11" x14ac:dyDescent="0.25">
      <c r="J2113" s="60">
        <v>2110</v>
      </c>
      <c r="K2113" s="67">
        <v>40</v>
      </c>
    </row>
    <row r="2114" spans="10:11" x14ac:dyDescent="0.25">
      <c r="J2114" s="60">
        <v>2111</v>
      </c>
      <c r="K2114" s="67">
        <v>42</v>
      </c>
    </row>
    <row r="2115" spans="10:11" x14ac:dyDescent="0.25">
      <c r="J2115" s="60">
        <v>2112</v>
      </c>
      <c r="K2115" s="67">
        <v>41</v>
      </c>
    </row>
    <row r="2116" spans="10:11" x14ac:dyDescent="0.25">
      <c r="J2116" s="60">
        <v>2113</v>
      </c>
      <c r="K2116" s="67">
        <v>41</v>
      </c>
    </row>
    <row r="2117" spans="10:11" x14ac:dyDescent="0.25">
      <c r="J2117" s="60">
        <v>2114</v>
      </c>
      <c r="K2117" s="67">
        <v>39</v>
      </c>
    </row>
    <row r="2118" spans="10:11" x14ac:dyDescent="0.25">
      <c r="J2118" s="60">
        <v>2115</v>
      </c>
      <c r="K2118" s="67">
        <v>44</v>
      </c>
    </row>
    <row r="2119" spans="10:11" x14ac:dyDescent="0.25">
      <c r="J2119" s="60">
        <v>2116</v>
      </c>
      <c r="K2119" s="67">
        <v>38</v>
      </c>
    </row>
    <row r="2120" spans="10:11" x14ac:dyDescent="0.25">
      <c r="J2120" s="60">
        <v>2117</v>
      </c>
      <c r="K2120" s="67">
        <v>36</v>
      </c>
    </row>
    <row r="2121" spans="10:11" x14ac:dyDescent="0.25">
      <c r="J2121" s="60">
        <v>2118</v>
      </c>
      <c r="K2121" s="67">
        <v>37</v>
      </c>
    </row>
    <row r="2122" spans="10:11" x14ac:dyDescent="0.25">
      <c r="J2122" s="60">
        <v>2119</v>
      </c>
      <c r="K2122" s="67">
        <v>33</v>
      </c>
    </row>
    <row r="2123" spans="10:11" x14ac:dyDescent="0.25">
      <c r="J2123" s="60">
        <v>2120</v>
      </c>
      <c r="K2123" s="67">
        <v>33</v>
      </c>
    </row>
    <row r="2124" spans="10:11" x14ac:dyDescent="0.25">
      <c r="J2124" s="60">
        <v>2121</v>
      </c>
      <c r="K2124" s="67">
        <v>28</v>
      </c>
    </row>
    <row r="2125" spans="10:11" x14ac:dyDescent="0.25">
      <c r="J2125" s="60">
        <v>2122</v>
      </c>
      <c r="K2125" s="67">
        <v>38</v>
      </c>
    </row>
    <row r="2126" spans="10:11" x14ac:dyDescent="0.25">
      <c r="J2126" s="60">
        <v>2123</v>
      </c>
      <c r="K2126" s="67">
        <v>41</v>
      </c>
    </row>
    <row r="2127" spans="10:11" x14ac:dyDescent="0.25">
      <c r="J2127" s="60">
        <v>2124</v>
      </c>
      <c r="K2127" s="67">
        <v>38</v>
      </c>
    </row>
    <row r="2128" spans="10:11" x14ac:dyDescent="0.25">
      <c r="J2128" s="60">
        <v>2125</v>
      </c>
      <c r="K2128" s="67">
        <v>43</v>
      </c>
    </row>
    <row r="2129" spans="10:11" x14ac:dyDescent="0.25">
      <c r="J2129" s="60">
        <v>2126</v>
      </c>
      <c r="K2129" s="67">
        <v>33</v>
      </c>
    </row>
    <row r="2130" spans="10:11" x14ac:dyDescent="0.25">
      <c r="J2130" s="60">
        <v>2127</v>
      </c>
      <c r="K2130" s="67">
        <v>29</v>
      </c>
    </row>
    <row r="2131" spans="10:11" x14ac:dyDescent="0.25">
      <c r="J2131" s="60">
        <v>2128</v>
      </c>
      <c r="K2131" s="67">
        <v>35</v>
      </c>
    </row>
    <row r="2132" spans="10:11" x14ac:dyDescent="0.25">
      <c r="J2132" s="60">
        <v>2129</v>
      </c>
      <c r="K2132" s="67">
        <v>39</v>
      </c>
    </row>
    <row r="2133" spans="10:11" x14ac:dyDescent="0.25">
      <c r="J2133" s="60">
        <v>2130</v>
      </c>
      <c r="K2133" s="67">
        <v>25</v>
      </c>
    </row>
    <row r="2134" spans="10:11" x14ac:dyDescent="0.25">
      <c r="J2134" s="60">
        <v>2131</v>
      </c>
      <c r="K2134" s="67">
        <v>36</v>
      </c>
    </row>
    <row r="2135" spans="10:11" x14ac:dyDescent="0.25">
      <c r="J2135" s="60">
        <v>2132</v>
      </c>
      <c r="K2135" s="67">
        <v>44</v>
      </c>
    </row>
    <row r="2136" spans="10:11" x14ac:dyDescent="0.25">
      <c r="J2136" s="60">
        <v>2133</v>
      </c>
      <c r="K2136" s="67">
        <v>42</v>
      </c>
    </row>
    <row r="2137" spans="10:11" x14ac:dyDescent="0.25">
      <c r="J2137" s="60">
        <v>2134</v>
      </c>
      <c r="K2137" s="67">
        <v>47</v>
      </c>
    </row>
    <row r="2138" spans="10:11" x14ac:dyDescent="0.25">
      <c r="J2138" s="60">
        <v>2135</v>
      </c>
      <c r="K2138" s="67">
        <v>37</v>
      </c>
    </row>
    <row r="2139" spans="10:11" x14ac:dyDescent="0.25">
      <c r="J2139" s="60">
        <v>2136</v>
      </c>
      <c r="K2139" s="67">
        <v>43</v>
      </c>
    </row>
    <row r="2140" spans="10:11" x14ac:dyDescent="0.25">
      <c r="J2140" s="60">
        <v>2137</v>
      </c>
      <c r="K2140" s="67">
        <v>38</v>
      </c>
    </row>
    <row r="2141" spans="10:11" x14ac:dyDescent="0.25">
      <c r="J2141" s="60">
        <v>2138</v>
      </c>
      <c r="K2141" s="67">
        <v>41</v>
      </c>
    </row>
    <row r="2142" spans="10:11" x14ac:dyDescent="0.25">
      <c r="J2142" s="60">
        <v>2139</v>
      </c>
      <c r="K2142" s="67">
        <v>38</v>
      </c>
    </row>
    <row r="2143" spans="10:11" x14ac:dyDescent="0.25">
      <c r="J2143" s="60">
        <v>2140</v>
      </c>
      <c r="K2143" s="67">
        <v>33</v>
      </c>
    </row>
    <row r="2144" spans="10:11" x14ac:dyDescent="0.25">
      <c r="J2144" s="60">
        <v>2141</v>
      </c>
      <c r="K2144" s="67">
        <v>38</v>
      </c>
    </row>
    <row r="2145" spans="10:11" x14ac:dyDescent="0.25">
      <c r="J2145" s="60">
        <v>2142</v>
      </c>
      <c r="K2145" s="67">
        <v>40</v>
      </c>
    </row>
    <row r="2146" spans="10:11" x14ac:dyDescent="0.25">
      <c r="J2146" s="60">
        <v>2143</v>
      </c>
      <c r="K2146" s="67">
        <v>51</v>
      </c>
    </row>
    <row r="2147" spans="10:11" x14ac:dyDescent="0.25">
      <c r="J2147" s="60">
        <v>2144</v>
      </c>
      <c r="K2147" s="67">
        <v>39</v>
      </c>
    </row>
    <row r="2148" spans="10:11" x14ac:dyDescent="0.25">
      <c r="J2148" s="60">
        <v>2145</v>
      </c>
      <c r="K2148" s="67">
        <v>45</v>
      </c>
    </row>
    <row r="2149" spans="10:11" x14ac:dyDescent="0.25">
      <c r="J2149" s="60">
        <v>2146</v>
      </c>
      <c r="K2149" s="67">
        <v>36</v>
      </c>
    </row>
    <row r="2150" spans="10:11" x14ac:dyDescent="0.25">
      <c r="J2150" s="60">
        <v>2147</v>
      </c>
      <c r="K2150" s="67">
        <v>45</v>
      </c>
    </row>
    <row r="2151" spans="10:11" x14ac:dyDescent="0.25">
      <c r="J2151" s="60">
        <v>2148</v>
      </c>
      <c r="K2151" s="67">
        <v>36</v>
      </c>
    </row>
    <row r="2152" spans="10:11" x14ac:dyDescent="0.25">
      <c r="J2152" s="60">
        <v>2149</v>
      </c>
      <c r="K2152" s="67">
        <v>39</v>
      </c>
    </row>
    <row r="2153" spans="10:11" x14ac:dyDescent="0.25">
      <c r="J2153" s="60">
        <v>2150</v>
      </c>
      <c r="K2153" s="67">
        <v>45</v>
      </c>
    </row>
    <row r="2154" spans="10:11" x14ac:dyDescent="0.25">
      <c r="J2154" s="60">
        <v>2151</v>
      </c>
      <c r="K2154" s="67">
        <v>44</v>
      </c>
    </row>
    <row r="2155" spans="10:11" x14ac:dyDescent="0.25">
      <c r="J2155" s="60">
        <v>2152</v>
      </c>
      <c r="K2155" s="67">
        <v>39</v>
      </c>
    </row>
    <row r="2156" spans="10:11" x14ac:dyDescent="0.25">
      <c r="J2156" s="60">
        <v>2153</v>
      </c>
      <c r="K2156" s="67">
        <v>43</v>
      </c>
    </row>
    <row r="2157" spans="10:11" x14ac:dyDescent="0.25">
      <c r="J2157" s="60">
        <v>2154</v>
      </c>
      <c r="K2157" s="67">
        <v>45</v>
      </c>
    </row>
    <row r="2158" spans="10:11" x14ac:dyDescent="0.25">
      <c r="J2158" s="60">
        <v>2155</v>
      </c>
      <c r="K2158" s="67">
        <v>39</v>
      </c>
    </row>
    <row r="2159" spans="10:11" x14ac:dyDescent="0.25">
      <c r="J2159" s="60">
        <v>2156</v>
      </c>
      <c r="K2159" s="67">
        <v>37</v>
      </c>
    </row>
    <row r="2160" spans="10:11" x14ac:dyDescent="0.25">
      <c r="J2160" s="60">
        <v>2157</v>
      </c>
      <c r="K2160" s="67">
        <v>42</v>
      </c>
    </row>
    <row r="2161" spans="10:11" x14ac:dyDescent="0.25">
      <c r="J2161" s="60">
        <v>2158</v>
      </c>
      <c r="K2161" s="67">
        <v>46</v>
      </c>
    </row>
    <row r="2162" spans="10:11" x14ac:dyDescent="0.25">
      <c r="J2162" s="60">
        <v>2159</v>
      </c>
      <c r="K2162" s="67">
        <v>49</v>
      </c>
    </row>
    <row r="2163" spans="10:11" x14ac:dyDescent="0.25">
      <c r="J2163" s="60">
        <v>2160</v>
      </c>
      <c r="K2163" s="67">
        <v>45</v>
      </c>
    </row>
    <row r="2164" spans="10:11" x14ac:dyDescent="0.25">
      <c r="J2164" s="60">
        <v>2161</v>
      </c>
      <c r="K2164" s="67">
        <v>44</v>
      </c>
    </row>
    <row r="2165" spans="10:11" x14ac:dyDescent="0.25">
      <c r="J2165" s="60">
        <v>2162</v>
      </c>
      <c r="K2165" s="67">
        <v>42</v>
      </c>
    </row>
    <row r="2166" spans="10:11" x14ac:dyDescent="0.25">
      <c r="J2166" s="60">
        <v>2163</v>
      </c>
      <c r="K2166" s="67">
        <v>33</v>
      </c>
    </row>
    <row r="2167" spans="10:11" x14ac:dyDescent="0.25">
      <c r="J2167" s="60">
        <v>2164</v>
      </c>
      <c r="K2167" s="67">
        <v>40</v>
      </c>
    </row>
    <row r="2168" spans="10:11" x14ac:dyDescent="0.25">
      <c r="J2168" s="60">
        <v>2165</v>
      </c>
      <c r="K2168" s="67">
        <v>42</v>
      </c>
    </row>
    <row r="2169" spans="10:11" x14ac:dyDescent="0.25">
      <c r="J2169" s="60">
        <v>2166</v>
      </c>
      <c r="K2169" s="67">
        <v>47</v>
      </c>
    </row>
    <row r="2170" spans="10:11" x14ac:dyDescent="0.25">
      <c r="J2170" s="60">
        <v>2167</v>
      </c>
      <c r="K2170" s="67">
        <v>41</v>
      </c>
    </row>
    <row r="2171" spans="10:11" x14ac:dyDescent="0.25">
      <c r="J2171" s="60">
        <v>2168</v>
      </c>
      <c r="K2171" s="67">
        <v>42</v>
      </c>
    </row>
    <row r="2172" spans="10:11" x14ac:dyDescent="0.25">
      <c r="J2172" s="60">
        <v>2169</v>
      </c>
      <c r="K2172" s="67">
        <v>47</v>
      </c>
    </row>
    <row r="2173" spans="10:11" x14ac:dyDescent="0.25">
      <c r="J2173" s="60">
        <v>2170</v>
      </c>
      <c r="K2173" s="67">
        <v>34</v>
      </c>
    </row>
    <row r="2174" spans="10:11" x14ac:dyDescent="0.25">
      <c r="J2174" s="60">
        <v>2171</v>
      </c>
      <c r="K2174" s="67">
        <v>34</v>
      </c>
    </row>
    <row r="2175" spans="10:11" x14ac:dyDescent="0.25">
      <c r="J2175" s="60">
        <v>2172</v>
      </c>
      <c r="K2175" s="67">
        <v>41</v>
      </c>
    </row>
    <row r="2176" spans="10:11" x14ac:dyDescent="0.25">
      <c r="J2176" s="60">
        <v>2173</v>
      </c>
      <c r="K2176" s="67">
        <v>35</v>
      </c>
    </row>
    <row r="2177" spans="10:11" x14ac:dyDescent="0.25">
      <c r="J2177" s="60">
        <v>2174</v>
      </c>
      <c r="K2177" s="67">
        <v>38</v>
      </c>
    </row>
    <row r="2178" spans="10:11" x14ac:dyDescent="0.25">
      <c r="J2178" s="60">
        <v>2175</v>
      </c>
      <c r="K2178" s="67">
        <v>44</v>
      </c>
    </row>
    <row r="2179" spans="10:11" x14ac:dyDescent="0.25">
      <c r="J2179" s="60">
        <v>2176</v>
      </c>
      <c r="K2179" s="67">
        <v>45</v>
      </c>
    </row>
    <row r="2180" spans="10:11" x14ac:dyDescent="0.25">
      <c r="J2180" s="60">
        <v>2177</v>
      </c>
      <c r="K2180" s="67">
        <v>33</v>
      </c>
    </row>
    <row r="2181" spans="10:11" x14ac:dyDescent="0.25">
      <c r="J2181" s="60">
        <v>2178</v>
      </c>
      <c r="K2181" s="67">
        <v>42</v>
      </c>
    </row>
    <row r="2182" spans="10:11" x14ac:dyDescent="0.25">
      <c r="J2182" s="60">
        <v>2179</v>
      </c>
      <c r="K2182" s="67">
        <v>41</v>
      </c>
    </row>
    <row r="2183" spans="10:11" x14ac:dyDescent="0.25">
      <c r="J2183" s="60">
        <v>2180</v>
      </c>
      <c r="K2183" s="67">
        <v>39</v>
      </c>
    </row>
    <row r="2184" spans="10:11" x14ac:dyDescent="0.25">
      <c r="J2184" s="60">
        <v>2181</v>
      </c>
      <c r="K2184" s="67">
        <v>33</v>
      </c>
    </row>
    <row r="2185" spans="10:11" x14ac:dyDescent="0.25">
      <c r="J2185" s="60">
        <v>2182</v>
      </c>
      <c r="K2185" s="67">
        <v>44</v>
      </c>
    </row>
    <row r="2186" spans="10:11" x14ac:dyDescent="0.25">
      <c r="J2186" s="60">
        <v>2183</v>
      </c>
      <c r="K2186" s="67">
        <v>36</v>
      </c>
    </row>
    <row r="2187" spans="10:11" x14ac:dyDescent="0.25">
      <c r="J2187" s="60">
        <v>2184</v>
      </c>
      <c r="K2187" s="67">
        <v>48</v>
      </c>
    </row>
    <row r="2188" spans="10:11" x14ac:dyDescent="0.25">
      <c r="J2188" s="60">
        <v>2185</v>
      </c>
      <c r="K2188" s="67">
        <v>36</v>
      </c>
    </row>
    <row r="2189" spans="10:11" x14ac:dyDescent="0.25">
      <c r="J2189" s="60">
        <v>2186</v>
      </c>
      <c r="K2189" s="67">
        <v>38</v>
      </c>
    </row>
    <row r="2190" spans="10:11" x14ac:dyDescent="0.25">
      <c r="J2190" s="60">
        <v>2187</v>
      </c>
      <c r="K2190" s="67">
        <v>36</v>
      </c>
    </row>
    <row r="2191" spans="10:11" x14ac:dyDescent="0.25">
      <c r="J2191" s="60">
        <v>2188</v>
      </c>
      <c r="K2191" s="67">
        <v>43</v>
      </c>
    </row>
    <row r="2192" spans="10:11" x14ac:dyDescent="0.25">
      <c r="J2192" s="60">
        <v>2189</v>
      </c>
      <c r="K2192" s="67">
        <v>38</v>
      </c>
    </row>
    <row r="2193" spans="10:11" x14ac:dyDescent="0.25">
      <c r="J2193" s="60">
        <v>2190</v>
      </c>
      <c r="K2193" s="67">
        <v>34</v>
      </c>
    </row>
    <row r="2194" spans="10:11" x14ac:dyDescent="0.25">
      <c r="J2194" s="60">
        <v>2191</v>
      </c>
      <c r="K2194" s="67">
        <v>32</v>
      </c>
    </row>
    <row r="2195" spans="10:11" x14ac:dyDescent="0.25">
      <c r="J2195" s="60">
        <v>2192</v>
      </c>
      <c r="K2195" s="67">
        <v>36</v>
      </c>
    </row>
    <row r="2196" spans="10:11" x14ac:dyDescent="0.25">
      <c r="J2196" s="60">
        <v>2193</v>
      </c>
      <c r="K2196" s="67">
        <v>41</v>
      </c>
    </row>
    <row r="2197" spans="10:11" x14ac:dyDescent="0.25">
      <c r="J2197" s="60">
        <v>2194</v>
      </c>
      <c r="K2197" s="67">
        <v>39</v>
      </c>
    </row>
    <row r="2198" spans="10:11" x14ac:dyDescent="0.25">
      <c r="J2198" s="60">
        <v>2195</v>
      </c>
      <c r="K2198" s="67">
        <v>40</v>
      </c>
    </row>
    <row r="2199" spans="10:11" x14ac:dyDescent="0.25">
      <c r="J2199" s="60">
        <v>2196</v>
      </c>
      <c r="K2199" s="67">
        <v>40</v>
      </c>
    </row>
    <row r="2200" spans="10:11" x14ac:dyDescent="0.25">
      <c r="J2200" s="60">
        <v>2197</v>
      </c>
      <c r="K2200" s="67">
        <v>40</v>
      </c>
    </row>
    <row r="2201" spans="10:11" x14ac:dyDescent="0.25">
      <c r="J2201" s="60">
        <v>2198</v>
      </c>
      <c r="K2201" s="67">
        <v>38</v>
      </c>
    </row>
    <row r="2202" spans="10:11" x14ac:dyDescent="0.25">
      <c r="J2202" s="60">
        <v>2199</v>
      </c>
      <c r="K2202" s="67">
        <v>38</v>
      </c>
    </row>
    <row r="2203" spans="10:11" x14ac:dyDescent="0.25">
      <c r="J2203" s="60">
        <v>2200</v>
      </c>
      <c r="K2203" s="67">
        <v>41</v>
      </c>
    </row>
    <row r="2204" spans="10:11" x14ac:dyDescent="0.25">
      <c r="J2204" s="60">
        <v>2201</v>
      </c>
      <c r="K2204" s="67">
        <v>42</v>
      </c>
    </row>
    <row r="2205" spans="10:11" x14ac:dyDescent="0.25">
      <c r="J2205" s="60">
        <v>2202</v>
      </c>
      <c r="K2205" s="67">
        <v>54</v>
      </c>
    </row>
    <row r="2206" spans="10:11" x14ac:dyDescent="0.25">
      <c r="J2206" s="60">
        <v>2203</v>
      </c>
      <c r="K2206" s="67">
        <v>50</v>
      </c>
    </row>
    <row r="2207" spans="10:11" x14ac:dyDescent="0.25">
      <c r="J2207" s="60">
        <v>2204</v>
      </c>
      <c r="K2207" s="67">
        <v>36</v>
      </c>
    </row>
    <row r="2208" spans="10:11" x14ac:dyDescent="0.25">
      <c r="J2208" s="60">
        <v>2205</v>
      </c>
      <c r="K2208" s="67">
        <v>34</v>
      </c>
    </row>
    <row r="2209" spans="10:11" x14ac:dyDescent="0.25">
      <c r="J2209" s="60">
        <v>2206</v>
      </c>
      <c r="K2209" s="67">
        <v>40</v>
      </c>
    </row>
    <row r="2210" spans="10:11" x14ac:dyDescent="0.25">
      <c r="J2210" s="60">
        <v>2207</v>
      </c>
      <c r="K2210" s="67">
        <v>46</v>
      </c>
    </row>
    <row r="2211" spans="10:11" x14ac:dyDescent="0.25">
      <c r="J2211" s="60">
        <v>2208</v>
      </c>
      <c r="K2211" s="67">
        <v>49</v>
      </c>
    </row>
    <row r="2212" spans="10:11" x14ac:dyDescent="0.25">
      <c r="J2212" s="60">
        <v>2209</v>
      </c>
      <c r="K2212" s="67">
        <v>45</v>
      </c>
    </row>
    <row r="2213" spans="10:11" x14ac:dyDescent="0.25">
      <c r="J2213" s="60">
        <v>2210</v>
      </c>
      <c r="K2213" s="67">
        <v>43</v>
      </c>
    </row>
    <row r="2214" spans="10:11" x14ac:dyDescent="0.25">
      <c r="J2214" s="60">
        <v>2211</v>
      </c>
      <c r="K2214" s="67">
        <v>33</v>
      </c>
    </row>
    <row r="2215" spans="10:11" x14ac:dyDescent="0.25">
      <c r="J2215" s="60">
        <v>2212</v>
      </c>
      <c r="K2215" s="67">
        <v>50</v>
      </c>
    </row>
    <row r="2216" spans="10:11" x14ac:dyDescent="0.25">
      <c r="J2216" s="60">
        <v>2213</v>
      </c>
      <c r="K2216" s="67">
        <v>36</v>
      </c>
    </row>
    <row r="2217" spans="10:11" x14ac:dyDescent="0.25">
      <c r="J2217" s="60">
        <v>2214</v>
      </c>
      <c r="K2217" s="67">
        <v>40</v>
      </c>
    </row>
    <row r="2218" spans="10:11" x14ac:dyDescent="0.25">
      <c r="J2218" s="60">
        <v>2215</v>
      </c>
      <c r="K2218" s="67">
        <v>37</v>
      </c>
    </row>
    <row r="2219" spans="10:11" x14ac:dyDescent="0.25">
      <c r="J2219" s="60">
        <v>2216</v>
      </c>
      <c r="K2219" s="67">
        <v>33</v>
      </c>
    </row>
    <row r="2220" spans="10:11" x14ac:dyDescent="0.25">
      <c r="J2220" s="60">
        <v>2217</v>
      </c>
      <c r="K2220" s="67">
        <v>42</v>
      </c>
    </row>
    <row r="2221" spans="10:11" x14ac:dyDescent="0.25">
      <c r="J2221" s="60">
        <v>2218</v>
      </c>
      <c r="K2221" s="67">
        <v>43</v>
      </c>
    </row>
    <row r="2222" spans="10:11" x14ac:dyDescent="0.25">
      <c r="J2222" s="60">
        <v>2219</v>
      </c>
      <c r="K2222" s="67">
        <v>30</v>
      </c>
    </row>
    <row r="2223" spans="10:11" x14ac:dyDescent="0.25">
      <c r="J2223" s="60">
        <v>2220</v>
      </c>
      <c r="K2223" s="67">
        <v>38</v>
      </c>
    </row>
    <row r="2224" spans="10:11" x14ac:dyDescent="0.25">
      <c r="J2224" s="60">
        <v>2221</v>
      </c>
      <c r="K2224" s="67">
        <v>44</v>
      </c>
    </row>
    <row r="2225" spans="10:11" x14ac:dyDescent="0.25">
      <c r="J2225" s="60">
        <v>2222</v>
      </c>
      <c r="K2225" s="67">
        <v>43</v>
      </c>
    </row>
    <row r="2226" spans="10:11" x14ac:dyDescent="0.25">
      <c r="J2226" s="60">
        <v>2223</v>
      </c>
      <c r="K2226" s="67">
        <v>37</v>
      </c>
    </row>
    <row r="2227" spans="10:11" x14ac:dyDescent="0.25">
      <c r="J2227" s="60">
        <v>2224</v>
      </c>
      <c r="K2227" s="67">
        <v>35</v>
      </c>
    </row>
    <row r="2228" spans="10:11" x14ac:dyDescent="0.25">
      <c r="J2228" s="60">
        <v>2225</v>
      </c>
      <c r="K2228" s="67">
        <v>39</v>
      </c>
    </row>
    <row r="2229" spans="10:11" x14ac:dyDescent="0.25">
      <c r="J2229" s="60">
        <v>2226</v>
      </c>
      <c r="K2229" s="67">
        <v>37</v>
      </c>
    </row>
    <row r="2230" spans="10:11" x14ac:dyDescent="0.25">
      <c r="J2230" s="60">
        <v>2227</v>
      </c>
      <c r="K2230" s="67">
        <v>39</v>
      </c>
    </row>
    <row r="2231" spans="10:11" x14ac:dyDescent="0.25">
      <c r="J2231" s="60">
        <v>2228</v>
      </c>
      <c r="K2231" s="67">
        <v>44</v>
      </c>
    </row>
    <row r="2232" spans="10:11" x14ac:dyDescent="0.25">
      <c r="J2232" s="60">
        <v>2229</v>
      </c>
      <c r="K2232" s="67">
        <v>46</v>
      </c>
    </row>
    <row r="2233" spans="10:11" x14ac:dyDescent="0.25">
      <c r="J2233" s="60">
        <v>2230</v>
      </c>
      <c r="K2233" s="67">
        <v>41</v>
      </c>
    </row>
    <row r="2234" spans="10:11" x14ac:dyDescent="0.25">
      <c r="J2234" s="60">
        <v>2231</v>
      </c>
      <c r="K2234" s="67">
        <v>43</v>
      </c>
    </row>
    <row r="2235" spans="10:11" x14ac:dyDescent="0.25">
      <c r="J2235" s="60">
        <v>2232</v>
      </c>
      <c r="K2235" s="67">
        <v>36</v>
      </c>
    </row>
    <row r="2236" spans="10:11" x14ac:dyDescent="0.25">
      <c r="J2236" s="60">
        <v>2233</v>
      </c>
      <c r="K2236" s="67">
        <v>40</v>
      </c>
    </row>
    <row r="2237" spans="10:11" x14ac:dyDescent="0.25">
      <c r="J2237" s="60">
        <v>2234</v>
      </c>
      <c r="K2237" s="67">
        <v>42</v>
      </c>
    </row>
    <row r="2238" spans="10:11" x14ac:dyDescent="0.25">
      <c r="J2238" s="60">
        <v>2235</v>
      </c>
      <c r="K2238" s="67">
        <v>44</v>
      </c>
    </row>
    <row r="2239" spans="10:11" x14ac:dyDescent="0.25">
      <c r="J2239" s="60">
        <v>2236</v>
      </c>
      <c r="K2239" s="67">
        <v>39</v>
      </c>
    </row>
    <row r="2240" spans="10:11" x14ac:dyDescent="0.25">
      <c r="J2240" s="60">
        <v>2237</v>
      </c>
      <c r="K2240" s="67">
        <v>35</v>
      </c>
    </row>
    <row r="2241" spans="10:11" x14ac:dyDescent="0.25">
      <c r="J2241" s="60">
        <v>2238</v>
      </c>
      <c r="K2241" s="67">
        <v>48</v>
      </c>
    </row>
    <row r="2242" spans="10:11" x14ac:dyDescent="0.25">
      <c r="J2242" s="60">
        <v>2239</v>
      </c>
      <c r="K2242" s="67">
        <v>42</v>
      </c>
    </row>
    <row r="2243" spans="10:11" x14ac:dyDescent="0.25">
      <c r="J2243" s="60">
        <v>2240</v>
      </c>
      <c r="K2243" s="67">
        <v>38</v>
      </c>
    </row>
    <row r="2244" spans="10:11" x14ac:dyDescent="0.25">
      <c r="J2244" s="60">
        <v>2241</v>
      </c>
      <c r="K2244" s="67">
        <v>37</v>
      </c>
    </row>
    <row r="2245" spans="10:11" x14ac:dyDescent="0.25">
      <c r="J2245" s="60">
        <v>2242</v>
      </c>
      <c r="K2245" s="67">
        <v>31</v>
      </c>
    </row>
    <row r="2246" spans="10:11" x14ac:dyDescent="0.25">
      <c r="J2246" s="60">
        <v>2243</v>
      </c>
      <c r="K2246" s="67">
        <v>41</v>
      </c>
    </row>
    <row r="2247" spans="10:11" x14ac:dyDescent="0.25">
      <c r="J2247" s="60">
        <v>2244</v>
      </c>
      <c r="K2247" s="67">
        <v>35</v>
      </c>
    </row>
    <row r="2248" spans="10:11" x14ac:dyDescent="0.25">
      <c r="J2248" s="60">
        <v>2245</v>
      </c>
      <c r="K2248" s="67">
        <v>38</v>
      </c>
    </row>
    <row r="2249" spans="10:11" x14ac:dyDescent="0.25">
      <c r="J2249" s="60">
        <v>2246</v>
      </c>
      <c r="K2249" s="67">
        <v>30</v>
      </c>
    </row>
    <row r="2250" spans="10:11" x14ac:dyDescent="0.25">
      <c r="J2250" s="60">
        <v>2247</v>
      </c>
      <c r="K2250" s="67">
        <v>38</v>
      </c>
    </row>
    <row r="2251" spans="10:11" x14ac:dyDescent="0.25">
      <c r="J2251" s="60">
        <v>2248</v>
      </c>
      <c r="K2251" s="67">
        <v>44</v>
      </c>
    </row>
    <row r="2252" spans="10:11" x14ac:dyDescent="0.25">
      <c r="J2252" s="60">
        <v>2249</v>
      </c>
      <c r="K2252" s="67">
        <v>38</v>
      </c>
    </row>
    <row r="2253" spans="10:11" x14ac:dyDescent="0.25">
      <c r="J2253" s="60">
        <v>2250</v>
      </c>
      <c r="K2253" s="67">
        <v>45</v>
      </c>
    </row>
    <row r="2254" spans="10:11" x14ac:dyDescent="0.25">
      <c r="J2254" s="60">
        <v>2251</v>
      </c>
      <c r="K2254" s="67">
        <v>37</v>
      </c>
    </row>
    <row r="2255" spans="10:11" x14ac:dyDescent="0.25">
      <c r="J2255" s="60">
        <v>2252</v>
      </c>
      <c r="K2255" s="67">
        <v>43</v>
      </c>
    </row>
    <row r="2256" spans="10:11" x14ac:dyDescent="0.25">
      <c r="J2256" s="60">
        <v>2253</v>
      </c>
      <c r="K2256" s="67">
        <v>48</v>
      </c>
    </row>
    <row r="2257" spans="10:11" x14ac:dyDescent="0.25">
      <c r="J2257" s="60">
        <v>2254</v>
      </c>
      <c r="K2257" s="67">
        <v>42</v>
      </c>
    </row>
    <row r="2258" spans="10:11" x14ac:dyDescent="0.25">
      <c r="J2258" s="60">
        <v>2255</v>
      </c>
      <c r="K2258" s="67">
        <v>38</v>
      </c>
    </row>
    <row r="2259" spans="10:11" x14ac:dyDescent="0.25">
      <c r="J2259" s="60">
        <v>2256</v>
      </c>
      <c r="K2259" s="67">
        <v>35</v>
      </c>
    </row>
    <row r="2260" spans="10:11" x14ac:dyDescent="0.25">
      <c r="J2260" s="60">
        <v>2257</v>
      </c>
      <c r="K2260" s="67">
        <v>44</v>
      </c>
    </row>
    <row r="2261" spans="10:11" x14ac:dyDescent="0.25">
      <c r="J2261" s="60">
        <v>2258</v>
      </c>
      <c r="K2261" s="67">
        <v>48</v>
      </c>
    </row>
    <row r="2262" spans="10:11" x14ac:dyDescent="0.25">
      <c r="J2262" s="60">
        <v>2259</v>
      </c>
      <c r="K2262" s="67">
        <v>42</v>
      </c>
    </row>
    <row r="2263" spans="10:11" x14ac:dyDescent="0.25">
      <c r="J2263" s="60">
        <v>2260</v>
      </c>
      <c r="K2263" s="67">
        <v>36</v>
      </c>
    </row>
    <row r="2264" spans="10:11" x14ac:dyDescent="0.25">
      <c r="J2264" s="60">
        <v>2261</v>
      </c>
      <c r="K2264" s="67">
        <v>38</v>
      </c>
    </row>
    <row r="2265" spans="10:11" x14ac:dyDescent="0.25">
      <c r="J2265" s="60">
        <v>2262</v>
      </c>
      <c r="K2265" s="67">
        <v>50</v>
      </c>
    </row>
    <row r="2266" spans="10:11" x14ac:dyDescent="0.25">
      <c r="J2266" s="60">
        <v>2263</v>
      </c>
      <c r="K2266" s="67">
        <v>32</v>
      </c>
    </row>
    <row r="2267" spans="10:11" x14ac:dyDescent="0.25">
      <c r="J2267" s="60">
        <v>2264</v>
      </c>
      <c r="K2267" s="67">
        <v>26</v>
      </c>
    </row>
    <row r="2268" spans="10:11" x14ac:dyDescent="0.25">
      <c r="J2268" s="60">
        <v>2265</v>
      </c>
      <c r="K2268" s="67">
        <v>38</v>
      </c>
    </row>
    <row r="2269" spans="10:11" x14ac:dyDescent="0.25">
      <c r="J2269" s="60">
        <v>2266</v>
      </c>
      <c r="K2269" s="67">
        <v>48</v>
      </c>
    </row>
    <row r="2270" spans="10:11" x14ac:dyDescent="0.25">
      <c r="J2270" s="60">
        <v>2267</v>
      </c>
      <c r="K2270" s="67">
        <v>41</v>
      </c>
    </row>
    <row r="2271" spans="10:11" x14ac:dyDescent="0.25">
      <c r="J2271" s="60">
        <v>2268</v>
      </c>
      <c r="K2271" s="67">
        <v>41</v>
      </c>
    </row>
    <row r="2272" spans="10:11" x14ac:dyDescent="0.25">
      <c r="J2272" s="60">
        <v>2269</v>
      </c>
      <c r="K2272" s="67">
        <v>35</v>
      </c>
    </row>
    <row r="2273" spans="10:11" x14ac:dyDescent="0.25">
      <c r="J2273" s="60">
        <v>2270</v>
      </c>
      <c r="K2273" s="67">
        <v>48</v>
      </c>
    </row>
    <row r="2274" spans="10:11" x14ac:dyDescent="0.25">
      <c r="J2274" s="60">
        <v>2271</v>
      </c>
      <c r="K2274" s="67">
        <v>39</v>
      </c>
    </row>
    <row r="2275" spans="10:11" x14ac:dyDescent="0.25">
      <c r="J2275" s="60">
        <v>2272</v>
      </c>
      <c r="K2275" s="67">
        <v>42</v>
      </c>
    </row>
    <row r="2276" spans="10:11" x14ac:dyDescent="0.25">
      <c r="J2276" s="60">
        <v>2273</v>
      </c>
      <c r="K2276" s="67">
        <v>40</v>
      </c>
    </row>
    <row r="2277" spans="10:11" x14ac:dyDescent="0.25">
      <c r="J2277" s="60">
        <v>2274</v>
      </c>
      <c r="K2277" s="67">
        <v>41</v>
      </c>
    </row>
    <row r="2278" spans="10:11" x14ac:dyDescent="0.25">
      <c r="J2278" s="60">
        <v>2275</v>
      </c>
      <c r="K2278" s="67">
        <v>40</v>
      </c>
    </row>
    <row r="2279" spans="10:11" x14ac:dyDescent="0.25">
      <c r="J2279" s="60">
        <v>2276</v>
      </c>
      <c r="K2279" s="67">
        <v>36</v>
      </c>
    </row>
    <row r="2280" spans="10:11" x14ac:dyDescent="0.25">
      <c r="J2280" s="60">
        <v>2277</v>
      </c>
      <c r="K2280" s="67">
        <v>42</v>
      </c>
    </row>
    <row r="2281" spans="10:11" x14ac:dyDescent="0.25">
      <c r="J2281" s="60">
        <v>2278</v>
      </c>
      <c r="K2281" s="67">
        <v>47</v>
      </c>
    </row>
    <row r="2282" spans="10:11" x14ac:dyDescent="0.25">
      <c r="J2282" s="60">
        <v>2279</v>
      </c>
      <c r="K2282" s="67">
        <v>36</v>
      </c>
    </row>
    <row r="2283" spans="10:11" x14ac:dyDescent="0.25">
      <c r="J2283" s="60">
        <v>2280</v>
      </c>
      <c r="K2283" s="67">
        <v>42</v>
      </c>
    </row>
    <row r="2284" spans="10:11" x14ac:dyDescent="0.25">
      <c r="J2284" s="60">
        <v>2281</v>
      </c>
      <c r="K2284" s="67">
        <v>38</v>
      </c>
    </row>
    <row r="2285" spans="10:11" x14ac:dyDescent="0.25">
      <c r="J2285" s="60">
        <v>2282</v>
      </c>
      <c r="K2285" s="67">
        <v>32</v>
      </c>
    </row>
    <row r="2286" spans="10:11" x14ac:dyDescent="0.25">
      <c r="J2286" s="60">
        <v>2283</v>
      </c>
      <c r="K2286" s="67">
        <v>37</v>
      </c>
    </row>
    <row r="2287" spans="10:11" x14ac:dyDescent="0.25">
      <c r="J2287" s="60">
        <v>2284</v>
      </c>
      <c r="K2287" s="67">
        <v>41</v>
      </c>
    </row>
    <row r="2288" spans="10:11" x14ac:dyDescent="0.25">
      <c r="J2288" s="60">
        <v>2285</v>
      </c>
      <c r="K2288" s="67">
        <v>39</v>
      </c>
    </row>
    <row r="2289" spans="10:11" x14ac:dyDescent="0.25">
      <c r="J2289" s="60">
        <v>2286</v>
      </c>
      <c r="K2289" s="67">
        <v>50</v>
      </c>
    </row>
    <row r="2290" spans="10:11" x14ac:dyDescent="0.25">
      <c r="J2290" s="60">
        <v>2287</v>
      </c>
      <c r="K2290" s="67">
        <v>34</v>
      </c>
    </row>
    <row r="2291" spans="10:11" x14ac:dyDescent="0.25">
      <c r="J2291" s="60">
        <v>2288</v>
      </c>
      <c r="K2291" s="67">
        <v>39</v>
      </c>
    </row>
    <row r="2292" spans="10:11" x14ac:dyDescent="0.25">
      <c r="J2292" s="60">
        <v>2289</v>
      </c>
      <c r="K2292" s="67">
        <v>40</v>
      </c>
    </row>
    <row r="2293" spans="10:11" x14ac:dyDescent="0.25">
      <c r="J2293" s="60">
        <v>2290</v>
      </c>
      <c r="K2293" s="67">
        <v>41</v>
      </c>
    </row>
    <row r="2294" spans="10:11" x14ac:dyDescent="0.25">
      <c r="J2294" s="60">
        <v>2291</v>
      </c>
      <c r="K2294" s="67">
        <v>40</v>
      </c>
    </row>
    <row r="2295" spans="10:11" x14ac:dyDescent="0.25">
      <c r="J2295" s="60">
        <v>2292</v>
      </c>
      <c r="K2295" s="67">
        <v>49</v>
      </c>
    </row>
    <row r="2296" spans="10:11" x14ac:dyDescent="0.25">
      <c r="J2296" s="60">
        <v>2293</v>
      </c>
      <c r="K2296" s="67">
        <v>44</v>
      </c>
    </row>
    <row r="2297" spans="10:11" x14ac:dyDescent="0.25">
      <c r="J2297" s="60">
        <v>2294</v>
      </c>
      <c r="K2297" s="67">
        <v>39</v>
      </c>
    </row>
    <row r="2298" spans="10:11" x14ac:dyDescent="0.25">
      <c r="J2298" s="60">
        <v>2295</v>
      </c>
      <c r="K2298" s="67">
        <v>44</v>
      </c>
    </row>
    <row r="2299" spans="10:11" x14ac:dyDescent="0.25">
      <c r="J2299" s="60">
        <v>2296</v>
      </c>
      <c r="K2299" s="67">
        <v>39</v>
      </c>
    </row>
    <row r="2300" spans="10:11" x14ac:dyDescent="0.25">
      <c r="J2300" s="60">
        <v>2297</v>
      </c>
      <c r="K2300" s="67">
        <v>49</v>
      </c>
    </row>
    <row r="2301" spans="10:11" x14ac:dyDescent="0.25">
      <c r="J2301" s="60">
        <v>2298</v>
      </c>
      <c r="K2301" s="67">
        <v>42</v>
      </c>
    </row>
    <row r="2302" spans="10:11" x14ac:dyDescent="0.25">
      <c r="J2302" s="60">
        <v>2299</v>
      </c>
      <c r="K2302" s="67">
        <v>25</v>
      </c>
    </row>
    <row r="2303" spans="10:11" x14ac:dyDescent="0.25">
      <c r="J2303" s="60">
        <v>2300</v>
      </c>
      <c r="K2303" s="67">
        <v>41</v>
      </c>
    </row>
    <row r="2304" spans="10:11" x14ac:dyDescent="0.25">
      <c r="J2304" s="60">
        <v>2301</v>
      </c>
      <c r="K2304" s="67">
        <v>33</v>
      </c>
    </row>
    <row r="2305" spans="10:11" x14ac:dyDescent="0.25">
      <c r="J2305" s="60">
        <v>2302</v>
      </c>
      <c r="K2305" s="67">
        <v>45</v>
      </c>
    </row>
    <row r="2306" spans="10:11" x14ac:dyDescent="0.25">
      <c r="J2306" s="60">
        <v>2303</v>
      </c>
      <c r="K2306" s="67">
        <v>36</v>
      </c>
    </row>
    <row r="2307" spans="10:11" x14ac:dyDescent="0.25">
      <c r="J2307" s="60">
        <v>2304</v>
      </c>
      <c r="K2307" s="67">
        <v>35</v>
      </c>
    </row>
    <row r="2308" spans="10:11" x14ac:dyDescent="0.25">
      <c r="J2308" s="60">
        <v>2305</v>
      </c>
      <c r="K2308" s="67">
        <v>39</v>
      </c>
    </row>
    <row r="2309" spans="10:11" x14ac:dyDescent="0.25">
      <c r="J2309" s="60">
        <v>2306</v>
      </c>
      <c r="K2309" s="67">
        <v>43</v>
      </c>
    </row>
    <row r="2310" spans="10:11" x14ac:dyDescent="0.25">
      <c r="J2310" s="60">
        <v>2307</v>
      </c>
      <c r="K2310" s="67">
        <v>48</v>
      </c>
    </row>
    <row r="2311" spans="10:11" x14ac:dyDescent="0.25">
      <c r="J2311" s="60">
        <v>2308</v>
      </c>
      <c r="K2311" s="67">
        <v>45</v>
      </c>
    </row>
    <row r="2312" spans="10:11" x14ac:dyDescent="0.25">
      <c r="J2312" s="60">
        <v>2309</v>
      </c>
      <c r="K2312" s="67">
        <v>43</v>
      </c>
    </row>
    <row r="2313" spans="10:11" x14ac:dyDescent="0.25">
      <c r="J2313" s="60">
        <v>2310</v>
      </c>
      <c r="K2313" s="67">
        <v>36</v>
      </c>
    </row>
    <row r="2314" spans="10:11" x14ac:dyDescent="0.25">
      <c r="J2314" s="60">
        <v>2311</v>
      </c>
      <c r="K2314" s="67">
        <v>36</v>
      </c>
    </row>
    <row r="2315" spans="10:11" x14ac:dyDescent="0.25">
      <c r="J2315" s="60">
        <v>2312</v>
      </c>
      <c r="K2315" s="67">
        <v>42</v>
      </c>
    </row>
    <row r="2316" spans="10:11" x14ac:dyDescent="0.25">
      <c r="J2316" s="60">
        <v>2313</v>
      </c>
      <c r="K2316" s="67">
        <v>42</v>
      </c>
    </row>
    <row r="2317" spans="10:11" x14ac:dyDescent="0.25">
      <c r="J2317" s="60">
        <v>2314</v>
      </c>
      <c r="K2317" s="67">
        <v>37</v>
      </c>
    </row>
    <row r="2318" spans="10:11" x14ac:dyDescent="0.25">
      <c r="J2318" s="60">
        <v>2315</v>
      </c>
      <c r="K2318" s="67">
        <v>43</v>
      </c>
    </row>
    <row r="2319" spans="10:11" x14ac:dyDescent="0.25">
      <c r="J2319" s="60">
        <v>2316</v>
      </c>
      <c r="K2319" s="67">
        <v>51</v>
      </c>
    </row>
    <row r="2320" spans="10:11" x14ac:dyDescent="0.25">
      <c r="J2320" s="60">
        <v>2317</v>
      </c>
      <c r="K2320" s="67">
        <v>44</v>
      </c>
    </row>
    <row r="2321" spans="10:11" x14ac:dyDescent="0.25">
      <c r="J2321" s="60">
        <v>2318</v>
      </c>
      <c r="K2321" s="67">
        <v>40</v>
      </c>
    </row>
    <row r="2322" spans="10:11" x14ac:dyDescent="0.25">
      <c r="J2322" s="60">
        <v>2319</v>
      </c>
      <c r="K2322" s="67">
        <v>41</v>
      </c>
    </row>
    <row r="2323" spans="10:11" x14ac:dyDescent="0.25">
      <c r="J2323" s="60">
        <v>2320</v>
      </c>
      <c r="K2323" s="67">
        <v>50</v>
      </c>
    </row>
    <row r="2324" spans="10:11" x14ac:dyDescent="0.25">
      <c r="J2324" s="60">
        <v>2321</v>
      </c>
      <c r="K2324" s="67">
        <v>41</v>
      </c>
    </row>
    <row r="2325" spans="10:11" x14ac:dyDescent="0.25">
      <c r="J2325" s="60">
        <v>2322</v>
      </c>
      <c r="K2325" s="67">
        <v>37</v>
      </c>
    </row>
    <row r="2326" spans="10:11" x14ac:dyDescent="0.25">
      <c r="J2326" s="60">
        <v>2323</v>
      </c>
      <c r="K2326" s="67">
        <v>36</v>
      </c>
    </row>
    <row r="2327" spans="10:11" x14ac:dyDescent="0.25">
      <c r="J2327" s="60">
        <v>2324</v>
      </c>
      <c r="K2327" s="67">
        <v>41</v>
      </c>
    </row>
    <row r="2328" spans="10:11" x14ac:dyDescent="0.25">
      <c r="J2328" s="60">
        <v>2325</v>
      </c>
      <c r="K2328" s="67">
        <v>35</v>
      </c>
    </row>
    <row r="2329" spans="10:11" x14ac:dyDescent="0.25">
      <c r="J2329" s="60">
        <v>2326</v>
      </c>
      <c r="K2329" s="67">
        <v>39</v>
      </c>
    </row>
    <row r="2330" spans="10:11" x14ac:dyDescent="0.25">
      <c r="J2330" s="60">
        <v>2327</v>
      </c>
      <c r="K2330" s="67">
        <v>36</v>
      </c>
    </row>
    <row r="2331" spans="10:11" x14ac:dyDescent="0.25">
      <c r="J2331" s="60">
        <v>2328</v>
      </c>
      <c r="K2331" s="67">
        <v>43</v>
      </c>
    </row>
    <row r="2332" spans="10:11" x14ac:dyDescent="0.25">
      <c r="J2332" s="60">
        <v>2329</v>
      </c>
      <c r="K2332" s="67">
        <v>40</v>
      </c>
    </row>
    <row r="2333" spans="10:11" x14ac:dyDescent="0.25">
      <c r="J2333" s="60">
        <v>2330</v>
      </c>
      <c r="K2333" s="67">
        <v>35</v>
      </c>
    </row>
    <row r="2334" spans="10:11" x14ac:dyDescent="0.25">
      <c r="J2334" s="60">
        <v>2331</v>
      </c>
      <c r="K2334" s="67">
        <v>36</v>
      </c>
    </row>
    <row r="2335" spans="10:11" x14ac:dyDescent="0.25">
      <c r="J2335" s="60">
        <v>2332</v>
      </c>
      <c r="K2335" s="67">
        <v>31</v>
      </c>
    </row>
    <row r="2336" spans="10:11" x14ac:dyDescent="0.25">
      <c r="J2336" s="60">
        <v>2333</v>
      </c>
      <c r="K2336" s="67">
        <v>41</v>
      </c>
    </row>
    <row r="2337" spans="10:11" x14ac:dyDescent="0.25">
      <c r="J2337" s="60">
        <v>2334</v>
      </c>
      <c r="K2337" s="67">
        <v>28</v>
      </c>
    </row>
    <row r="2338" spans="10:11" x14ac:dyDescent="0.25">
      <c r="J2338" s="60">
        <v>2335</v>
      </c>
      <c r="K2338" s="67">
        <v>39</v>
      </c>
    </row>
    <row r="2339" spans="10:11" x14ac:dyDescent="0.25">
      <c r="J2339" s="60">
        <v>2336</v>
      </c>
      <c r="K2339" s="67">
        <v>36</v>
      </c>
    </row>
    <row r="2340" spans="10:11" x14ac:dyDescent="0.25">
      <c r="J2340" s="60">
        <v>2337</v>
      </c>
      <c r="K2340" s="67">
        <v>34</v>
      </c>
    </row>
    <row r="2341" spans="10:11" x14ac:dyDescent="0.25">
      <c r="J2341" s="60">
        <v>2338</v>
      </c>
      <c r="K2341" s="67">
        <v>52</v>
      </c>
    </row>
    <row r="2342" spans="10:11" x14ac:dyDescent="0.25">
      <c r="J2342" s="60">
        <v>2339</v>
      </c>
      <c r="K2342" s="67">
        <v>33</v>
      </c>
    </row>
    <row r="2343" spans="10:11" x14ac:dyDescent="0.25">
      <c r="J2343" s="60">
        <v>2340</v>
      </c>
      <c r="K2343" s="67">
        <v>33</v>
      </c>
    </row>
    <row r="2344" spans="10:11" x14ac:dyDescent="0.25">
      <c r="J2344" s="60">
        <v>2341</v>
      </c>
      <c r="K2344" s="67">
        <v>45</v>
      </c>
    </row>
    <row r="2345" spans="10:11" x14ac:dyDescent="0.25">
      <c r="J2345" s="60">
        <v>2342</v>
      </c>
      <c r="K2345" s="67">
        <v>43</v>
      </c>
    </row>
    <row r="2346" spans="10:11" x14ac:dyDescent="0.25">
      <c r="J2346" s="60">
        <v>2343</v>
      </c>
      <c r="K2346" s="67">
        <v>43</v>
      </c>
    </row>
    <row r="2347" spans="10:11" x14ac:dyDescent="0.25">
      <c r="J2347" s="60">
        <v>2344</v>
      </c>
      <c r="K2347" s="67">
        <v>36</v>
      </c>
    </row>
    <row r="2348" spans="10:11" x14ac:dyDescent="0.25">
      <c r="J2348" s="60">
        <v>2345</v>
      </c>
      <c r="K2348" s="67">
        <v>50</v>
      </c>
    </row>
    <row r="2349" spans="10:11" x14ac:dyDescent="0.25">
      <c r="J2349" s="60">
        <v>2346</v>
      </c>
      <c r="K2349" s="67">
        <v>32</v>
      </c>
    </row>
    <row r="2350" spans="10:11" x14ac:dyDescent="0.25">
      <c r="J2350" s="60">
        <v>2347</v>
      </c>
      <c r="K2350" s="67">
        <v>45</v>
      </c>
    </row>
    <row r="2351" spans="10:11" x14ac:dyDescent="0.25">
      <c r="J2351" s="60">
        <v>2348</v>
      </c>
      <c r="K2351" s="67">
        <v>39</v>
      </c>
    </row>
    <row r="2352" spans="10:11" x14ac:dyDescent="0.25">
      <c r="J2352" s="60">
        <v>2349</v>
      </c>
      <c r="K2352" s="67">
        <v>41</v>
      </c>
    </row>
    <row r="2353" spans="10:11" x14ac:dyDescent="0.25">
      <c r="J2353" s="60">
        <v>2350</v>
      </c>
      <c r="K2353" s="67">
        <v>44</v>
      </c>
    </row>
    <row r="2354" spans="10:11" x14ac:dyDescent="0.25">
      <c r="J2354" s="60">
        <v>2351</v>
      </c>
      <c r="K2354" s="67">
        <v>42</v>
      </c>
    </row>
    <row r="2355" spans="10:11" x14ac:dyDescent="0.25">
      <c r="J2355" s="60">
        <v>2352</v>
      </c>
      <c r="K2355" s="67">
        <v>33</v>
      </c>
    </row>
    <row r="2356" spans="10:11" x14ac:dyDescent="0.25">
      <c r="J2356" s="60">
        <v>2353</v>
      </c>
      <c r="K2356" s="67">
        <v>43</v>
      </c>
    </row>
    <row r="2357" spans="10:11" x14ac:dyDescent="0.25">
      <c r="J2357" s="60">
        <v>2354</v>
      </c>
      <c r="K2357" s="67">
        <v>35</v>
      </c>
    </row>
    <row r="2358" spans="10:11" x14ac:dyDescent="0.25">
      <c r="J2358" s="60">
        <v>2355</v>
      </c>
      <c r="K2358" s="67">
        <v>42</v>
      </c>
    </row>
    <row r="2359" spans="10:11" x14ac:dyDescent="0.25">
      <c r="J2359" s="60">
        <v>2356</v>
      </c>
      <c r="K2359" s="67">
        <v>41</v>
      </c>
    </row>
    <row r="2360" spans="10:11" x14ac:dyDescent="0.25">
      <c r="J2360" s="60">
        <v>2357</v>
      </c>
      <c r="K2360" s="67">
        <v>38</v>
      </c>
    </row>
    <row r="2361" spans="10:11" x14ac:dyDescent="0.25">
      <c r="J2361" s="60">
        <v>2358</v>
      </c>
      <c r="K2361" s="67">
        <v>42</v>
      </c>
    </row>
    <row r="2362" spans="10:11" x14ac:dyDescent="0.25">
      <c r="J2362" s="60">
        <v>2359</v>
      </c>
      <c r="K2362" s="67">
        <v>39</v>
      </c>
    </row>
    <row r="2363" spans="10:11" x14ac:dyDescent="0.25">
      <c r="J2363" s="60">
        <v>2360</v>
      </c>
      <c r="K2363" s="67">
        <v>35</v>
      </c>
    </row>
    <row r="2364" spans="10:11" x14ac:dyDescent="0.25">
      <c r="J2364" s="60">
        <v>2361</v>
      </c>
      <c r="K2364" s="67">
        <v>33</v>
      </c>
    </row>
    <row r="2365" spans="10:11" x14ac:dyDescent="0.25">
      <c r="J2365" s="60">
        <v>2362</v>
      </c>
      <c r="K2365" s="67">
        <v>42</v>
      </c>
    </row>
    <row r="2366" spans="10:11" x14ac:dyDescent="0.25">
      <c r="J2366" s="60">
        <v>2363</v>
      </c>
      <c r="K2366" s="67">
        <v>43</v>
      </c>
    </row>
    <row r="2367" spans="10:11" x14ac:dyDescent="0.25">
      <c r="J2367" s="60">
        <v>2364</v>
      </c>
      <c r="K2367" s="67">
        <v>45</v>
      </c>
    </row>
    <row r="2368" spans="10:11" x14ac:dyDescent="0.25">
      <c r="J2368" s="60">
        <v>2365</v>
      </c>
      <c r="K2368" s="67">
        <v>40</v>
      </c>
    </row>
    <row r="2369" spans="10:11" x14ac:dyDescent="0.25">
      <c r="J2369" s="60">
        <v>2366</v>
      </c>
      <c r="K2369" s="67">
        <v>37</v>
      </c>
    </row>
    <row r="2370" spans="10:11" x14ac:dyDescent="0.25">
      <c r="J2370" s="60">
        <v>2367</v>
      </c>
      <c r="K2370" s="67">
        <v>37</v>
      </c>
    </row>
    <row r="2371" spans="10:11" x14ac:dyDescent="0.25">
      <c r="J2371" s="60">
        <v>2368</v>
      </c>
      <c r="K2371" s="67">
        <v>32</v>
      </c>
    </row>
    <row r="2372" spans="10:11" x14ac:dyDescent="0.25">
      <c r="J2372" s="60">
        <v>2369</v>
      </c>
      <c r="K2372" s="67">
        <v>37</v>
      </c>
    </row>
    <row r="2373" spans="10:11" x14ac:dyDescent="0.25">
      <c r="J2373" s="60">
        <v>2370</v>
      </c>
      <c r="K2373" s="67">
        <v>42</v>
      </c>
    </row>
    <row r="2374" spans="10:11" x14ac:dyDescent="0.25">
      <c r="J2374" s="60">
        <v>2371</v>
      </c>
      <c r="K2374" s="67">
        <v>47</v>
      </c>
    </row>
    <row r="2375" spans="10:11" x14ac:dyDescent="0.25">
      <c r="J2375" s="60">
        <v>2372</v>
      </c>
      <c r="K2375" s="67">
        <v>34</v>
      </c>
    </row>
    <row r="2376" spans="10:11" x14ac:dyDescent="0.25">
      <c r="J2376" s="60">
        <v>2373</v>
      </c>
      <c r="K2376" s="67">
        <v>40</v>
      </c>
    </row>
    <row r="2377" spans="10:11" x14ac:dyDescent="0.25">
      <c r="J2377" s="60">
        <v>2374</v>
      </c>
      <c r="K2377" s="67">
        <v>34</v>
      </c>
    </row>
    <row r="2378" spans="10:11" x14ac:dyDescent="0.25">
      <c r="J2378" s="60">
        <v>2375</v>
      </c>
      <c r="K2378" s="67">
        <v>46</v>
      </c>
    </row>
    <row r="2379" spans="10:11" x14ac:dyDescent="0.25">
      <c r="J2379" s="60">
        <v>2376</v>
      </c>
      <c r="K2379" s="67">
        <v>38</v>
      </c>
    </row>
    <row r="2380" spans="10:11" x14ac:dyDescent="0.25">
      <c r="J2380" s="60">
        <v>2377</v>
      </c>
      <c r="K2380" s="67">
        <v>37</v>
      </c>
    </row>
    <row r="2381" spans="10:11" x14ac:dyDescent="0.25">
      <c r="J2381" s="60">
        <v>2378</v>
      </c>
      <c r="K2381" s="67">
        <v>40</v>
      </c>
    </row>
    <row r="2382" spans="10:11" x14ac:dyDescent="0.25">
      <c r="J2382" s="60">
        <v>2379</v>
      </c>
      <c r="K2382" s="67">
        <v>38</v>
      </c>
    </row>
    <row r="2383" spans="10:11" x14ac:dyDescent="0.25">
      <c r="J2383" s="60">
        <v>2380</v>
      </c>
      <c r="K2383" s="67">
        <v>41</v>
      </c>
    </row>
    <row r="2384" spans="10:11" x14ac:dyDescent="0.25">
      <c r="J2384" s="60">
        <v>2381</v>
      </c>
      <c r="K2384" s="67">
        <v>37</v>
      </c>
    </row>
    <row r="2385" spans="10:11" x14ac:dyDescent="0.25">
      <c r="J2385" s="60">
        <v>2382</v>
      </c>
      <c r="K2385" s="67">
        <v>47</v>
      </c>
    </row>
    <row r="2386" spans="10:11" x14ac:dyDescent="0.25">
      <c r="J2386" s="60">
        <v>2383</v>
      </c>
      <c r="K2386" s="67">
        <v>42</v>
      </c>
    </row>
    <row r="2387" spans="10:11" x14ac:dyDescent="0.25">
      <c r="J2387" s="60">
        <v>2384</v>
      </c>
      <c r="K2387" s="67">
        <v>31</v>
      </c>
    </row>
    <row r="2388" spans="10:11" x14ac:dyDescent="0.25">
      <c r="J2388" s="60">
        <v>2385</v>
      </c>
      <c r="K2388" s="67">
        <v>47</v>
      </c>
    </row>
    <row r="2389" spans="10:11" x14ac:dyDescent="0.25">
      <c r="J2389" s="60">
        <v>2386</v>
      </c>
      <c r="K2389" s="67">
        <v>38</v>
      </c>
    </row>
    <row r="2390" spans="10:11" x14ac:dyDescent="0.25">
      <c r="J2390" s="60">
        <v>2387</v>
      </c>
      <c r="K2390" s="67">
        <v>35</v>
      </c>
    </row>
    <row r="2391" spans="10:11" x14ac:dyDescent="0.25">
      <c r="J2391" s="60">
        <v>2388</v>
      </c>
      <c r="K2391" s="67">
        <v>46</v>
      </c>
    </row>
    <row r="2392" spans="10:11" x14ac:dyDescent="0.25">
      <c r="J2392" s="60">
        <v>2389</v>
      </c>
      <c r="K2392" s="67">
        <v>36</v>
      </c>
    </row>
    <row r="2393" spans="10:11" x14ac:dyDescent="0.25">
      <c r="J2393" s="60">
        <v>2390</v>
      </c>
      <c r="K2393" s="67">
        <v>37</v>
      </c>
    </row>
    <row r="2394" spans="10:11" x14ac:dyDescent="0.25">
      <c r="J2394" s="60">
        <v>2391</v>
      </c>
      <c r="K2394" s="67">
        <v>43</v>
      </c>
    </row>
    <row r="2395" spans="10:11" x14ac:dyDescent="0.25">
      <c r="J2395" s="60">
        <v>2392</v>
      </c>
      <c r="K2395" s="67">
        <v>47</v>
      </c>
    </row>
    <row r="2396" spans="10:11" x14ac:dyDescent="0.25">
      <c r="J2396" s="60">
        <v>2393</v>
      </c>
      <c r="K2396" s="67">
        <v>52</v>
      </c>
    </row>
    <row r="2397" spans="10:11" x14ac:dyDescent="0.25">
      <c r="J2397" s="60">
        <v>2394</v>
      </c>
      <c r="K2397" s="67">
        <v>34</v>
      </c>
    </row>
    <row r="2398" spans="10:11" x14ac:dyDescent="0.25">
      <c r="J2398" s="60">
        <v>2395</v>
      </c>
      <c r="K2398" s="67">
        <v>33</v>
      </c>
    </row>
    <row r="2399" spans="10:11" x14ac:dyDescent="0.25">
      <c r="J2399" s="60">
        <v>2396</v>
      </c>
      <c r="K2399" s="67">
        <v>37</v>
      </c>
    </row>
    <row r="2400" spans="10:11" x14ac:dyDescent="0.25">
      <c r="J2400" s="60">
        <v>2397</v>
      </c>
      <c r="K2400" s="67">
        <v>39</v>
      </c>
    </row>
    <row r="2401" spans="10:11" x14ac:dyDescent="0.25">
      <c r="J2401" s="60">
        <v>2398</v>
      </c>
      <c r="K2401" s="67">
        <v>47</v>
      </c>
    </row>
    <row r="2402" spans="10:11" x14ac:dyDescent="0.25">
      <c r="J2402" s="60">
        <v>2399</v>
      </c>
      <c r="K2402" s="67">
        <v>35</v>
      </c>
    </row>
    <row r="2403" spans="10:11" x14ac:dyDescent="0.25">
      <c r="J2403" s="60">
        <v>2400</v>
      </c>
      <c r="K2403" s="67">
        <v>51</v>
      </c>
    </row>
    <row r="2404" spans="10:11" x14ac:dyDescent="0.25">
      <c r="J2404" s="60">
        <v>2401</v>
      </c>
      <c r="K2404" s="67">
        <v>35</v>
      </c>
    </row>
    <row r="2405" spans="10:11" x14ac:dyDescent="0.25">
      <c r="J2405" s="60">
        <v>2402</v>
      </c>
      <c r="K2405" s="67">
        <v>41</v>
      </c>
    </row>
    <row r="2406" spans="10:11" x14ac:dyDescent="0.25">
      <c r="J2406" s="60">
        <v>2403</v>
      </c>
      <c r="K2406" s="67">
        <v>36</v>
      </c>
    </row>
    <row r="2407" spans="10:11" x14ac:dyDescent="0.25">
      <c r="J2407" s="60">
        <v>2404</v>
      </c>
      <c r="K2407" s="67">
        <v>45</v>
      </c>
    </row>
    <row r="2408" spans="10:11" x14ac:dyDescent="0.25">
      <c r="J2408" s="60">
        <v>2405</v>
      </c>
      <c r="K2408" s="67">
        <v>38</v>
      </c>
    </row>
    <row r="2409" spans="10:11" x14ac:dyDescent="0.25">
      <c r="J2409" s="60">
        <v>2406</v>
      </c>
      <c r="K2409" s="67">
        <v>44</v>
      </c>
    </row>
    <row r="2410" spans="10:11" x14ac:dyDescent="0.25">
      <c r="J2410" s="60">
        <v>2407</v>
      </c>
      <c r="K2410" s="67">
        <v>46</v>
      </c>
    </row>
    <row r="2411" spans="10:11" x14ac:dyDescent="0.25">
      <c r="J2411" s="60">
        <v>2408</v>
      </c>
      <c r="K2411" s="67">
        <v>43</v>
      </c>
    </row>
    <row r="2412" spans="10:11" x14ac:dyDescent="0.25">
      <c r="J2412" s="60">
        <v>2409</v>
      </c>
      <c r="K2412" s="67">
        <v>49</v>
      </c>
    </row>
    <row r="2413" spans="10:11" x14ac:dyDescent="0.25">
      <c r="J2413" s="60">
        <v>2410</v>
      </c>
      <c r="K2413" s="67">
        <v>44</v>
      </c>
    </row>
    <row r="2414" spans="10:11" x14ac:dyDescent="0.25">
      <c r="J2414" s="60">
        <v>2411</v>
      </c>
      <c r="K2414" s="67">
        <v>44</v>
      </c>
    </row>
    <row r="2415" spans="10:11" x14ac:dyDescent="0.25">
      <c r="J2415" s="60">
        <v>2412</v>
      </c>
      <c r="K2415" s="67">
        <v>43</v>
      </c>
    </row>
    <row r="2416" spans="10:11" x14ac:dyDescent="0.25">
      <c r="J2416" s="60">
        <v>2413</v>
      </c>
      <c r="K2416" s="67">
        <v>35</v>
      </c>
    </row>
    <row r="2417" spans="10:11" x14ac:dyDescent="0.25">
      <c r="J2417" s="60">
        <v>2414</v>
      </c>
      <c r="K2417" s="67">
        <v>36</v>
      </c>
    </row>
    <row r="2418" spans="10:11" x14ac:dyDescent="0.25">
      <c r="J2418" s="60">
        <v>2415</v>
      </c>
      <c r="K2418" s="67">
        <v>23</v>
      </c>
    </row>
    <row r="2419" spans="10:11" x14ac:dyDescent="0.25">
      <c r="J2419" s="60">
        <v>2416</v>
      </c>
      <c r="K2419" s="67">
        <v>42</v>
      </c>
    </row>
    <row r="2420" spans="10:11" x14ac:dyDescent="0.25">
      <c r="J2420" s="60">
        <v>2417</v>
      </c>
      <c r="K2420" s="67">
        <v>40</v>
      </c>
    </row>
    <row r="2421" spans="10:11" x14ac:dyDescent="0.25">
      <c r="J2421" s="60">
        <v>2418</v>
      </c>
      <c r="K2421" s="67">
        <v>50</v>
      </c>
    </row>
    <row r="2422" spans="10:11" x14ac:dyDescent="0.25">
      <c r="J2422" s="60">
        <v>2419</v>
      </c>
      <c r="K2422" s="67">
        <v>27</v>
      </c>
    </row>
    <row r="2423" spans="10:11" x14ac:dyDescent="0.25">
      <c r="J2423" s="60">
        <v>2420</v>
      </c>
      <c r="K2423" s="67">
        <v>34</v>
      </c>
    </row>
    <row r="2424" spans="10:11" x14ac:dyDescent="0.25">
      <c r="J2424" s="60">
        <v>2421</v>
      </c>
      <c r="K2424" s="67">
        <v>36</v>
      </c>
    </row>
    <row r="2425" spans="10:11" x14ac:dyDescent="0.25">
      <c r="J2425" s="60">
        <v>2422</v>
      </c>
      <c r="K2425" s="67">
        <v>52</v>
      </c>
    </row>
    <row r="2426" spans="10:11" x14ac:dyDescent="0.25">
      <c r="J2426" s="60">
        <v>2423</v>
      </c>
      <c r="K2426" s="67">
        <v>42</v>
      </c>
    </row>
    <row r="2427" spans="10:11" x14ac:dyDescent="0.25">
      <c r="J2427" s="60">
        <v>2424</v>
      </c>
      <c r="K2427" s="67">
        <v>38</v>
      </c>
    </row>
    <row r="2428" spans="10:11" x14ac:dyDescent="0.25">
      <c r="J2428" s="60">
        <v>2425</v>
      </c>
      <c r="K2428" s="67">
        <v>40</v>
      </c>
    </row>
    <row r="2429" spans="10:11" x14ac:dyDescent="0.25">
      <c r="J2429" s="60">
        <v>2426</v>
      </c>
      <c r="K2429" s="67">
        <v>41</v>
      </c>
    </row>
    <row r="2430" spans="10:11" x14ac:dyDescent="0.25">
      <c r="J2430" s="60">
        <v>2427</v>
      </c>
      <c r="K2430" s="67">
        <v>47</v>
      </c>
    </row>
    <row r="2431" spans="10:11" x14ac:dyDescent="0.25">
      <c r="J2431" s="60">
        <v>2428</v>
      </c>
      <c r="K2431" s="67">
        <v>39</v>
      </c>
    </row>
    <row r="2432" spans="10:11" x14ac:dyDescent="0.25">
      <c r="J2432" s="60">
        <v>2429</v>
      </c>
      <c r="K2432" s="67">
        <v>39</v>
      </c>
    </row>
    <row r="2433" spans="10:11" x14ac:dyDescent="0.25">
      <c r="J2433" s="60">
        <v>2430</v>
      </c>
      <c r="K2433" s="67">
        <v>46</v>
      </c>
    </row>
    <row r="2434" spans="10:11" x14ac:dyDescent="0.25">
      <c r="J2434" s="60">
        <v>2431</v>
      </c>
      <c r="K2434" s="67">
        <v>35</v>
      </c>
    </row>
    <row r="2435" spans="10:11" x14ac:dyDescent="0.25">
      <c r="J2435" s="60">
        <v>2432</v>
      </c>
      <c r="K2435" s="67">
        <v>44</v>
      </c>
    </row>
    <row r="2436" spans="10:11" x14ac:dyDescent="0.25">
      <c r="J2436" s="60">
        <v>2433</v>
      </c>
      <c r="K2436" s="67">
        <v>51</v>
      </c>
    </row>
    <row r="2437" spans="10:11" x14ac:dyDescent="0.25">
      <c r="J2437" s="60">
        <v>2434</v>
      </c>
      <c r="K2437" s="67">
        <v>48</v>
      </c>
    </row>
    <row r="2438" spans="10:11" x14ac:dyDescent="0.25">
      <c r="J2438" s="60">
        <v>2435</v>
      </c>
      <c r="K2438" s="67">
        <v>43</v>
      </c>
    </row>
    <row r="2439" spans="10:11" x14ac:dyDescent="0.25">
      <c r="J2439" s="60">
        <v>2436</v>
      </c>
      <c r="K2439" s="67">
        <v>41</v>
      </c>
    </row>
    <row r="2440" spans="10:11" x14ac:dyDescent="0.25">
      <c r="J2440" s="60">
        <v>2437</v>
      </c>
      <c r="K2440" s="67">
        <v>45</v>
      </c>
    </row>
    <row r="2441" spans="10:11" x14ac:dyDescent="0.25">
      <c r="J2441" s="60">
        <v>2438</v>
      </c>
      <c r="K2441" s="67">
        <v>41</v>
      </c>
    </row>
    <row r="2442" spans="10:11" x14ac:dyDescent="0.25">
      <c r="J2442" s="60">
        <v>2439</v>
      </c>
      <c r="K2442" s="67">
        <v>52</v>
      </c>
    </row>
    <row r="2443" spans="10:11" x14ac:dyDescent="0.25">
      <c r="J2443" s="60">
        <v>2440</v>
      </c>
      <c r="K2443" s="67">
        <v>49</v>
      </c>
    </row>
    <row r="2444" spans="10:11" x14ac:dyDescent="0.25">
      <c r="J2444" s="60">
        <v>2441</v>
      </c>
      <c r="K2444" s="67">
        <v>40</v>
      </c>
    </row>
    <row r="2445" spans="10:11" x14ac:dyDescent="0.25">
      <c r="J2445" s="60">
        <v>2442</v>
      </c>
      <c r="K2445" s="67">
        <v>45</v>
      </c>
    </row>
    <row r="2446" spans="10:11" x14ac:dyDescent="0.25">
      <c r="J2446" s="60">
        <v>2443</v>
      </c>
      <c r="K2446" s="67">
        <v>42</v>
      </c>
    </row>
    <row r="2447" spans="10:11" x14ac:dyDescent="0.25">
      <c r="J2447" s="60">
        <v>2444</v>
      </c>
      <c r="K2447" s="67">
        <v>34</v>
      </c>
    </row>
    <row r="2448" spans="10:11" x14ac:dyDescent="0.25">
      <c r="J2448" s="60">
        <v>2445</v>
      </c>
      <c r="K2448" s="67">
        <v>34</v>
      </c>
    </row>
    <row r="2449" spans="10:11" x14ac:dyDescent="0.25">
      <c r="J2449" s="60">
        <v>2446</v>
      </c>
      <c r="K2449" s="67">
        <v>46</v>
      </c>
    </row>
    <row r="2450" spans="10:11" x14ac:dyDescent="0.25">
      <c r="J2450" s="60">
        <v>2447</v>
      </c>
      <c r="K2450" s="67">
        <v>37</v>
      </c>
    </row>
    <row r="2451" spans="10:11" x14ac:dyDescent="0.25">
      <c r="J2451" s="60">
        <v>2448</v>
      </c>
      <c r="K2451" s="67">
        <v>33</v>
      </c>
    </row>
    <row r="2452" spans="10:11" x14ac:dyDescent="0.25">
      <c r="J2452" s="60">
        <v>2449</v>
      </c>
      <c r="K2452" s="67">
        <v>49</v>
      </c>
    </row>
    <row r="2453" spans="10:11" x14ac:dyDescent="0.25">
      <c r="J2453" s="60">
        <v>2450</v>
      </c>
      <c r="K2453" s="67">
        <v>38</v>
      </c>
    </row>
    <row r="2454" spans="10:11" x14ac:dyDescent="0.25">
      <c r="J2454" s="60">
        <v>2451</v>
      </c>
      <c r="K2454" s="67">
        <v>51</v>
      </c>
    </row>
    <row r="2455" spans="10:11" x14ac:dyDescent="0.25">
      <c r="J2455" s="60">
        <v>2452</v>
      </c>
      <c r="K2455" s="67">
        <v>46</v>
      </c>
    </row>
    <row r="2456" spans="10:11" x14ac:dyDescent="0.25">
      <c r="J2456" s="60">
        <v>2453</v>
      </c>
      <c r="K2456" s="67">
        <v>42</v>
      </c>
    </row>
    <row r="2457" spans="10:11" x14ac:dyDescent="0.25">
      <c r="J2457" s="60">
        <v>2454</v>
      </c>
      <c r="K2457" s="67">
        <v>41</v>
      </c>
    </row>
    <row r="2458" spans="10:11" x14ac:dyDescent="0.25">
      <c r="J2458" s="60">
        <v>2455</v>
      </c>
      <c r="K2458" s="67">
        <v>30</v>
      </c>
    </row>
    <row r="2459" spans="10:11" x14ac:dyDescent="0.25">
      <c r="J2459" s="60">
        <v>2456</v>
      </c>
      <c r="K2459" s="67">
        <v>42</v>
      </c>
    </row>
    <row r="2460" spans="10:11" x14ac:dyDescent="0.25">
      <c r="J2460" s="60">
        <v>2457</v>
      </c>
      <c r="K2460" s="67">
        <v>43</v>
      </c>
    </row>
    <row r="2461" spans="10:11" x14ac:dyDescent="0.25">
      <c r="J2461" s="60">
        <v>2458</v>
      </c>
      <c r="K2461" s="67">
        <v>38</v>
      </c>
    </row>
    <row r="2462" spans="10:11" x14ac:dyDescent="0.25">
      <c r="J2462" s="60">
        <v>2459</v>
      </c>
      <c r="K2462" s="67">
        <v>44</v>
      </c>
    </row>
    <row r="2463" spans="10:11" x14ac:dyDescent="0.25">
      <c r="J2463" s="60">
        <v>2460</v>
      </c>
      <c r="K2463" s="67">
        <v>40</v>
      </c>
    </row>
    <row r="2464" spans="10:11" x14ac:dyDescent="0.25">
      <c r="J2464" s="60">
        <v>2461</v>
      </c>
      <c r="K2464" s="67">
        <v>41</v>
      </c>
    </row>
    <row r="2465" spans="10:11" x14ac:dyDescent="0.25">
      <c r="J2465" s="60">
        <v>2462</v>
      </c>
      <c r="K2465" s="67">
        <v>44</v>
      </c>
    </row>
    <row r="2466" spans="10:11" x14ac:dyDescent="0.25">
      <c r="J2466" s="60">
        <v>2463</v>
      </c>
      <c r="K2466" s="67">
        <v>36</v>
      </c>
    </row>
    <row r="2467" spans="10:11" x14ac:dyDescent="0.25">
      <c r="J2467" s="60">
        <v>2464</v>
      </c>
      <c r="K2467" s="67">
        <v>42</v>
      </c>
    </row>
    <row r="2468" spans="10:11" x14ac:dyDescent="0.25">
      <c r="J2468" s="60">
        <v>2465</v>
      </c>
      <c r="K2468" s="67">
        <v>39</v>
      </c>
    </row>
    <row r="2469" spans="10:11" x14ac:dyDescent="0.25">
      <c r="J2469" s="60">
        <v>2466</v>
      </c>
      <c r="K2469" s="67">
        <v>46</v>
      </c>
    </row>
    <row r="2470" spans="10:11" x14ac:dyDescent="0.25">
      <c r="J2470" s="60">
        <v>2467</v>
      </c>
      <c r="K2470" s="67">
        <v>47</v>
      </c>
    </row>
    <row r="2471" spans="10:11" x14ac:dyDescent="0.25">
      <c r="J2471" s="60">
        <v>2468</v>
      </c>
      <c r="K2471" s="67">
        <v>41</v>
      </c>
    </row>
    <row r="2472" spans="10:11" x14ac:dyDescent="0.25">
      <c r="J2472" s="60">
        <v>2469</v>
      </c>
      <c r="K2472" s="67">
        <v>40</v>
      </c>
    </row>
    <row r="2473" spans="10:11" x14ac:dyDescent="0.25">
      <c r="J2473" s="60">
        <v>2470</v>
      </c>
      <c r="K2473" s="67">
        <v>35</v>
      </c>
    </row>
    <row r="2474" spans="10:11" x14ac:dyDescent="0.25">
      <c r="J2474" s="60">
        <v>2471</v>
      </c>
      <c r="K2474" s="67">
        <v>39</v>
      </c>
    </row>
    <row r="2475" spans="10:11" x14ac:dyDescent="0.25">
      <c r="J2475" s="60">
        <v>2472</v>
      </c>
      <c r="K2475" s="67">
        <v>38</v>
      </c>
    </row>
    <row r="2476" spans="10:11" x14ac:dyDescent="0.25">
      <c r="J2476" s="60">
        <v>2473</v>
      </c>
      <c r="K2476" s="67">
        <v>41</v>
      </c>
    </row>
    <row r="2477" spans="10:11" x14ac:dyDescent="0.25">
      <c r="J2477" s="60">
        <v>2474</v>
      </c>
      <c r="K2477" s="67">
        <v>39</v>
      </c>
    </row>
    <row r="2478" spans="10:11" x14ac:dyDescent="0.25">
      <c r="J2478" s="60">
        <v>2475</v>
      </c>
      <c r="K2478" s="67">
        <v>48</v>
      </c>
    </row>
    <row r="2479" spans="10:11" x14ac:dyDescent="0.25">
      <c r="J2479" s="60">
        <v>2476</v>
      </c>
      <c r="K2479" s="67">
        <v>50</v>
      </c>
    </row>
    <row r="2480" spans="10:11" x14ac:dyDescent="0.25">
      <c r="J2480" s="60">
        <v>2477</v>
      </c>
      <c r="K2480" s="67">
        <v>37</v>
      </c>
    </row>
    <row r="2481" spans="10:11" x14ac:dyDescent="0.25">
      <c r="J2481" s="60">
        <v>2478</v>
      </c>
      <c r="K2481" s="67">
        <v>34</v>
      </c>
    </row>
    <row r="2482" spans="10:11" x14ac:dyDescent="0.25">
      <c r="J2482" s="60">
        <v>2479</v>
      </c>
      <c r="K2482" s="67">
        <v>29</v>
      </c>
    </row>
    <row r="2483" spans="10:11" x14ac:dyDescent="0.25">
      <c r="J2483" s="60">
        <v>2480</v>
      </c>
      <c r="K2483" s="67">
        <v>32</v>
      </c>
    </row>
    <row r="2484" spans="10:11" x14ac:dyDescent="0.25">
      <c r="J2484" s="60">
        <v>2481</v>
      </c>
      <c r="K2484" s="67">
        <v>41</v>
      </c>
    </row>
    <row r="2485" spans="10:11" x14ac:dyDescent="0.25">
      <c r="J2485" s="60">
        <v>2482</v>
      </c>
      <c r="K2485" s="67">
        <v>36</v>
      </c>
    </row>
    <row r="2486" spans="10:11" x14ac:dyDescent="0.25">
      <c r="J2486" s="60">
        <v>2483</v>
      </c>
      <c r="K2486" s="67">
        <v>42</v>
      </c>
    </row>
    <row r="2487" spans="10:11" x14ac:dyDescent="0.25">
      <c r="J2487" s="60">
        <v>2484</v>
      </c>
      <c r="K2487" s="67">
        <v>37</v>
      </c>
    </row>
    <row r="2488" spans="10:11" x14ac:dyDescent="0.25">
      <c r="J2488" s="60">
        <v>2485</v>
      </c>
      <c r="K2488" s="67">
        <v>45</v>
      </c>
    </row>
    <row r="2489" spans="10:11" x14ac:dyDescent="0.25">
      <c r="J2489" s="60">
        <v>2486</v>
      </c>
      <c r="K2489" s="67">
        <v>44</v>
      </c>
    </row>
    <row r="2490" spans="10:11" x14ac:dyDescent="0.25">
      <c r="J2490" s="60">
        <v>2487</v>
      </c>
      <c r="K2490" s="67">
        <v>35</v>
      </c>
    </row>
    <row r="2491" spans="10:11" x14ac:dyDescent="0.25">
      <c r="J2491" s="60">
        <v>2488</v>
      </c>
      <c r="K2491" s="67">
        <v>38</v>
      </c>
    </row>
    <row r="2492" spans="10:11" x14ac:dyDescent="0.25">
      <c r="J2492" s="60">
        <v>2489</v>
      </c>
      <c r="K2492" s="67">
        <v>38</v>
      </c>
    </row>
    <row r="2493" spans="10:11" x14ac:dyDescent="0.25">
      <c r="J2493" s="60">
        <v>2490</v>
      </c>
      <c r="K2493" s="67">
        <v>44</v>
      </c>
    </row>
    <row r="2494" spans="10:11" x14ac:dyDescent="0.25">
      <c r="J2494" s="60">
        <v>2491</v>
      </c>
      <c r="K2494" s="67">
        <v>40</v>
      </c>
    </row>
    <row r="2495" spans="10:11" x14ac:dyDescent="0.25">
      <c r="J2495" s="60">
        <v>2492</v>
      </c>
      <c r="K2495" s="67">
        <v>44</v>
      </c>
    </row>
    <row r="2496" spans="10:11" x14ac:dyDescent="0.25">
      <c r="J2496" s="60">
        <v>2493</v>
      </c>
      <c r="K2496" s="67">
        <v>45</v>
      </c>
    </row>
    <row r="2497" spans="10:11" x14ac:dyDescent="0.25">
      <c r="J2497" s="60">
        <v>2494</v>
      </c>
      <c r="K2497" s="67">
        <v>31</v>
      </c>
    </row>
    <row r="2498" spans="10:11" x14ac:dyDescent="0.25">
      <c r="J2498" s="60">
        <v>2495</v>
      </c>
      <c r="K2498" s="67">
        <v>41</v>
      </c>
    </row>
    <row r="2499" spans="10:11" x14ac:dyDescent="0.25">
      <c r="J2499" s="60">
        <v>2496</v>
      </c>
      <c r="K2499" s="67">
        <v>43</v>
      </c>
    </row>
    <row r="2500" spans="10:11" x14ac:dyDescent="0.25">
      <c r="J2500" s="60">
        <v>2497</v>
      </c>
      <c r="K2500" s="67">
        <v>46</v>
      </c>
    </row>
    <row r="2501" spans="10:11" x14ac:dyDescent="0.25">
      <c r="J2501" s="60">
        <v>2498</v>
      </c>
      <c r="K2501" s="67">
        <v>38</v>
      </c>
    </row>
    <row r="2502" spans="10:11" x14ac:dyDescent="0.25">
      <c r="J2502" s="60">
        <v>2499</v>
      </c>
      <c r="K2502" s="67">
        <v>42</v>
      </c>
    </row>
    <row r="2503" spans="10:11" x14ac:dyDescent="0.25">
      <c r="J2503" s="60">
        <v>2500</v>
      </c>
      <c r="K2503" s="67">
        <v>35</v>
      </c>
    </row>
    <row r="2504" spans="10:11" x14ac:dyDescent="0.25">
      <c r="J2504" s="60">
        <v>2501</v>
      </c>
      <c r="K2504" s="67">
        <v>31</v>
      </c>
    </row>
    <row r="2505" spans="10:11" x14ac:dyDescent="0.25">
      <c r="J2505" s="60">
        <v>2502</v>
      </c>
      <c r="K2505" s="67">
        <v>34</v>
      </c>
    </row>
    <row r="2506" spans="10:11" x14ac:dyDescent="0.25">
      <c r="J2506" s="60">
        <v>2503</v>
      </c>
      <c r="K2506" s="67">
        <v>36</v>
      </c>
    </row>
    <row r="2507" spans="10:11" x14ac:dyDescent="0.25">
      <c r="J2507" s="60">
        <v>2504</v>
      </c>
      <c r="K2507" s="67">
        <v>41</v>
      </c>
    </row>
    <row r="2508" spans="10:11" x14ac:dyDescent="0.25">
      <c r="J2508" s="60">
        <v>2505</v>
      </c>
      <c r="K2508" s="67">
        <v>39</v>
      </c>
    </row>
    <row r="2509" spans="10:11" x14ac:dyDescent="0.25">
      <c r="J2509" s="60">
        <v>2506</v>
      </c>
      <c r="K2509" s="67">
        <v>36</v>
      </c>
    </row>
    <row r="2510" spans="10:11" x14ac:dyDescent="0.25">
      <c r="J2510" s="60">
        <v>2507</v>
      </c>
      <c r="K2510" s="67">
        <v>34</v>
      </c>
    </row>
    <row r="2511" spans="10:11" x14ac:dyDescent="0.25">
      <c r="J2511" s="60">
        <v>2508</v>
      </c>
      <c r="K2511" s="67">
        <v>44</v>
      </c>
    </row>
    <row r="2512" spans="10:11" x14ac:dyDescent="0.25">
      <c r="J2512" s="60">
        <v>2509</v>
      </c>
      <c r="K2512" s="67">
        <v>42</v>
      </c>
    </row>
    <row r="2513" spans="10:11" x14ac:dyDescent="0.25">
      <c r="J2513" s="60">
        <v>2510</v>
      </c>
      <c r="K2513" s="67">
        <v>41</v>
      </c>
    </row>
    <row r="2514" spans="10:11" x14ac:dyDescent="0.25">
      <c r="J2514" s="60">
        <v>2511</v>
      </c>
      <c r="K2514" s="67">
        <v>32</v>
      </c>
    </row>
    <row r="2515" spans="10:11" x14ac:dyDescent="0.25">
      <c r="J2515" s="60">
        <v>2512</v>
      </c>
      <c r="K2515" s="67">
        <v>35</v>
      </c>
    </row>
    <row r="2516" spans="10:11" x14ac:dyDescent="0.25">
      <c r="J2516" s="60">
        <v>2513</v>
      </c>
      <c r="K2516" s="67">
        <v>42</v>
      </c>
    </row>
    <row r="2517" spans="10:11" x14ac:dyDescent="0.25">
      <c r="J2517" s="60">
        <v>2514</v>
      </c>
      <c r="K2517" s="67">
        <v>35</v>
      </c>
    </row>
    <row r="2518" spans="10:11" x14ac:dyDescent="0.25">
      <c r="J2518" s="60">
        <v>2515</v>
      </c>
      <c r="K2518" s="67">
        <v>44</v>
      </c>
    </row>
    <row r="2519" spans="10:11" x14ac:dyDescent="0.25">
      <c r="J2519" s="60">
        <v>2516</v>
      </c>
      <c r="K2519" s="67">
        <v>33</v>
      </c>
    </row>
    <row r="2520" spans="10:11" x14ac:dyDescent="0.25">
      <c r="J2520" s="60">
        <v>2517</v>
      </c>
      <c r="K2520" s="67">
        <v>32</v>
      </c>
    </row>
    <row r="2521" spans="10:11" x14ac:dyDescent="0.25">
      <c r="J2521" s="60">
        <v>2518</v>
      </c>
      <c r="K2521" s="67">
        <v>36</v>
      </c>
    </row>
    <row r="2522" spans="10:11" x14ac:dyDescent="0.25">
      <c r="J2522" s="60">
        <v>2519</v>
      </c>
      <c r="K2522" s="67">
        <v>37</v>
      </c>
    </row>
    <row r="2523" spans="10:11" x14ac:dyDescent="0.25">
      <c r="J2523" s="60">
        <v>2520</v>
      </c>
      <c r="K2523" s="67">
        <v>42</v>
      </c>
    </row>
    <row r="2524" spans="10:11" x14ac:dyDescent="0.25">
      <c r="J2524" s="60">
        <v>2521</v>
      </c>
      <c r="K2524" s="67">
        <v>42</v>
      </c>
    </row>
    <row r="2525" spans="10:11" x14ac:dyDescent="0.25">
      <c r="J2525" s="60">
        <v>2522</v>
      </c>
      <c r="K2525" s="67">
        <v>38</v>
      </c>
    </row>
    <row r="2526" spans="10:11" x14ac:dyDescent="0.25">
      <c r="J2526" s="60">
        <v>2523</v>
      </c>
      <c r="K2526" s="67">
        <v>38</v>
      </c>
    </row>
    <row r="2527" spans="10:11" x14ac:dyDescent="0.25">
      <c r="J2527" s="60">
        <v>2524</v>
      </c>
      <c r="K2527" s="67">
        <v>43</v>
      </c>
    </row>
    <row r="2528" spans="10:11" x14ac:dyDescent="0.25">
      <c r="J2528" s="60">
        <v>2525</v>
      </c>
      <c r="K2528" s="67">
        <v>37</v>
      </c>
    </row>
    <row r="2529" spans="10:11" x14ac:dyDescent="0.25">
      <c r="J2529" s="60">
        <v>2526</v>
      </c>
      <c r="K2529" s="67">
        <v>29</v>
      </c>
    </row>
    <row r="2530" spans="10:11" x14ac:dyDescent="0.25">
      <c r="J2530" s="60">
        <v>2527</v>
      </c>
      <c r="K2530" s="67">
        <v>43</v>
      </c>
    </row>
    <row r="2531" spans="10:11" x14ac:dyDescent="0.25">
      <c r="J2531" s="60">
        <v>2528</v>
      </c>
      <c r="K2531" s="67">
        <v>50</v>
      </c>
    </row>
    <row r="2532" spans="10:11" x14ac:dyDescent="0.25">
      <c r="J2532" s="60">
        <v>2529</v>
      </c>
      <c r="K2532" s="67">
        <v>41</v>
      </c>
    </row>
    <row r="2533" spans="10:11" x14ac:dyDescent="0.25">
      <c r="J2533" s="60">
        <v>2530</v>
      </c>
      <c r="K2533" s="67">
        <v>39</v>
      </c>
    </row>
    <row r="2534" spans="10:11" x14ac:dyDescent="0.25">
      <c r="J2534" s="60">
        <v>2531</v>
      </c>
      <c r="K2534" s="67">
        <v>44</v>
      </c>
    </row>
    <row r="2535" spans="10:11" x14ac:dyDescent="0.25">
      <c r="J2535" s="60">
        <v>2532</v>
      </c>
      <c r="K2535" s="67">
        <v>34</v>
      </c>
    </row>
    <row r="2536" spans="10:11" x14ac:dyDescent="0.25">
      <c r="J2536" s="60">
        <v>2533</v>
      </c>
      <c r="K2536" s="67">
        <v>42</v>
      </c>
    </row>
    <row r="2537" spans="10:11" x14ac:dyDescent="0.25">
      <c r="J2537" s="60">
        <v>2534</v>
      </c>
      <c r="K2537" s="67">
        <v>39</v>
      </c>
    </row>
    <row r="2538" spans="10:11" x14ac:dyDescent="0.25">
      <c r="J2538" s="60">
        <v>2535</v>
      </c>
      <c r="K2538" s="67">
        <v>43</v>
      </c>
    </row>
    <row r="2539" spans="10:11" x14ac:dyDescent="0.25">
      <c r="J2539" s="60">
        <v>2536</v>
      </c>
      <c r="K2539" s="67">
        <v>39</v>
      </c>
    </row>
    <row r="2540" spans="10:11" x14ac:dyDescent="0.25">
      <c r="J2540" s="60">
        <v>2537</v>
      </c>
      <c r="K2540" s="67">
        <v>42</v>
      </c>
    </row>
    <row r="2541" spans="10:11" x14ac:dyDescent="0.25">
      <c r="J2541" s="60">
        <v>2538</v>
      </c>
      <c r="K2541" s="67">
        <v>49</v>
      </c>
    </row>
    <row r="2542" spans="10:11" x14ac:dyDescent="0.25">
      <c r="J2542" s="60">
        <v>2539</v>
      </c>
      <c r="K2542" s="67">
        <v>44</v>
      </c>
    </row>
    <row r="2543" spans="10:11" x14ac:dyDescent="0.25">
      <c r="J2543" s="60">
        <v>2540</v>
      </c>
      <c r="K2543" s="67">
        <v>46</v>
      </c>
    </row>
    <row r="2544" spans="10:11" x14ac:dyDescent="0.25">
      <c r="J2544" s="60">
        <v>2541</v>
      </c>
      <c r="K2544" s="67">
        <v>48</v>
      </c>
    </row>
    <row r="2545" spans="10:11" x14ac:dyDescent="0.25">
      <c r="J2545" s="60">
        <v>2542</v>
      </c>
      <c r="K2545" s="67">
        <v>38</v>
      </c>
    </row>
    <row r="2546" spans="10:11" x14ac:dyDescent="0.25">
      <c r="J2546" s="60">
        <v>2543</v>
      </c>
      <c r="K2546" s="67">
        <v>42</v>
      </c>
    </row>
    <row r="2547" spans="10:11" x14ac:dyDescent="0.25">
      <c r="J2547" s="60">
        <v>2544</v>
      </c>
      <c r="K2547" s="67">
        <v>47</v>
      </c>
    </row>
    <row r="2548" spans="10:11" x14ac:dyDescent="0.25">
      <c r="J2548" s="60">
        <v>2545</v>
      </c>
      <c r="K2548" s="67">
        <v>36</v>
      </c>
    </row>
    <row r="2549" spans="10:11" x14ac:dyDescent="0.25">
      <c r="J2549" s="60">
        <v>2546</v>
      </c>
      <c r="K2549" s="67">
        <v>38</v>
      </c>
    </row>
    <row r="2550" spans="10:11" x14ac:dyDescent="0.25">
      <c r="J2550" s="60">
        <v>2547</v>
      </c>
      <c r="K2550" s="67">
        <v>41</v>
      </c>
    </row>
    <row r="2551" spans="10:11" x14ac:dyDescent="0.25">
      <c r="J2551" s="60">
        <v>2548</v>
      </c>
      <c r="K2551" s="67">
        <v>40</v>
      </c>
    </row>
    <row r="2552" spans="10:11" x14ac:dyDescent="0.25">
      <c r="J2552" s="60">
        <v>2549</v>
      </c>
      <c r="K2552" s="67">
        <v>39</v>
      </c>
    </row>
    <row r="2553" spans="10:11" x14ac:dyDescent="0.25">
      <c r="J2553" s="60">
        <v>2550</v>
      </c>
      <c r="K2553" s="67">
        <v>40</v>
      </c>
    </row>
    <row r="2554" spans="10:11" x14ac:dyDescent="0.25">
      <c r="J2554" s="60">
        <v>2551</v>
      </c>
      <c r="K2554" s="67">
        <v>40</v>
      </c>
    </row>
    <row r="2555" spans="10:11" x14ac:dyDescent="0.25">
      <c r="J2555" s="60">
        <v>2552</v>
      </c>
      <c r="K2555" s="67">
        <v>33</v>
      </c>
    </row>
    <row r="2556" spans="10:11" x14ac:dyDescent="0.25">
      <c r="J2556" s="60">
        <v>2553</v>
      </c>
      <c r="K2556" s="67">
        <v>51</v>
      </c>
    </row>
    <row r="2557" spans="10:11" x14ac:dyDescent="0.25">
      <c r="J2557" s="60">
        <v>2554</v>
      </c>
      <c r="K2557" s="67">
        <v>34</v>
      </c>
    </row>
    <row r="2558" spans="10:11" x14ac:dyDescent="0.25">
      <c r="J2558" s="60">
        <v>2555</v>
      </c>
      <c r="K2558" s="67">
        <v>44</v>
      </c>
    </row>
    <row r="2559" spans="10:11" x14ac:dyDescent="0.25">
      <c r="J2559" s="60">
        <v>2556</v>
      </c>
      <c r="K2559" s="67">
        <v>29</v>
      </c>
    </row>
    <row r="2560" spans="10:11" x14ac:dyDescent="0.25">
      <c r="J2560" s="60">
        <v>2557</v>
      </c>
      <c r="K2560" s="67">
        <v>38</v>
      </c>
    </row>
    <row r="2561" spans="10:11" x14ac:dyDescent="0.25">
      <c r="J2561" s="60">
        <v>2558</v>
      </c>
      <c r="K2561" s="67">
        <v>37</v>
      </c>
    </row>
    <row r="2562" spans="10:11" x14ac:dyDescent="0.25">
      <c r="J2562" s="60">
        <v>2559</v>
      </c>
      <c r="K2562" s="67">
        <v>38</v>
      </c>
    </row>
    <row r="2563" spans="10:11" x14ac:dyDescent="0.25">
      <c r="J2563" s="60">
        <v>2560</v>
      </c>
      <c r="K2563" s="67">
        <v>41</v>
      </c>
    </row>
    <row r="2564" spans="10:11" x14ac:dyDescent="0.25">
      <c r="J2564" s="60">
        <v>2561</v>
      </c>
      <c r="K2564" s="67">
        <v>48</v>
      </c>
    </row>
    <row r="2565" spans="10:11" x14ac:dyDescent="0.25">
      <c r="J2565" s="60">
        <v>2562</v>
      </c>
      <c r="K2565" s="67">
        <v>34</v>
      </c>
    </row>
    <row r="2566" spans="10:11" x14ac:dyDescent="0.25">
      <c r="J2566" s="60">
        <v>2563</v>
      </c>
      <c r="K2566" s="67">
        <v>39</v>
      </c>
    </row>
    <row r="2567" spans="10:11" x14ac:dyDescent="0.25">
      <c r="J2567" s="60">
        <v>2564</v>
      </c>
      <c r="K2567" s="67">
        <v>35</v>
      </c>
    </row>
    <row r="2568" spans="10:11" x14ac:dyDescent="0.25">
      <c r="J2568" s="60">
        <v>2565</v>
      </c>
      <c r="K2568" s="67">
        <v>43</v>
      </c>
    </row>
    <row r="2569" spans="10:11" x14ac:dyDescent="0.25">
      <c r="J2569" s="60">
        <v>2566</v>
      </c>
      <c r="K2569" s="67">
        <v>42</v>
      </c>
    </row>
    <row r="2570" spans="10:11" x14ac:dyDescent="0.25">
      <c r="J2570" s="60">
        <v>2567</v>
      </c>
      <c r="K2570" s="67">
        <v>49</v>
      </c>
    </row>
    <row r="2571" spans="10:11" x14ac:dyDescent="0.25">
      <c r="J2571" s="60">
        <v>2568</v>
      </c>
      <c r="K2571" s="67">
        <v>35</v>
      </c>
    </row>
    <row r="2572" spans="10:11" x14ac:dyDescent="0.25">
      <c r="J2572" s="60">
        <v>2569</v>
      </c>
      <c r="K2572" s="67">
        <v>29</v>
      </c>
    </row>
    <row r="2573" spans="10:11" x14ac:dyDescent="0.25">
      <c r="J2573" s="60">
        <v>2570</v>
      </c>
      <c r="K2573" s="67">
        <v>45</v>
      </c>
    </row>
    <row r="2574" spans="10:11" x14ac:dyDescent="0.25">
      <c r="J2574" s="60">
        <v>2571</v>
      </c>
      <c r="K2574" s="67">
        <v>37</v>
      </c>
    </row>
    <row r="2575" spans="10:11" x14ac:dyDescent="0.25">
      <c r="J2575" s="60">
        <v>2572</v>
      </c>
      <c r="K2575" s="67">
        <v>36</v>
      </c>
    </row>
    <row r="2576" spans="10:11" x14ac:dyDescent="0.25">
      <c r="J2576" s="60">
        <v>2573</v>
      </c>
      <c r="K2576" s="67">
        <v>40</v>
      </c>
    </row>
    <row r="2577" spans="10:11" x14ac:dyDescent="0.25">
      <c r="J2577" s="60">
        <v>2574</v>
      </c>
      <c r="K2577" s="67">
        <v>45</v>
      </c>
    </row>
    <row r="2578" spans="10:11" x14ac:dyDescent="0.25">
      <c r="J2578" s="60">
        <v>2575</v>
      </c>
      <c r="K2578" s="67">
        <v>36</v>
      </c>
    </row>
    <row r="2579" spans="10:11" x14ac:dyDescent="0.25">
      <c r="J2579" s="60">
        <v>2576</v>
      </c>
      <c r="K2579" s="67">
        <v>47</v>
      </c>
    </row>
    <row r="2580" spans="10:11" x14ac:dyDescent="0.25">
      <c r="J2580" s="60">
        <v>2577</v>
      </c>
      <c r="K2580" s="67">
        <v>36</v>
      </c>
    </row>
    <row r="2581" spans="10:11" x14ac:dyDescent="0.25">
      <c r="J2581" s="60">
        <v>2578</v>
      </c>
      <c r="K2581" s="67">
        <v>47</v>
      </c>
    </row>
    <row r="2582" spans="10:11" x14ac:dyDescent="0.25">
      <c r="J2582" s="60">
        <v>2579</v>
      </c>
      <c r="K2582" s="67">
        <v>36</v>
      </c>
    </row>
    <row r="2583" spans="10:11" x14ac:dyDescent="0.25">
      <c r="J2583" s="60">
        <v>2580</v>
      </c>
      <c r="K2583" s="67">
        <v>40</v>
      </c>
    </row>
    <row r="2584" spans="10:11" x14ac:dyDescent="0.25">
      <c r="J2584" s="60">
        <v>2581</v>
      </c>
      <c r="K2584" s="67">
        <v>37</v>
      </c>
    </row>
    <row r="2585" spans="10:11" x14ac:dyDescent="0.25">
      <c r="J2585" s="60">
        <v>2582</v>
      </c>
      <c r="K2585" s="67">
        <v>36</v>
      </c>
    </row>
    <row r="2586" spans="10:11" x14ac:dyDescent="0.25">
      <c r="J2586" s="60">
        <v>2583</v>
      </c>
      <c r="K2586" s="67">
        <v>40</v>
      </c>
    </row>
    <row r="2587" spans="10:11" x14ac:dyDescent="0.25">
      <c r="J2587" s="60">
        <v>2584</v>
      </c>
      <c r="K2587" s="67">
        <v>37</v>
      </c>
    </row>
    <row r="2588" spans="10:11" x14ac:dyDescent="0.25">
      <c r="J2588" s="60">
        <v>2585</v>
      </c>
      <c r="K2588" s="67">
        <v>37</v>
      </c>
    </row>
    <row r="2589" spans="10:11" x14ac:dyDescent="0.25">
      <c r="J2589" s="60">
        <v>2586</v>
      </c>
      <c r="K2589" s="67">
        <v>47</v>
      </c>
    </row>
    <row r="2590" spans="10:11" x14ac:dyDescent="0.25">
      <c r="J2590" s="60">
        <v>2587</v>
      </c>
      <c r="K2590" s="67">
        <v>42</v>
      </c>
    </row>
    <row r="2591" spans="10:11" x14ac:dyDescent="0.25">
      <c r="J2591" s="60">
        <v>2588</v>
      </c>
      <c r="K2591" s="67">
        <v>38</v>
      </c>
    </row>
    <row r="2592" spans="10:11" x14ac:dyDescent="0.25">
      <c r="J2592" s="60">
        <v>2589</v>
      </c>
      <c r="K2592" s="67">
        <v>40</v>
      </c>
    </row>
    <row r="2593" spans="10:11" x14ac:dyDescent="0.25">
      <c r="J2593" s="60">
        <v>2590</v>
      </c>
      <c r="K2593" s="67">
        <v>36</v>
      </c>
    </row>
    <row r="2594" spans="10:11" x14ac:dyDescent="0.25">
      <c r="J2594" s="60">
        <v>2591</v>
      </c>
      <c r="K2594" s="67">
        <v>44</v>
      </c>
    </row>
    <row r="2595" spans="10:11" x14ac:dyDescent="0.25">
      <c r="J2595" s="60">
        <v>2592</v>
      </c>
      <c r="K2595" s="67">
        <v>39</v>
      </c>
    </row>
    <row r="2596" spans="10:11" x14ac:dyDescent="0.25">
      <c r="J2596" s="60">
        <v>2593</v>
      </c>
      <c r="K2596" s="67">
        <v>46</v>
      </c>
    </row>
    <row r="2597" spans="10:11" x14ac:dyDescent="0.25">
      <c r="J2597" s="60">
        <v>2594</v>
      </c>
      <c r="K2597" s="67">
        <v>36</v>
      </c>
    </row>
    <row r="2598" spans="10:11" x14ac:dyDescent="0.25">
      <c r="J2598" s="60">
        <v>2595</v>
      </c>
      <c r="K2598" s="67">
        <v>41</v>
      </c>
    </row>
    <row r="2599" spans="10:11" x14ac:dyDescent="0.25">
      <c r="J2599" s="60">
        <v>2596</v>
      </c>
      <c r="K2599" s="67">
        <v>36</v>
      </c>
    </row>
    <row r="2600" spans="10:11" x14ac:dyDescent="0.25">
      <c r="J2600" s="60">
        <v>2597</v>
      </c>
      <c r="K2600" s="67">
        <v>46</v>
      </c>
    </row>
    <row r="2601" spans="10:11" x14ac:dyDescent="0.25">
      <c r="J2601" s="60">
        <v>2598</v>
      </c>
      <c r="K2601" s="67">
        <v>45</v>
      </c>
    </row>
    <row r="2602" spans="10:11" x14ac:dyDescent="0.25">
      <c r="J2602" s="60">
        <v>2599</v>
      </c>
      <c r="K2602" s="67">
        <v>45</v>
      </c>
    </row>
    <row r="2603" spans="10:11" x14ac:dyDescent="0.25">
      <c r="J2603" s="60">
        <v>2600</v>
      </c>
      <c r="K2603" s="67">
        <v>46</v>
      </c>
    </row>
    <row r="2604" spans="10:11" x14ac:dyDescent="0.25">
      <c r="J2604" s="60">
        <v>2601</v>
      </c>
      <c r="K2604" s="67">
        <v>39</v>
      </c>
    </row>
    <row r="2605" spans="10:11" x14ac:dyDescent="0.25">
      <c r="J2605" s="60">
        <v>2602</v>
      </c>
      <c r="K2605" s="67">
        <v>44</v>
      </c>
    </row>
    <row r="2606" spans="10:11" x14ac:dyDescent="0.25">
      <c r="J2606" s="60">
        <v>2603</v>
      </c>
      <c r="K2606" s="67">
        <v>41</v>
      </c>
    </row>
    <row r="2607" spans="10:11" x14ac:dyDescent="0.25">
      <c r="J2607" s="60">
        <v>2604</v>
      </c>
      <c r="K2607" s="67">
        <v>34</v>
      </c>
    </row>
    <row r="2608" spans="10:11" x14ac:dyDescent="0.25">
      <c r="J2608" s="60">
        <v>2605</v>
      </c>
      <c r="K2608" s="67">
        <v>34</v>
      </c>
    </row>
    <row r="2609" spans="10:11" x14ac:dyDescent="0.25">
      <c r="J2609" s="60">
        <v>2606</v>
      </c>
      <c r="K2609" s="67">
        <v>30</v>
      </c>
    </row>
    <row r="2610" spans="10:11" x14ac:dyDescent="0.25">
      <c r="J2610" s="60">
        <v>2607</v>
      </c>
      <c r="K2610" s="67">
        <v>42</v>
      </c>
    </row>
    <row r="2611" spans="10:11" x14ac:dyDescent="0.25">
      <c r="J2611" s="60">
        <v>2608</v>
      </c>
      <c r="K2611" s="67">
        <v>34</v>
      </c>
    </row>
    <row r="2612" spans="10:11" x14ac:dyDescent="0.25">
      <c r="J2612" s="60">
        <v>2609</v>
      </c>
      <c r="K2612" s="67">
        <v>44</v>
      </c>
    </row>
    <row r="2613" spans="10:11" x14ac:dyDescent="0.25">
      <c r="J2613" s="60">
        <v>2610</v>
      </c>
      <c r="K2613" s="67">
        <v>35</v>
      </c>
    </row>
    <row r="2614" spans="10:11" x14ac:dyDescent="0.25">
      <c r="J2614" s="60">
        <v>2611</v>
      </c>
      <c r="K2614" s="67">
        <v>37</v>
      </c>
    </row>
    <row r="2615" spans="10:11" x14ac:dyDescent="0.25">
      <c r="J2615" s="60">
        <v>2612</v>
      </c>
      <c r="K2615" s="67">
        <v>36</v>
      </c>
    </row>
    <row r="2616" spans="10:11" x14ac:dyDescent="0.25">
      <c r="J2616" s="60">
        <v>2613</v>
      </c>
      <c r="K2616" s="67">
        <v>42</v>
      </c>
    </row>
    <row r="2617" spans="10:11" x14ac:dyDescent="0.25">
      <c r="J2617" s="60">
        <v>2614</v>
      </c>
      <c r="K2617" s="67">
        <v>39</v>
      </c>
    </row>
    <row r="2618" spans="10:11" x14ac:dyDescent="0.25">
      <c r="J2618" s="60">
        <v>2615</v>
      </c>
      <c r="K2618" s="67">
        <v>40</v>
      </c>
    </row>
    <row r="2619" spans="10:11" x14ac:dyDescent="0.25">
      <c r="J2619" s="60">
        <v>2616</v>
      </c>
      <c r="K2619" s="67">
        <v>34</v>
      </c>
    </row>
    <row r="2620" spans="10:11" x14ac:dyDescent="0.25">
      <c r="J2620" s="60">
        <v>2617</v>
      </c>
      <c r="K2620" s="67">
        <v>39</v>
      </c>
    </row>
    <row r="2621" spans="10:11" x14ac:dyDescent="0.25">
      <c r="J2621" s="60">
        <v>2618</v>
      </c>
      <c r="K2621" s="67">
        <v>39</v>
      </c>
    </row>
    <row r="2622" spans="10:11" x14ac:dyDescent="0.25">
      <c r="J2622" s="60">
        <v>2619</v>
      </c>
      <c r="K2622" s="67">
        <v>37</v>
      </c>
    </row>
    <row r="2623" spans="10:11" x14ac:dyDescent="0.25">
      <c r="J2623" s="60">
        <v>2620</v>
      </c>
      <c r="K2623" s="67">
        <v>40</v>
      </c>
    </row>
    <row r="2624" spans="10:11" x14ac:dyDescent="0.25">
      <c r="J2624" s="60">
        <v>2621</v>
      </c>
      <c r="K2624" s="67">
        <v>40</v>
      </c>
    </row>
    <row r="2625" spans="10:11" x14ac:dyDescent="0.25">
      <c r="J2625" s="60">
        <v>2622</v>
      </c>
      <c r="K2625" s="67">
        <v>40</v>
      </c>
    </row>
    <row r="2626" spans="10:11" x14ac:dyDescent="0.25">
      <c r="J2626" s="60">
        <v>2623</v>
      </c>
      <c r="K2626" s="67">
        <v>39</v>
      </c>
    </row>
    <row r="2627" spans="10:11" x14ac:dyDescent="0.25">
      <c r="J2627" s="60">
        <v>2624</v>
      </c>
      <c r="K2627" s="67">
        <v>41</v>
      </c>
    </row>
    <row r="2628" spans="10:11" x14ac:dyDescent="0.25">
      <c r="J2628" s="60">
        <v>2625</v>
      </c>
      <c r="K2628" s="67">
        <v>36</v>
      </c>
    </row>
    <row r="2629" spans="10:11" x14ac:dyDescent="0.25">
      <c r="J2629" s="60">
        <v>2626</v>
      </c>
      <c r="K2629" s="67">
        <v>49</v>
      </c>
    </row>
    <row r="2630" spans="10:11" x14ac:dyDescent="0.25">
      <c r="J2630" s="60">
        <v>2627</v>
      </c>
      <c r="K2630" s="67">
        <v>36</v>
      </c>
    </row>
    <row r="2631" spans="10:11" x14ac:dyDescent="0.25">
      <c r="J2631" s="60">
        <v>2628</v>
      </c>
      <c r="K2631" s="67">
        <v>32</v>
      </c>
    </row>
    <row r="2632" spans="10:11" x14ac:dyDescent="0.25">
      <c r="J2632" s="60">
        <v>2629</v>
      </c>
      <c r="K2632" s="67">
        <v>51</v>
      </c>
    </row>
    <row r="2633" spans="10:11" x14ac:dyDescent="0.25">
      <c r="J2633" s="60">
        <v>2630</v>
      </c>
      <c r="K2633" s="67">
        <v>42</v>
      </c>
    </row>
    <row r="2634" spans="10:11" x14ac:dyDescent="0.25">
      <c r="J2634" s="60">
        <v>2631</v>
      </c>
      <c r="K2634" s="67">
        <v>46</v>
      </c>
    </row>
    <row r="2635" spans="10:11" x14ac:dyDescent="0.25">
      <c r="J2635" s="60">
        <v>2632</v>
      </c>
      <c r="K2635" s="67">
        <v>45</v>
      </c>
    </row>
    <row r="2636" spans="10:11" x14ac:dyDescent="0.25">
      <c r="J2636" s="60">
        <v>2633</v>
      </c>
      <c r="K2636" s="67">
        <v>45</v>
      </c>
    </row>
    <row r="2637" spans="10:11" x14ac:dyDescent="0.25">
      <c r="J2637" s="60">
        <v>2634</v>
      </c>
      <c r="K2637" s="67">
        <v>41</v>
      </c>
    </row>
    <row r="2638" spans="10:11" x14ac:dyDescent="0.25">
      <c r="J2638" s="60">
        <v>2635</v>
      </c>
      <c r="K2638" s="67">
        <v>41</v>
      </c>
    </row>
    <row r="2639" spans="10:11" x14ac:dyDescent="0.25">
      <c r="J2639" s="60">
        <v>2636</v>
      </c>
      <c r="K2639" s="67">
        <v>36</v>
      </c>
    </row>
    <row r="2640" spans="10:11" x14ac:dyDescent="0.25">
      <c r="J2640" s="60">
        <v>2637</v>
      </c>
      <c r="K2640" s="67">
        <v>31</v>
      </c>
    </row>
    <row r="2641" spans="10:11" x14ac:dyDescent="0.25">
      <c r="J2641" s="60">
        <v>2638</v>
      </c>
      <c r="K2641" s="67">
        <v>40</v>
      </c>
    </row>
    <row r="2642" spans="10:11" x14ac:dyDescent="0.25">
      <c r="J2642" s="60">
        <v>2639</v>
      </c>
      <c r="K2642" s="67">
        <v>45</v>
      </c>
    </row>
    <row r="2643" spans="10:11" x14ac:dyDescent="0.25">
      <c r="J2643" s="60">
        <v>2640</v>
      </c>
      <c r="K2643" s="67">
        <v>30</v>
      </c>
    </row>
    <row r="2644" spans="10:11" x14ac:dyDescent="0.25">
      <c r="J2644" s="60">
        <v>2641</v>
      </c>
      <c r="K2644" s="67">
        <v>40</v>
      </c>
    </row>
    <row r="2645" spans="10:11" x14ac:dyDescent="0.25">
      <c r="J2645" s="60">
        <v>2642</v>
      </c>
      <c r="K2645" s="67">
        <v>38</v>
      </c>
    </row>
    <row r="2646" spans="10:11" x14ac:dyDescent="0.25">
      <c r="J2646" s="60">
        <v>2643</v>
      </c>
      <c r="K2646" s="67">
        <v>38</v>
      </c>
    </row>
    <row r="2647" spans="10:11" x14ac:dyDescent="0.25">
      <c r="J2647" s="60">
        <v>2644</v>
      </c>
      <c r="K2647" s="67">
        <v>40</v>
      </c>
    </row>
    <row r="2648" spans="10:11" x14ac:dyDescent="0.25">
      <c r="J2648" s="60">
        <v>2645</v>
      </c>
      <c r="K2648" s="67">
        <v>44</v>
      </c>
    </row>
    <row r="2649" spans="10:11" x14ac:dyDescent="0.25">
      <c r="J2649" s="60">
        <v>2646</v>
      </c>
      <c r="K2649" s="67">
        <v>39</v>
      </c>
    </row>
    <row r="2650" spans="10:11" x14ac:dyDescent="0.25">
      <c r="J2650" s="60">
        <v>2647</v>
      </c>
      <c r="K2650" s="67">
        <v>40</v>
      </c>
    </row>
    <row r="2651" spans="10:11" x14ac:dyDescent="0.25">
      <c r="J2651" s="60">
        <v>2648</v>
      </c>
      <c r="K2651" s="67">
        <v>39</v>
      </c>
    </row>
    <row r="2652" spans="10:11" x14ac:dyDescent="0.25">
      <c r="J2652" s="60">
        <v>2649</v>
      </c>
      <c r="K2652" s="67">
        <v>40</v>
      </c>
    </row>
    <row r="2653" spans="10:11" x14ac:dyDescent="0.25">
      <c r="J2653" s="60">
        <v>2650</v>
      </c>
      <c r="K2653" s="67">
        <v>43</v>
      </c>
    </row>
    <row r="2654" spans="10:11" x14ac:dyDescent="0.25">
      <c r="J2654" s="60">
        <v>2651</v>
      </c>
      <c r="K2654" s="67">
        <v>43</v>
      </c>
    </row>
    <row r="2655" spans="10:11" x14ac:dyDescent="0.25">
      <c r="J2655" s="60">
        <v>2652</v>
      </c>
      <c r="K2655" s="67">
        <v>42</v>
      </c>
    </row>
    <row r="2656" spans="10:11" x14ac:dyDescent="0.25">
      <c r="J2656" s="60">
        <v>2653</v>
      </c>
      <c r="K2656" s="67">
        <v>42</v>
      </c>
    </row>
    <row r="2657" spans="10:11" x14ac:dyDescent="0.25">
      <c r="J2657" s="60">
        <v>2654</v>
      </c>
      <c r="K2657" s="67">
        <v>29</v>
      </c>
    </row>
    <row r="2658" spans="10:11" x14ac:dyDescent="0.25">
      <c r="J2658" s="60">
        <v>2655</v>
      </c>
      <c r="K2658" s="67">
        <v>39</v>
      </c>
    </row>
    <row r="2659" spans="10:11" x14ac:dyDescent="0.25">
      <c r="J2659" s="60">
        <v>2656</v>
      </c>
      <c r="K2659" s="67">
        <v>36</v>
      </c>
    </row>
    <row r="2660" spans="10:11" x14ac:dyDescent="0.25">
      <c r="J2660" s="60">
        <v>2657</v>
      </c>
      <c r="K2660" s="67">
        <v>38</v>
      </c>
    </row>
    <row r="2661" spans="10:11" x14ac:dyDescent="0.25">
      <c r="J2661" s="60">
        <v>2658</v>
      </c>
      <c r="K2661" s="67">
        <v>42</v>
      </c>
    </row>
    <row r="2662" spans="10:11" x14ac:dyDescent="0.25">
      <c r="J2662" s="60">
        <v>2659</v>
      </c>
      <c r="K2662" s="67">
        <v>54</v>
      </c>
    </row>
    <row r="2663" spans="10:11" x14ac:dyDescent="0.25">
      <c r="J2663" s="60">
        <v>2660</v>
      </c>
      <c r="K2663" s="67">
        <v>44</v>
      </c>
    </row>
    <row r="2664" spans="10:11" x14ac:dyDescent="0.25">
      <c r="J2664" s="60">
        <v>2661</v>
      </c>
      <c r="K2664" s="67">
        <v>46</v>
      </c>
    </row>
    <row r="2665" spans="10:11" x14ac:dyDescent="0.25">
      <c r="J2665" s="60">
        <v>2662</v>
      </c>
      <c r="K2665" s="67">
        <v>42</v>
      </c>
    </row>
    <row r="2666" spans="10:11" x14ac:dyDescent="0.25">
      <c r="J2666" s="60">
        <v>2663</v>
      </c>
      <c r="K2666" s="67">
        <v>36</v>
      </c>
    </row>
    <row r="2667" spans="10:11" x14ac:dyDescent="0.25">
      <c r="J2667" s="60">
        <v>2664</v>
      </c>
      <c r="K2667" s="67">
        <v>37</v>
      </c>
    </row>
    <row r="2668" spans="10:11" x14ac:dyDescent="0.25">
      <c r="J2668" s="60">
        <v>2665</v>
      </c>
      <c r="K2668" s="67">
        <v>41</v>
      </c>
    </row>
    <row r="2669" spans="10:11" x14ac:dyDescent="0.25">
      <c r="J2669" s="60">
        <v>2666</v>
      </c>
      <c r="K2669" s="67">
        <v>39</v>
      </c>
    </row>
    <row r="2670" spans="10:11" x14ac:dyDescent="0.25">
      <c r="J2670" s="60">
        <v>2667</v>
      </c>
      <c r="K2670" s="67">
        <v>44</v>
      </c>
    </row>
    <row r="2671" spans="10:11" x14ac:dyDescent="0.25">
      <c r="J2671" s="60">
        <v>2668</v>
      </c>
      <c r="K2671" s="67">
        <v>42</v>
      </c>
    </row>
    <row r="2672" spans="10:11" x14ac:dyDescent="0.25">
      <c r="J2672" s="60">
        <v>2669</v>
      </c>
      <c r="K2672" s="67">
        <v>46</v>
      </c>
    </row>
    <row r="2673" spans="10:11" x14ac:dyDescent="0.25">
      <c r="J2673" s="60">
        <v>2670</v>
      </c>
      <c r="K2673" s="67">
        <v>43</v>
      </c>
    </row>
    <row r="2674" spans="10:11" x14ac:dyDescent="0.25">
      <c r="J2674" s="60">
        <v>2671</v>
      </c>
      <c r="K2674" s="67">
        <v>42</v>
      </c>
    </row>
    <row r="2675" spans="10:11" x14ac:dyDescent="0.25">
      <c r="J2675" s="60">
        <v>2672</v>
      </c>
      <c r="K2675" s="67">
        <v>53</v>
      </c>
    </row>
    <row r="2676" spans="10:11" x14ac:dyDescent="0.25">
      <c r="J2676" s="60">
        <v>2673</v>
      </c>
      <c r="K2676" s="67">
        <v>29</v>
      </c>
    </row>
    <row r="2677" spans="10:11" x14ac:dyDescent="0.25">
      <c r="J2677" s="60">
        <v>2674</v>
      </c>
      <c r="K2677" s="67">
        <v>42</v>
      </c>
    </row>
    <row r="2678" spans="10:11" x14ac:dyDescent="0.25">
      <c r="J2678" s="60">
        <v>2675</v>
      </c>
      <c r="K2678" s="67">
        <v>43</v>
      </c>
    </row>
    <row r="2679" spans="10:11" x14ac:dyDescent="0.25">
      <c r="J2679" s="60">
        <v>2676</v>
      </c>
      <c r="K2679" s="67">
        <v>39</v>
      </c>
    </row>
    <row r="2680" spans="10:11" x14ac:dyDescent="0.25">
      <c r="J2680" s="60">
        <v>2677</v>
      </c>
      <c r="K2680" s="67">
        <v>40</v>
      </c>
    </row>
    <row r="2681" spans="10:11" x14ac:dyDescent="0.25">
      <c r="J2681" s="60">
        <v>2678</v>
      </c>
      <c r="K2681" s="67">
        <v>46</v>
      </c>
    </row>
    <row r="2682" spans="10:11" x14ac:dyDescent="0.25">
      <c r="J2682" s="60">
        <v>2679</v>
      </c>
      <c r="K2682" s="67">
        <v>39</v>
      </c>
    </row>
    <row r="2683" spans="10:11" x14ac:dyDescent="0.25">
      <c r="J2683" s="60">
        <v>2680</v>
      </c>
      <c r="K2683" s="67">
        <v>32</v>
      </c>
    </row>
    <row r="2684" spans="10:11" x14ac:dyDescent="0.25">
      <c r="J2684" s="60">
        <v>2681</v>
      </c>
      <c r="K2684" s="67">
        <v>40</v>
      </c>
    </row>
    <row r="2685" spans="10:11" x14ac:dyDescent="0.25">
      <c r="J2685" s="60">
        <v>2682</v>
      </c>
      <c r="K2685" s="67">
        <v>47</v>
      </c>
    </row>
    <row r="2686" spans="10:11" x14ac:dyDescent="0.25">
      <c r="J2686" s="60">
        <v>2683</v>
      </c>
      <c r="K2686" s="67">
        <v>40</v>
      </c>
    </row>
    <row r="2687" spans="10:11" x14ac:dyDescent="0.25">
      <c r="J2687" s="60">
        <v>2684</v>
      </c>
      <c r="K2687" s="67">
        <v>48</v>
      </c>
    </row>
    <row r="2688" spans="10:11" x14ac:dyDescent="0.25">
      <c r="J2688" s="60">
        <v>2685</v>
      </c>
      <c r="K2688" s="67">
        <v>43</v>
      </c>
    </row>
    <row r="2689" spans="10:11" x14ac:dyDescent="0.25">
      <c r="J2689" s="60">
        <v>2686</v>
      </c>
      <c r="K2689" s="67">
        <v>44</v>
      </c>
    </row>
    <row r="2690" spans="10:11" x14ac:dyDescent="0.25">
      <c r="J2690" s="60">
        <v>2687</v>
      </c>
      <c r="K2690" s="67">
        <v>35</v>
      </c>
    </row>
    <row r="2691" spans="10:11" x14ac:dyDescent="0.25">
      <c r="J2691" s="60">
        <v>2688</v>
      </c>
      <c r="K2691" s="67">
        <v>30</v>
      </c>
    </row>
    <row r="2692" spans="10:11" x14ac:dyDescent="0.25">
      <c r="J2692" s="60">
        <v>2689</v>
      </c>
      <c r="K2692" s="67">
        <v>43</v>
      </c>
    </row>
    <row r="2693" spans="10:11" x14ac:dyDescent="0.25">
      <c r="J2693" s="60">
        <v>2690</v>
      </c>
      <c r="K2693" s="67">
        <v>49</v>
      </c>
    </row>
    <row r="2694" spans="10:11" x14ac:dyDescent="0.25">
      <c r="J2694" s="60">
        <v>2691</v>
      </c>
      <c r="K2694" s="67">
        <v>33</v>
      </c>
    </row>
    <row r="2695" spans="10:11" x14ac:dyDescent="0.25">
      <c r="J2695" s="60">
        <v>2692</v>
      </c>
      <c r="K2695" s="67">
        <v>33</v>
      </c>
    </row>
    <row r="2696" spans="10:11" x14ac:dyDescent="0.25">
      <c r="J2696" s="60">
        <v>2693</v>
      </c>
      <c r="K2696" s="67">
        <v>31</v>
      </c>
    </row>
    <row r="2697" spans="10:11" x14ac:dyDescent="0.25">
      <c r="J2697" s="60">
        <v>2694</v>
      </c>
      <c r="K2697" s="67">
        <v>33</v>
      </c>
    </row>
    <row r="2698" spans="10:11" x14ac:dyDescent="0.25">
      <c r="J2698" s="60">
        <v>2695</v>
      </c>
      <c r="K2698" s="67">
        <v>54</v>
      </c>
    </row>
    <row r="2699" spans="10:11" x14ac:dyDescent="0.25">
      <c r="J2699" s="60">
        <v>2696</v>
      </c>
      <c r="K2699" s="67">
        <v>42</v>
      </c>
    </row>
    <row r="2700" spans="10:11" x14ac:dyDescent="0.25">
      <c r="J2700" s="60">
        <v>2697</v>
      </c>
      <c r="K2700" s="67">
        <v>43</v>
      </c>
    </row>
    <row r="2701" spans="10:11" x14ac:dyDescent="0.25">
      <c r="J2701" s="60">
        <v>2698</v>
      </c>
      <c r="K2701" s="67">
        <v>45</v>
      </c>
    </row>
    <row r="2702" spans="10:11" x14ac:dyDescent="0.25">
      <c r="J2702" s="60">
        <v>2699</v>
      </c>
      <c r="K2702" s="67">
        <v>37</v>
      </c>
    </row>
    <row r="2703" spans="10:11" x14ac:dyDescent="0.25">
      <c r="J2703" s="60">
        <v>2700</v>
      </c>
      <c r="K2703" s="67">
        <v>43</v>
      </c>
    </row>
    <row r="2704" spans="10:11" x14ac:dyDescent="0.25">
      <c r="J2704" s="60">
        <v>2701</v>
      </c>
      <c r="K2704" s="67">
        <v>35</v>
      </c>
    </row>
    <row r="2705" spans="10:11" x14ac:dyDescent="0.25">
      <c r="J2705" s="60">
        <v>2702</v>
      </c>
      <c r="K2705" s="67">
        <v>38</v>
      </c>
    </row>
    <row r="2706" spans="10:11" x14ac:dyDescent="0.25">
      <c r="J2706" s="60">
        <v>2703</v>
      </c>
      <c r="K2706" s="67">
        <v>39</v>
      </c>
    </row>
    <row r="2707" spans="10:11" x14ac:dyDescent="0.25">
      <c r="J2707" s="60">
        <v>2704</v>
      </c>
      <c r="K2707" s="67">
        <v>48</v>
      </c>
    </row>
    <row r="2708" spans="10:11" x14ac:dyDescent="0.25">
      <c r="J2708" s="60">
        <v>2705</v>
      </c>
      <c r="K2708" s="67">
        <v>41</v>
      </c>
    </row>
    <row r="2709" spans="10:11" x14ac:dyDescent="0.25">
      <c r="J2709" s="60">
        <v>2706</v>
      </c>
      <c r="K2709" s="67">
        <v>41</v>
      </c>
    </row>
    <row r="2710" spans="10:11" x14ac:dyDescent="0.25">
      <c r="J2710" s="60">
        <v>2707</v>
      </c>
      <c r="K2710" s="67">
        <v>44</v>
      </c>
    </row>
    <row r="2711" spans="10:11" x14ac:dyDescent="0.25">
      <c r="J2711" s="60">
        <v>2708</v>
      </c>
      <c r="K2711" s="67">
        <v>34</v>
      </c>
    </row>
    <row r="2712" spans="10:11" x14ac:dyDescent="0.25">
      <c r="J2712" s="60">
        <v>2709</v>
      </c>
      <c r="K2712" s="67">
        <v>41</v>
      </c>
    </row>
    <row r="2713" spans="10:11" x14ac:dyDescent="0.25">
      <c r="J2713" s="60">
        <v>2710</v>
      </c>
      <c r="K2713" s="67">
        <v>32</v>
      </c>
    </row>
    <row r="2714" spans="10:11" x14ac:dyDescent="0.25">
      <c r="J2714" s="60">
        <v>2711</v>
      </c>
      <c r="K2714" s="67">
        <v>40</v>
      </c>
    </row>
    <row r="2715" spans="10:11" x14ac:dyDescent="0.25">
      <c r="J2715" s="60">
        <v>2712</v>
      </c>
      <c r="K2715" s="67">
        <v>41</v>
      </c>
    </row>
    <row r="2716" spans="10:11" x14ac:dyDescent="0.25">
      <c r="J2716" s="60">
        <v>2713</v>
      </c>
      <c r="K2716" s="67">
        <v>29</v>
      </c>
    </row>
    <row r="2717" spans="10:11" x14ac:dyDescent="0.25">
      <c r="J2717" s="60">
        <v>2714</v>
      </c>
      <c r="K2717" s="67">
        <v>36</v>
      </c>
    </row>
    <row r="2718" spans="10:11" x14ac:dyDescent="0.25">
      <c r="J2718" s="60">
        <v>2715</v>
      </c>
      <c r="K2718" s="67">
        <v>39</v>
      </c>
    </row>
    <row r="2719" spans="10:11" x14ac:dyDescent="0.25">
      <c r="J2719" s="60">
        <v>2716</v>
      </c>
      <c r="K2719" s="67">
        <v>44</v>
      </c>
    </row>
    <row r="2720" spans="10:11" x14ac:dyDescent="0.25">
      <c r="J2720" s="60">
        <v>2717</v>
      </c>
      <c r="K2720" s="67">
        <v>40</v>
      </c>
    </row>
    <row r="2721" spans="10:11" x14ac:dyDescent="0.25">
      <c r="J2721" s="60">
        <v>2718</v>
      </c>
      <c r="K2721" s="67">
        <v>45</v>
      </c>
    </row>
    <row r="2722" spans="10:11" x14ac:dyDescent="0.25">
      <c r="J2722" s="60">
        <v>2719</v>
      </c>
      <c r="K2722" s="67">
        <v>46</v>
      </c>
    </row>
    <row r="2723" spans="10:11" x14ac:dyDescent="0.25">
      <c r="J2723" s="60">
        <v>2720</v>
      </c>
      <c r="K2723" s="67">
        <v>43</v>
      </c>
    </row>
    <row r="2724" spans="10:11" x14ac:dyDescent="0.25">
      <c r="J2724" s="60">
        <v>2721</v>
      </c>
      <c r="K2724" s="67">
        <v>42</v>
      </c>
    </row>
    <row r="2725" spans="10:11" x14ac:dyDescent="0.25">
      <c r="J2725" s="60">
        <v>2722</v>
      </c>
      <c r="K2725" s="67">
        <v>44</v>
      </c>
    </row>
    <row r="2726" spans="10:11" x14ac:dyDescent="0.25">
      <c r="J2726" s="60">
        <v>2723</v>
      </c>
      <c r="K2726" s="67">
        <v>40</v>
      </c>
    </row>
    <row r="2727" spans="10:11" x14ac:dyDescent="0.25">
      <c r="J2727" s="60">
        <v>2724</v>
      </c>
      <c r="K2727" s="67">
        <v>38</v>
      </c>
    </row>
    <row r="2728" spans="10:11" x14ac:dyDescent="0.25">
      <c r="J2728" s="60">
        <v>2725</v>
      </c>
      <c r="K2728" s="67">
        <v>45</v>
      </c>
    </row>
    <row r="2729" spans="10:11" x14ac:dyDescent="0.25">
      <c r="J2729" s="60">
        <v>2726</v>
      </c>
      <c r="K2729" s="67">
        <v>35</v>
      </c>
    </row>
    <row r="2730" spans="10:11" x14ac:dyDescent="0.25">
      <c r="J2730" s="60">
        <v>2727</v>
      </c>
      <c r="K2730" s="67">
        <v>44</v>
      </c>
    </row>
    <row r="2731" spans="10:11" x14ac:dyDescent="0.25">
      <c r="J2731" s="60">
        <v>2728</v>
      </c>
      <c r="K2731" s="67">
        <v>43</v>
      </c>
    </row>
    <row r="2732" spans="10:11" x14ac:dyDescent="0.25">
      <c r="J2732" s="60">
        <v>2729</v>
      </c>
      <c r="K2732" s="67">
        <v>37</v>
      </c>
    </row>
    <row r="2733" spans="10:11" x14ac:dyDescent="0.25">
      <c r="J2733" s="60">
        <v>2730</v>
      </c>
      <c r="K2733" s="67">
        <v>43</v>
      </c>
    </row>
    <row r="2734" spans="10:11" x14ac:dyDescent="0.25">
      <c r="J2734" s="60">
        <v>2731</v>
      </c>
      <c r="K2734" s="67">
        <v>35</v>
      </c>
    </row>
    <row r="2735" spans="10:11" x14ac:dyDescent="0.25">
      <c r="J2735" s="60">
        <v>2732</v>
      </c>
      <c r="K2735" s="67">
        <v>40</v>
      </c>
    </row>
    <row r="2736" spans="10:11" x14ac:dyDescent="0.25">
      <c r="J2736" s="60">
        <v>2733</v>
      </c>
      <c r="K2736" s="67">
        <v>45</v>
      </c>
    </row>
    <row r="2737" spans="10:11" x14ac:dyDescent="0.25">
      <c r="J2737" s="60">
        <v>2734</v>
      </c>
      <c r="K2737" s="67">
        <v>33</v>
      </c>
    </row>
    <row r="2738" spans="10:11" x14ac:dyDescent="0.25">
      <c r="J2738" s="60">
        <v>2735</v>
      </c>
      <c r="K2738" s="67">
        <v>32</v>
      </c>
    </row>
    <row r="2739" spans="10:11" x14ac:dyDescent="0.25">
      <c r="J2739" s="60">
        <v>2736</v>
      </c>
      <c r="K2739" s="67">
        <v>46</v>
      </c>
    </row>
    <row r="2740" spans="10:11" x14ac:dyDescent="0.25">
      <c r="J2740" s="60">
        <v>2737</v>
      </c>
      <c r="K2740" s="67">
        <v>46</v>
      </c>
    </row>
    <row r="2741" spans="10:11" x14ac:dyDescent="0.25">
      <c r="J2741" s="60">
        <v>2738</v>
      </c>
      <c r="K2741" s="67">
        <v>36</v>
      </c>
    </row>
    <row r="2742" spans="10:11" x14ac:dyDescent="0.25">
      <c r="J2742" s="60">
        <v>2739</v>
      </c>
      <c r="K2742" s="67">
        <v>44</v>
      </c>
    </row>
    <row r="2743" spans="10:11" x14ac:dyDescent="0.25">
      <c r="J2743" s="60">
        <v>2740</v>
      </c>
      <c r="K2743" s="67">
        <v>42</v>
      </c>
    </row>
    <row r="2744" spans="10:11" x14ac:dyDescent="0.25">
      <c r="J2744" s="60">
        <v>2741</v>
      </c>
      <c r="K2744" s="67">
        <v>32</v>
      </c>
    </row>
    <row r="2745" spans="10:11" x14ac:dyDescent="0.25">
      <c r="J2745" s="60">
        <v>2742</v>
      </c>
      <c r="K2745" s="67">
        <v>46</v>
      </c>
    </row>
    <row r="2746" spans="10:11" x14ac:dyDescent="0.25">
      <c r="J2746" s="60">
        <v>2743</v>
      </c>
      <c r="K2746" s="67">
        <v>40</v>
      </c>
    </row>
    <row r="2747" spans="10:11" x14ac:dyDescent="0.25">
      <c r="J2747" s="60">
        <v>2744</v>
      </c>
      <c r="K2747" s="67">
        <v>43</v>
      </c>
    </row>
    <row r="2748" spans="10:11" x14ac:dyDescent="0.25">
      <c r="J2748" s="60">
        <v>2745</v>
      </c>
      <c r="K2748" s="67">
        <v>36</v>
      </c>
    </row>
    <row r="2749" spans="10:11" x14ac:dyDescent="0.25">
      <c r="J2749" s="60">
        <v>2746</v>
      </c>
      <c r="K2749" s="67">
        <v>32</v>
      </c>
    </row>
    <row r="2750" spans="10:11" x14ac:dyDescent="0.25">
      <c r="J2750" s="60">
        <v>2747</v>
      </c>
      <c r="K2750" s="67">
        <v>41</v>
      </c>
    </row>
    <row r="2751" spans="10:11" x14ac:dyDescent="0.25">
      <c r="J2751" s="60">
        <v>2748</v>
      </c>
      <c r="K2751" s="67">
        <v>34</v>
      </c>
    </row>
    <row r="2752" spans="10:11" x14ac:dyDescent="0.25">
      <c r="J2752" s="60">
        <v>2749</v>
      </c>
      <c r="K2752" s="67">
        <v>36</v>
      </c>
    </row>
    <row r="2753" spans="10:11" x14ac:dyDescent="0.25">
      <c r="J2753" s="60">
        <v>2750</v>
      </c>
      <c r="K2753" s="67">
        <v>45</v>
      </c>
    </row>
    <row r="2754" spans="10:11" x14ac:dyDescent="0.25">
      <c r="J2754" s="60">
        <v>2751</v>
      </c>
      <c r="K2754" s="67">
        <v>43</v>
      </c>
    </row>
    <row r="2755" spans="10:11" x14ac:dyDescent="0.25">
      <c r="J2755" s="60">
        <v>2752</v>
      </c>
      <c r="K2755" s="67">
        <v>35</v>
      </c>
    </row>
    <row r="2756" spans="10:11" x14ac:dyDescent="0.25">
      <c r="J2756" s="60">
        <v>2753</v>
      </c>
      <c r="K2756" s="67">
        <v>29</v>
      </c>
    </row>
    <row r="2757" spans="10:11" x14ac:dyDescent="0.25">
      <c r="J2757" s="60">
        <v>2754</v>
      </c>
      <c r="K2757" s="67">
        <v>54</v>
      </c>
    </row>
    <row r="2758" spans="10:11" x14ac:dyDescent="0.25">
      <c r="J2758" s="60">
        <v>2755</v>
      </c>
      <c r="K2758" s="67">
        <v>34</v>
      </c>
    </row>
    <row r="2759" spans="10:11" x14ac:dyDescent="0.25">
      <c r="J2759" s="60">
        <v>2756</v>
      </c>
      <c r="K2759" s="67">
        <v>43</v>
      </c>
    </row>
    <row r="2760" spans="10:11" x14ac:dyDescent="0.25">
      <c r="J2760" s="60">
        <v>2757</v>
      </c>
      <c r="K2760" s="67">
        <v>43</v>
      </c>
    </row>
    <row r="2761" spans="10:11" x14ac:dyDescent="0.25">
      <c r="J2761" s="60">
        <v>2758</v>
      </c>
      <c r="K2761" s="67">
        <v>31</v>
      </c>
    </row>
    <row r="2762" spans="10:11" x14ac:dyDescent="0.25">
      <c r="J2762" s="60">
        <v>2759</v>
      </c>
      <c r="K2762" s="67">
        <v>32</v>
      </c>
    </row>
    <row r="2763" spans="10:11" x14ac:dyDescent="0.25">
      <c r="J2763" s="60">
        <v>2760</v>
      </c>
      <c r="K2763" s="67">
        <v>39</v>
      </c>
    </row>
    <row r="2764" spans="10:11" x14ac:dyDescent="0.25">
      <c r="J2764" s="60">
        <v>2761</v>
      </c>
      <c r="K2764" s="67">
        <v>37</v>
      </c>
    </row>
    <row r="2765" spans="10:11" x14ac:dyDescent="0.25">
      <c r="J2765" s="60">
        <v>2762</v>
      </c>
      <c r="K2765" s="67">
        <v>46</v>
      </c>
    </row>
    <row r="2766" spans="10:11" x14ac:dyDescent="0.25">
      <c r="J2766" s="60">
        <v>2763</v>
      </c>
      <c r="K2766" s="67">
        <v>41</v>
      </c>
    </row>
    <row r="2767" spans="10:11" x14ac:dyDescent="0.25">
      <c r="J2767" s="60">
        <v>2764</v>
      </c>
      <c r="K2767" s="67">
        <v>51</v>
      </c>
    </row>
    <row r="2768" spans="10:11" x14ac:dyDescent="0.25">
      <c r="J2768" s="60">
        <v>2765</v>
      </c>
      <c r="K2768" s="67">
        <v>44</v>
      </c>
    </row>
    <row r="2769" spans="10:11" x14ac:dyDescent="0.25">
      <c r="J2769" s="60">
        <v>2766</v>
      </c>
      <c r="K2769" s="67">
        <v>40</v>
      </c>
    </row>
    <row r="2770" spans="10:11" x14ac:dyDescent="0.25">
      <c r="J2770" s="60">
        <v>2767</v>
      </c>
      <c r="K2770" s="67">
        <v>44</v>
      </c>
    </row>
    <row r="2771" spans="10:11" x14ac:dyDescent="0.25">
      <c r="J2771" s="60">
        <v>2768</v>
      </c>
      <c r="K2771" s="67">
        <v>38</v>
      </c>
    </row>
    <row r="2772" spans="10:11" x14ac:dyDescent="0.25">
      <c r="J2772" s="60">
        <v>2769</v>
      </c>
      <c r="K2772" s="67">
        <v>45</v>
      </c>
    </row>
    <row r="2773" spans="10:11" x14ac:dyDescent="0.25">
      <c r="J2773" s="60">
        <v>2770</v>
      </c>
      <c r="K2773" s="67">
        <v>42</v>
      </c>
    </row>
    <row r="2774" spans="10:11" x14ac:dyDescent="0.25">
      <c r="J2774" s="60">
        <v>2771</v>
      </c>
      <c r="K2774" s="67">
        <v>51</v>
      </c>
    </row>
    <row r="2775" spans="10:11" x14ac:dyDescent="0.25">
      <c r="J2775" s="60">
        <v>2772</v>
      </c>
      <c r="K2775" s="67">
        <v>45</v>
      </c>
    </row>
    <row r="2776" spans="10:11" x14ac:dyDescent="0.25">
      <c r="J2776" s="60">
        <v>2773</v>
      </c>
      <c r="K2776" s="67">
        <v>38</v>
      </c>
    </row>
    <row r="2777" spans="10:11" x14ac:dyDescent="0.25">
      <c r="J2777" s="60">
        <v>2774</v>
      </c>
      <c r="K2777" s="67">
        <v>38</v>
      </c>
    </row>
    <row r="2778" spans="10:11" x14ac:dyDescent="0.25">
      <c r="J2778" s="60">
        <v>2775</v>
      </c>
      <c r="K2778" s="67">
        <v>39</v>
      </c>
    </row>
    <row r="2779" spans="10:11" x14ac:dyDescent="0.25">
      <c r="J2779" s="60">
        <v>2776</v>
      </c>
      <c r="K2779" s="67">
        <v>48</v>
      </c>
    </row>
    <row r="2780" spans="10:11" x14ac:dyDescent="0.25">
      <c r="J2780" s="60">
        <v>2777</v>
      </c>
      <c r="K2780" s="67">
        <v>40</v>
      </c>
    </row>
    <row r="2781" spans="10:11" x14ac:dyDescent="0.25">
      <c r="J2781" s="60">
        <v>2778</v>
      </c>
      <c r="K2781" s="67">
        <v>34</v>
      </c>
    </row>
    <row r="2782" spans="10:11" x14ac:dyDescent="0.25">
      <c r="J2782" s="60">
        <v>2779</v>
      </c>
      <c r="K2782" s="67">
        <v>46</v>
      </c>
    </row>
    <row r="2783" spans="10:11" x14ac:dyDescent="0.25">
      <c r="J2783" s="60">
        <v>2780</v>
      </c>
      <c r="K2783" s="67">
        <v>45</v>
      </c>
    </row>
    <row r="2784" spans="10:11" x14ac:dyDescent="0.25">
      <c r="J2784" s="60">
        <v>2781</v>
      </c>
      <c r="K2784" s="67">
        <v>44</v>
      </c>
    </row>
    <row r="2785" spans="10:11" x14ac:dyDescent="0.25">
      <c r="J2785" s="60">
        <v>2782</v>
      </c>
      <c r="K2785" s="67">
        <v>31</v>
      </c>
    </row>
    <row r="2786" spans="10:11" x14ac:dyDescent="0.25">
      <c r="J2786" s="60">
        <v>2783</v>
      </c>
      <c r="K2786" s="67">
        <v>39</v>
      </c>
    </row>
    <row r="2787" spans="10:11" x14ac:dyDescent="0.25">
      <c r="J2787" s="60">
        <v>2784</v>
      </c>
      <c r="K2787" s="67">
        <v>37</v>
      </c>
    </row>
    <row r="2788" spans="10:11" x14ac:dyDescent="0.25">
      <c r="J2788" s="60">
        <v>2785</v>
      </c>
      <c r="K2788" s="67">
        <v>38</v>
      </c>
    </row>
    <row r="2789" spans="10:11" x14ac:dyDescent="0.25">
      <c r="J2789" s="60">
        <v>2786</v>
      </c>
      <c r="K2789" s="67">
        <v>40</v>
      </c>
    </row>
    <row r="2790" spans="10:11" x14ac:dyDescent="0.25">
      <c r="J2790" s="60">
        <v>2787</v>
      </c>
      <c r="K2790" s="67">
        <v>41</v>
      </c>
    </row>
    <row r="2791" spans="10:11" x14ac:dyDescent="0.25">
      <c r="J2791" s="60">
        <v>2788</v>
      </c>
      <c r="K2791" s="67">
        <v>33</v>
      </c>
    </row>
    <row r="2792" spans="10:11" x14ac:dyDescent="0.25">
      <c r="J2792" s="60">
        <v>2789</v>
      </c>
      <c r="K2792" s="67">
        <v>33</v>
      </c>
    </row>
    <row r="2793" spans="10:11" x14ac:dyDescent="0.25">
      <c r="J2793" s="60">
        <v>2790</v>
      </c>
      <c r="K2793" s="67">
        <v>56</v>
      </c>
    </row>
    <row r="2794" spans="10:11" x14ac:dyDescent="0.25">
      <c r="J2794" s="60">
        <v>2791</v>
      </c>
      <c r="K2794" s="67">
        <v>38</v>
      </c>
    </row>
    <row r="2795" spans="10:11" x14ac:dyDescent="0.25">
      <c r="J2795" s="60">
        <v>2792</v>
      </c>
      <c r="K2795" s="67">
        <v>37</v>
      </c>
    </row>
    <row r="2796" spans="10:11" x14ac:dyDescent="0.25">
      <c r="J2796" s="60">
        <v>2793</v>
      </c>
      <c r="K2796" s="67">
        <v>38</v>
      </c>
    </row>
    <row r="2797" spans="10:11" x14ac:dyDescent="0.25">
      <c r="J2797" s="60">
        <v>2794</v>
      </c>
      <c r="K2797" s="67">
        <v>42</v>
      </c>
    </row>
    <row r="2798" spans="10:11" x14ac:dyDescent="0.25">
      <c r="J2798" s="60">
        <v>2795</v>
      </c>
      <c r="K2798" s="67">
        <v>37</v>
      </c>
    </row>
    <row r="2799" spans="10:11" x14ac:dyDescent="0.25">
      <c r="J2799" s="60">
        <v>2796</v>
      </c>
      <c r="K2799" s="67">
        <v>44</v>
      </c>
    </row>
    <row r="2800" spans="10:11" x14ac:dyDescent="0.25">
      <c r="J2800" s="60">
        <v>2797</v>
      </c>
      <c r="K2800" s="67">
        <v>43</v>
      </c>
    </row>
    <row r="2801" spans="10:11" x14ac:dyDescent="0.25">
      <c r="J2801" s="60">
        <v>2798</v>
      </c>
      <c r="K2801" s="67">
        <v>44</v>
      </c>
    </row>
    <row r="2802" spans="10:11" x14ac:dyDescent="0.25">
      <c r="J2802" s="60">
        <v>2799</v>
      </c>
      <c r="K2802" s="67">
        <v>42</v>
      </c>
    </row>
    <row r="2803" spans="10:11" x14ac:dyDescent="0.25">
      <c r="J2803" s="60">
        <v>2800</v>
      </c>
      <c r="K2803" s="67">
        <v>48</v>
      </c>
    </row>
    <row r="2804" spans="10:11" x14ac:dyDescent="0.25">
      <c r="J2804" s="60">
        <v>2801</v>
      </c>
      <c r="K2804" s="67">
        <v>36</v>
      </c>
    </row>
    <row r="2805" spans="10:11" x14ac:dyDescent="0.25">
      <c r="J2805" s="60">
        <v>2802</v>
      </c>
      <c r="K2805" s="67">
        <v>39</v>
      </c>
    </row>
    <row r="2806" spans="10:11" x14ac:dyDescent="0.25">
      <c r="J2806" s="60">
        <v>2803</v>
      </c>
      <c r="K2806" s="67">
        <v>39</v>
      </c>
    </row>
    <row r="2807" spans="10:11" x14ac:dyDescent="0.25">
      <c r="J2807" s="60">
        <v>2804</v>
      </c>
      <c r="K2807" s="67">
        <v>35</v>
      </c>
    </row>
    <row r="2808" spans="10:11" x14ac:dyDescent="0.25">
      <c r="J2808" s="60">
        <v>2805</v>
      </c>
      <c r="K2808" s="67">
        <v>41</v>
      </c>
    </row>
    <row r="2809" spans="10:11" x14ac:dyDescent="0.25">
      <c r="J2809" s="60">
        <v>2806</v>
      </c>
      <c r="K2809" s="67">
        <v>40</v>
      </c>
    </row>
    <row r="2810" spans="10:11" x14ac:dyDescent="0.25">
      <c r="J2810" s="60">
        <v>2807</v>
      </c>
      <c r="K2810" s="67">
        <v>40</v>
      </c>
    </row>
    <row r="2811" spans="10:11" x14ac:dyDescent="0.25">
      <c r="J2811" s="60">
        <v>2808</v>
      </c>
      <c r="K2811" s="67">
        <v>46</v>
      </c>
    </row>
    <row r="2812" spans="10:11" x14ac:dyDescent="0.25">
      <c r="J2812" s="60">
        <v>2809</v>
      </c>
      <c r="K2812" s="67">
        <v>47</v>
      </c>
    </row>
    <row r="2813" spans="10:11" x14ac:dyDescent="0.25">
      <c r="J2813" s="60">
        <v>2810</v>
      </c>
      <c r="K2813" s="67">
        <v>40</v>
      </c>
    </row>
    <row r="2814" spans="10:11" x14ac:dyDescent="0.25">
      <c r="J2814" s="60">
        <v>2811</v>
      </c>
      <c r="K2814" s="67">
        <v>34</v>
      </c>
    </row>
    <row r="2815" spans="10:11" x14ac:dyDescent="0.25">
      <c r="J2815" s="60">
        <v>2812</v>
      </c>
      <c r="K2815" s="67">
        <v>38</v>
      </c>
    </row>
    <row r="2816" spans="10:11" x14ac:dyDescent="0.25">
      <c r="J2816" s="60">
        <v>2813</v>
      </c>
      <c r="K2816" s="67">
        <v>41</v>
      </c>
    </row>
    <row r="2817" spans="10:11" x14ac:dyDescent="0.25">
      <c r="J2817" s="60">
        <v>2814</v>
      </c>
      <c r="K2817" s="67">
        <v>40</v>
      </c>
    </row>
    <row r="2818" spans="10:11" x14ac:dyDescent="0.25">
      <c r="J2818" s="60">
        <v>2815</v>
      </c>
      <c r="K2818" s="67">
        <v>38</v>
      </c>
    </row>
    <row r="2819" spans="10:11" x14ac:dyDescent="0.25">
      <c r="J2819" s="60">
        <v>2816</v>
      </c>
      <c r="K2819" s="67">
        <v>42</v>
      </c>
    </row>
    <row r="2820" spans="10:11" x14ac:dyDescent="0.25">
      <c r="J2820" s="60">
        <v>2817</v>
      </c>
      <c r="K2820" s="67">
        <v>40</v>
      </c>
    </row>
    <row r="2821" spans="10:11" x14ac:dyDescent="0.25">
      <c r="J2821" s="60">
        <v>2818</v>
      </c>
      <c r="K2821" s="67">
        <v>36</v>
      </c>
    </row>
    <row r="2822" spans="10:11" x14ac:dyDescent="0.25">
      <c r="J2822" s="60">
        <v>2819</v>
      </c>
      <c r="K2822" s="67">
        <v>33</v>
      </c>
    </row>
    <row r="2823" spans="10:11" x14ac:dyDescent="0.25">
      <c r="J2823" s="60">
        <v>2820</v>
      </c>
      <c r="K2823" s="67">
        <v>33</v>
      </c>
    </row>
    <row r="2824" spans="10:11" x14ac:dyDescent="0.25">
      <c r="J2824" s="60">
        <v>2821</v>
      </c>
      <c r="K2824" s="67">
        <v>42</v>
      </c>
    </row>
    <row r="2825" spans="10:11" x14ac:dyDescent="0.25">
      <c r="J2825" s="60">
        <v>2822</v>
      </c>
      <c r="K2825" s="67">
        <v>44</v>
      </c>
    </row>
    <row r="2826" spans="10:11" x14ac:dyDescent="0.25">
      <c r="J2826" s="60">
        <v>2823</v>
      </c>
      <c r="K2826" s="67">
        <v>34</v>
      </c>
    </row>
    <row r="2827" spans="10:11" x14ac:dyDescent="0.25">
      <c r="J2827" s="60">
        <v>2824</v>
      </c>
      <c r="K2827" s="67">
        <v>34</v>
      </c>
    </row>
    <row r="2828" spans="10:11" x14ac:dyDescent="0.25">
      <c r="J2828" s="60">
        <v>2825</v>
      </c>
      <c r="K2828" s="67">
        <v>51</v>
      </c>
    </row>
    <row r="2829" spans="10:11" x14ac:dyDescent="0.25">
      <c r="J2829" s="60">
        <v>2826</v>
      </c>
      <c r="K2829" s="67">
        <v>45</v>
      </c>
    </row>
    <row r="2830" spans="10:11" x14ac:dyDescent="0.25">
      <c r="J2830" s="60">
        <v>2827</v>
      </c>
      <c r="K2830" s="67">
        <v>34</v>
      </c>
    </row>
    <row r="2831" spans="10:11" x14ac:dyDescent="0.25">
      <c r="J2831" s="60">
        <v>2828</v>
      </c>
      <c r="K2831" s="67">
        <v>43</v>
      </c>
    </row>
    <row r="2832" spans="10:11" x14ac:dyDescent="0.25">
      <c r="J2832" s="60">
        <v>2829</v>
      </c>
      <c r="K2832" s="67">
        <v>43</v>
      </c>
    </row>
    <row r="2833" spans="10:11" x14ac:dyDescent="0.25">
      <c r="J2833" s="60">
        <v>2830</v>
      </c>
      <c r="K2833" s="67">
        <v>42</v>
      </c>
    </row>
    <row r="2834" spans="10:11" x14ac:dyDescent="0.25">
      <c r="J2834" s="60">
        <v>2831</v>
      </c>
      <c r="K2834" s="67">
        <v>44</v>
      </c>
    </row>
    <row r="2835" spans="10:11" x14ac:dyDescent="0.25">
      <c r="J2835" s="60">
        <v>2832</v>
      </c>
      <c r="K2835" s="67">
        <v>29</v>
      </c>
    </row>
    <row r="2836" spans="10:11" x14ac:dyDescent="0.25">
      <c r="J2836" s="60">
        <v>2833</v>
      </c>
      <c r="K2836" s="67">
        <v>41</v>
      </c>
    </row>
    <row r="2837" spans="10:11" x14ac:dyDescent="0.25">
      <c r="J2837" s="60">
        <v>2834</v>
      </c>
      <c r="K2837" s="67">
        <v>43</v>
      </c>
    </row>
    <row r="2838" spans="10:11" x14ac:dyDescent="0.25">
      <c r="J2838" s="60">
        <v>2835</v>
      </c>
      <c r="K2838" s="67">
        <v>37</v>
      </c>
    </row>
    <row r="2839" spans="10:11" x14ac:dyDescent="0.25">
      <c r="J2839" s="60">
        <v>2836</v>
      </c>
      <c r="K2839" s="67">
        <v>43</v>
      </c>
    </row>
    <row r="2840" spans="10:11" x14ac:dyDescent="0.25">
      <c r="J2840" s="60">
        <v>2837</v>
      </c>
      <c r="K2840" s="67">
        <v>42</v>
      </c>
    </row>
    <row r="2841" spans="10:11" x14ac:dyDescent="0.25">
      <c r="J2841" s="60">
        <v>2838</v>
      </c>
      <c r="K2841" s="67">
        <v>36</v>
      </c>
    </row>
    <row r="2842" spans="10:11" x14ac:dyDescent="0.25">
      <c r="J2842" s="60">
        <v>2839</v>
      </c>
      <c r="K2842" s="67">
        <v>44</v>
      </c>
    </row>
    <row r="2843" spans="10:11" x14ac:dyDescent="0.25">
      <c r="J2843" s="60">
        <v>2840</v>
      </c>
      <c r="K2843" s="67">
        <v>50</v>
      </c>
    </row>
    <row r="2844" spans="10:11" x14ac:dyDescent="0.25">
      <c r="J2844" s="60">
        <v>2841</v>
      </c>
      <c r="K2844" s="67">
        <v>48</v>
      </c>
    </row>
    <row r="2845" spans="10:11" x14ac:dyDescent="0.25">
      <c r="J2845" s="60">
        <v>2842</v>
      </c>
      <c r="K2845" s="67">
        <v>36</v>
      </c>
    </row>
    <row r="2846" spans="10:11" x14ac:dyDescent="0.25">
      <c r="J2846" s="60">
        <v>2843</v>
      </c>
      <c r="K2846" s="67">
        <v>36</v>
      </c>
    </row>
    <row r="2847" spans="10:11" x14ac:dyDescent="0.25">
      <c r="J2847" s="60">
        <v>2844</v>
      </c>
      <c r="K2847" s="67">
        <v>36</v>
      </c>
    </row>
    <row r="2848" spans="10:11" x14ac:dyDescent="0.25">
      <c r="J2848" s="60">
        <v>2845</v>
      </c>
      <c r="K2848" s="67">
        <v>47</v>
      </c>
    </row>
    <row r="2849" spans="10:11" x14ac:dyDescent="0.25">
      <c r="J2849" s="60">
        <v>2846</v>
      </c>
      <c r="K2849" s="67">
        <v>38</v>
      </c>
    </row>
    <row r="2850" spans="10:11" x14ac:dyDescent="0.25">
      <c r="J2850" s="60">
        <v>2847</v>
      </c>
      <c r="K2850" s="67">
        <v>41</v>
      </c>
    </row>
    <row r="2851" spans="10:11" x14ac:dyDescent="0.25">
      <c r="J2851" s="60">
        <v>2848</v>
      </c>
      <c r="K2851" s="67">
        <v>31</v>
      </c>
    </row>
    <row r="2852" spans="10:11" x14ac:dyDescent="0.25">
      <c r="J2852" s="60">
        <v>2849</v>
      </c>
      <c r="K2852" s="67">
        <v>41</v>
      </c>
    </row>
    <row r="2853" spans="10:11" x14ac:dyDescent="0.25">
      <c r="J2853" s="60">
        <v>2850</v>
      </c>
      <c r="K2853" s="67">
        <v>36</v>
      </c>
    </row>
    <row r="2854" spans="10:11" x14ac:dyDescent="0.25">
      <c r="J2854" s="60">
        <v>2851</v>
      </c>
      <c r="K2854" s="67">
        <v>47</v>
      </c>
    </row>
    <row r="2855" spans="10:11" x14ac:dyDescent="0.25">
      <c r="J2855" s="60">
        <v>2852</v>
      </c>
      <c r="K2855" s="67">
        <v>44</v>
      </c>
    </row>
    <row r="2856" spans="10:11" x14ac:dyDescent="0.25">
      <c r="J2856" s="60">
        <v>2853</v>
      </c>
      <c r="K2856" s="67">
        <v>42</v>
      </c>
    </row>
    <row r="2857" spans="10:11" x14ac:dyDescent="0.25">
      <c r="J2857" s="60">
        <v>2854</v>
      </c>
      <c r="K2857" s="67">
        <v>37</v>
      </c>
    </row>
    <row r="2858" spans="10:11" x14ac:dyDescent="0.25">
      <c r="J2858" s="60">
        <v>2855</v>
      </c>
      <c r="K2858" s="67">
        <v>35</v>
      </c>
    </row>
    <row r="2859" spans="10:11" x14ac:dyDescent="0.25">
      <c r="J2859" s="60">
        <v>2856</v>
      </c>
      <c r="K2859" s="67">
        <v>40</v>
      </c>
    </row>
    <row r="2860" spans="10:11" x14ac:dyDescent="0.25">
      <c r="J2860" s="60">
        <v>2857</v>
      </c>
      <c r="K2860" s="67">
        <v>45</v>
      </c>
    </row>
    <row r="2861" spans="10:11" x14ac:dyDescent="0.25">
      <c r="J2861" s="60">
        <v>2858</v>
      </c>
      <c r="K2861" s="67">
        <v>44</v>
      </c>
    </row>
    <row r="2862" spans="10:11" x14ac:dyDescent="0.25">
      <c r="J2862" s="60">
        <v>2859</v>
      </c>
      <c r="K2862" s="67">
        <v>40</v>
      </c>
    </row>
    <row r="2863" spans="10:11" x14ac:dyDescent="0.25">
      <c r="J2863" s="60">
        <v>2860</v>
      </c>
      <c r="K2863" s="67">
        <v>36</v>
      </c>
    </row>
    <row r="2864" spans="10:11" x14ac:dyDescent="0.25">
      <c r="J2864" s="60">
        <v>2861</v>
      </c>
      <c r="K2864" s="67">
        <v>59</v>
      </c>
    </row>
    <row r="2865" spans="10:11" x14ac:dyDescent="0.25">
      <c r="J2865" s="60">
        <v>2862</v>
      </c>
      <c r="K2865" s="67">
        <v>33</v>
      </c>
    </row>
    <row r="2866" spans="10:11" x14ac:dyDescent="0.25">
      <c r="J2866" s="60">
        <v>2863</v>
      </c>
      <c r="K2866" s="67">
        <v>42</v>
      </c>
    </row>
    <row r="2867" spans="10:11" x14ac:dyDescent="0.25">
      <c r="J2867" s="60">
        <v>2864</v>
      </c>
      <c r="K2867" s="67">
        <v>40</v>
      </c>
    </row>
    <row r="2868" spans="10:11" x14ac:dyDescent="0.25">
      <c r="J2868" s="60">
        <v>2865</v>
      </c>
      <c r="K2868" s="67">
        <v>36</v>
      </c>
    </row>
    <row r="2869" spans="10:11" x14ac:dyDescent="0.25">
      <c r="J2869" s="60">
        <v>2866</v>
      </c>
      <c r="K2869" s="67">
        <v>44</v>
      </c>
    </row>
    <row r="2870" spans="10:11" x14ac:dyDescent="0.25">
      <c r="J2870" s="60">
        <v>2867</v>
      </c>
      <c r="K2870" s="67">
        <v>40</v>
      </c>
    </row>
    <row r="2871" spans="10:11" x14ac:dyDescent="0.25">
      <c r="J2871" s="60">
        <v>2868</v>
      </c>
      <c r="K2871" s="67">
        <v>35</v>
      </c>
    </row>
    <row r="2872" spans="10:11" x14ac:dyDescent="0.25">
      <c r="J2872" s="60">
        <v>2869</v>
      </c>
      <c r="K2872" s="67">
        <v>35</v>
      </c>
    </row>
    <row r="2873" spans="10:11" x14ac:dyDescent="0.25">
      <c r="J2873" s="60">
        <v>2870</v>
      </c>
      <c r="K2873" s="67">
        <v>35</v>
      </c>
    </row>
    <row r="2874" spans="10:11" x14ac:dyDescent="0.25">
      <c r="J2874" s="60">
        <v>2871</v>
      </c>
      <c r="K2874" s="67">
        <v>37</v>
      </c>
    </row>
    <row r="2875" spans="10:11" x14ac:dyDescent="0.25">
      <c r="J2875" s="60">
        <v>2872</v>
      </c>
      <c r="K2875" s="67">
        <v>37</v>
      </c>
    </row>
    <row r="2876" spans="10:11" x14ac:dyDescent="0.25">
      <c r="J2876" s="60">
        <v>2873</v>
      </c>
      <c r="K2876" s="67">
        <v>38</v>
      </c>
    </row>
    <row r="2877" spans="10:11" x14ac:dyDescent="0.25">
      <c r="J2877" s="60">
        <v>2874</v>
      </c>
      <c r="K2877" s="67">
        <v>46</v>
      </c>
    </row>
    <row r="2878" spans="10:11" x14ac:dyDescent="0.25">
      <c r="J2878" s="60">
        <v>2875</v>
      </c>
      <c r="K2878" s="67">
        <v>33</v>
      </c>
    </row>
    <row r="2879" spans="10:11" x14ac:dyDescent="0.25">
      <c r="J2879" s="60">
        <v>2876</v>
      </c>
      <c r="K2879" s="67">
        <v>43</v>
      </c>
    </row>
    <row r="2880" spans="10:11" x14ac:dyDescent="0.25">
      <c r="J2880" s="60">
        <v>2877</v>
      </c>
      <c r="K2880" s="67">
        <v>44</v>
      </c>
    </row>
    <row r="2881" spans="10:11" x14ac:dyDescent="0.25">
      <c r="J2881" s="60">
        <v>2878</v>
      </c>
      <c r="K2881" s="67">
        <v>44</v>
      </c>
    </row>
    <row r="2882" spans="10:11" x14ac:dyDescent="0.25">
      <c r="J2882" s="60">
        <v>2879</v>
      </c>
      <c r="K2882" s="67">
        <v>39</v>
      </c>
    </row>
    <row r="2883" spans="10:11" x14ac:dyDescent="0.25">
      <c r="J2883" s="60">
        <v>2880</v>
      </c>
      <c r="K2883" s="67">
        <v>39</v>
      </c>
    </row>
    <row r="2884" spans="10:11" x14ac:dyDescent="0.25">
      <c r="J2884" s="60">
        <v>2881</v>
      </c>
      <c r="K2884" s="67">
        <v>43</v>
      </c>
    </row>
    <row r="2885" spans="10:11" x14ac:dyDescent="0.25">
      <c r="J2885" s="60">
        <v>2882</v>
      </c>
      <c r="K2885" s="67">
        <v>36</v>
      </c>
    </row>
    <row r="2886" spans="10:11" x14ac:dyDescent="0.25">
      <c r="J2886" s="60">
        <v>2883</v>
      </c>
      <c r="K2886" s="67">
        <v>49</v>
      </c>
    </row>
    <row r="2887" spans="10:11" x14ac:dyDescent="0.25">
      <c r="J2887" s="60">
        <v>2884</v>
      </c>
      <c r="K2887" s="67">
        <v>37</v>
      </c>
    </row>
    <row r="2888" spans="10:11" x14ac:dyDescent="0.25">
      <c r="J2888" s="60">
        <v>2885</v>
      </c>
      <c r="K2888" s="67">
        <v>45</v>
      </c>
    </row>
    <row r="2889" spans="10:11" x14ac:dyDescent="0.25">
      <c r="J2889" s="60">
        <v>2886</v>
      </c>
      <c r="K2889" s="67">
        <v>46</v>
      </c>
    </row>
    <row r="2890" spans="10:11" x14ac:dyDescent="0.25">
      <c r="J2890" s="60">
        <v>2887</v>
      </c>
      <c r="K2890" s="67">
        <v>40</v>
      </c>
    </row>
    <row r="2891" spans="10:11" x14ac:dyDescent="0.25">
      <c r="J2891" s="60">
        <v>2888</v>
      </c>
      <c r="K2891" s="67">
        <v>35</v>
      </c>
    </row>
    <row r="2892" spans="10:11" x14ac:dyDescent="0.25">
      <c r="J2892" s="60">
        <v>2889</v>
      </c>
      <c r="K2892" s="67">
        <v>40</v>
      </c>
    </row>
    <row r="2893" spans="10:11" x14ac:dyDescent="0.25">
      <c r="J2893" s="60">
        <v>2890</v>
      </c>
      <c r="K2893" s="67">
        <v>41</v>
      </c>
    </row>
    <row r="2894" spans="10:11" x14ac:dyDescent="0.25">
      <c r="J2894" s="60">
        <v>2891</v>
      </c>
      <c r="K2894" s="67">
        <v>42</v>
      </c>
    </row>
    <row r="2895" spans="10:11" x14ac:dyDescent="0.25">
      <c r="J2895" s="60">
        <v>2892</v>
      </c>
      <c r="K2895" s="67">
        <v>32</v>
      </c>
    </row>
    <row r="2896" spans="10:11" x14ac:dyDescent="0.25">
      <c r="J2896" s="60">
        <v>2893</v>
      </c>
      <c r="K2896" s="67">
        <v>40</v>
      </c>
    </row>
    <row r="2897" spans="10:11" x14ac:dyDescent="0.25">
      <c r="J2897" s="60">
        <v>2894</v>
      </c>
      <c r="K2897" s="67">
        <v>47</v>
      </c>
    </row>
    <row r="2898" spans="10:11" x14ac:dyDescent="0.25">
      <c r="J2898" s="60">
        <v>2895</v>
      </c>
      <c r="K2898" s="67">
        <v>42</v>
      </c>
    </row>
    <row r="2899" spans="10:11" x14ac:dyDescent="0.25">
      <c r="J2899" s="60">
        <v>2896</v>
      </c>
      <c r="K2899" s="67">
        <v>37</v>
      </c>
    </row>
    <row r="2900" spans="10:11" x14ac:dyDescent="0.25">
      <c r="J2900" s="60">
        <v>2897</v>
      </c>
      <c r="K2900" s="67">
        <v>47</v>
      </c>
    </row>
    <row r="2901" spans="10:11" x14ac:dyDescent="0.25">
      <c r="J2901" s="60">
        <v>2898</v>
      </c>
      <c r="K2901" s="67">
        <v>38</v>
      </c>
    </row>
    <row r="2902" spans="10:11" x14ac:dyDescent="0.25">
      <c r="J2902" s="60">
        <v>2899</v>
      </c>
      <c r="K2902" s="67">
        <v>39</v>
      </c>
    </row>
    <row r="2903" spans="10:11" x14ac:dyDescent="0.25">
      <c r="J2903" s="60">
        <v>2900</v>
      </c>
      <c r="K2903" s="67">
        <v>42</v>
      </c>
    </row>
    <row r="2904" spans="10:11" x14ac:dyDescent="0.25">
      <c r="J2904" s="60">
        <v>2901</v>
      </c>
      <c r="K2904" s="67">
        <v>39</v>
      </c>
    </row>
    <row r="2905" spans="10:11" x14ac:dyDescent="0.25">
      <c r="J2905" s="60">
        <v>2902</v>
      </c>
      <c r="K2905" s="67">
        <v>41</v>
      </c>
    </row>
    <row r="2906" spans="10:11" x14ac:dyDescent="0.25">
      <c r="J2906" s="60">
        <v>2903</v>
      </c>
      <c r="K2906" s="67">
        <v>36</v>
      </c>
    </row>
    <row r="2907" spans="10:11" x14ac:dyDescent="0.25">
      <c r="J2907" s="60">
        <v>2904</v>
      </c>
      <c r="K2907" s="67">
        <v>44</v>
      </c>
    </row>
    <row r="2908" spans="10:11" x14ac:dyDescent="0.25">
      <c r="J2908" s="60">
        <v>2905</v>
      </c>
      <c r="K2908" s="67">
        <v>42</v>
      </c>
    </row>
    <row r="2909" spans="10:11" x14ac:dyDescent="0.25">
      <c r="J2909" s="60">
        <v>2906</v>
      </c>
      <c r="K2909" s="67">
        <v>49</v>
      </c>
    </row>
    <row r="2910" spans="10:11" x14ac:dyDescent="0.25">
      <c r="J2910" s="60">
        <v>2907</v>
      </c>
      <c r="K2910" s="67">
        <v>41</v>
      </c>
    </row>
    <row r="2911" spans="10:11" x14ac:dyDescent="0.25">
      <c r="J2911" s="60">
        <v>2908</v>
      </c>
      <c r="K2911" s="67">
        <v>40</v>
      </c>
    </row>
    <row r="2912" spans="10:11" x14ac:dyDescent="0.25">
      <c r="J2912" s="60">
        <v>2909</v>
      </c>
      <c r="K2912" s="67">
        <v>41</v>
      </c>
    </row>
    <row r="2913" spans="10:11" x14ac:dyDescent="0.25">
      <c r="J2913" s="60">
        <v>2910</v>
      </c>
      <c r="K2913" s="67">
        <v>42</v>
      </c>
    </row>
    <row r="2914" spans="10:11" x14ac:dyDescent="0.25">
      <c r="J2914" s="60">
        <v>2911</v>
      </c>
      <c r="K2914" s="67">
        <v>44</v>
      </c>
    </row>
    <row r="2915" spans="10:11" x14ac:dyDescent="0.25">
      <c r="J2915" s="60">
        <v>2912</v>
      </c>
      <c r="K2915" s="67">
        <v>40</v>
      </c>
    </row>
    <row r="2916" spans="10:11" x14ac:dyDescent="0.25">
      <c r="J2916" s="60">
        <v>2913</v>
      </c>
      <c r="K2916" s="67">
        <v>47</v>
      </c>
    </row>
    <row r="2917" spans="10:11" x14ac:dyDescent="0.25">
      <c r="J2917" s="60">
        <v>2914</v>
      </c>
      <c r="K2917" s="67">
        <v>42</v>
      </c>
    </row>
    <row r="2918" spans="10:11" x14ac:dyDescent="0.25">
      <c r="J2918" s="60">
        <v>2915</v>
      </c>
      <c r="K2918" s="67">
        <v>44</v>
      </c>
    </row>
    <row r="2919" spans="10:11" x14ac:dyDescent="0.25">
      <c r="J2919" s="60">
        <v>2916</v>
      </c>
      <c r="K2919" s="67">
        <v>36</v>
      </c>
    </row>
    <row r="2920" spans="10:11" x14ac:dyDescent="0.25">
      <c r="J2920" s="60">
        <v>2917</v>
      </c>
      <c r="K2920" s="67">
        <v>38</v>
      </c>
    </row>
    <row r="2921" spans="10:11" x14ac:dyDescent="0.25">
      <c r="J2921" s="60">
        <v>2918</v>
      </c>
      <c r="K2921" s="67">
        <v>32</v>
      </c>
    </row>
    <row r="2922" spans="10:11" x14ac:dyDescent="0.25">
      <c r="J2922" s="60">
        <v>2919</v>
      </c>
      <c r="K2922" s="67">
        <v>47</v>
      </c>
    </row>
    <row r="2923" spans="10:11" x14ac:dyDescent="0.25">
      <c r="J2923" s="60">
        <v>2920</v>
      </c>
      <c r="K2923" s="67">
        <v>36</v>
      </c>
    </row>
    <row r="2924" spans="10:11" x14ac:dyDescent="0.25">
      <c r="J2924" s="60">
        <v>2921</v>
      </c>
      <c r="K2924" s="67">
        <v>35</v>
      </c>
    </row>
    <row r="2925" spans="10:11" x14ac:dyDescent="0.25">
      <c r="J2925" s="60">
        <v>2922</v>
      </c>
      <c r="K2925" s="67">
        <v>36</v>
      </c>
    </row>
    <row r="2926" spans="10:11" x14ac:dyDescent="0.25">
      <c r="J2926" s="60">
        <v>2923</v>
      </c>
      <c r="K2926" s="67">
        <v>43</v>
      </c>
    </row>
    <row r="2927" spans="10:11" x14ac:dyDescent="0.25">
      <c r="J2927" s="60">
        <v>2924</v>
      </c>
      <c r="K2927" s="67">
        <v>39</v>
      </c>
    </row>
    <row r="2928" spans="10:11" x14ac:dyDescent="0.25">
      <c r="J2928" s="60">
        <v>2925</v>
      </c>
      <c r="K2928" s="67">
        <v>41</v>
      </c>
    </row>
    <row r="2929" spans="10:11" x14ac:dyDescent="0.25">
      <c r="J2929" s="60">
        <v>2926</v>
      </c>
      <c r="K2929" s="67">
        <v>28</v>
      </c>
    </row>
    <row r="2930" spans="10:11" x14ac:dyDescent="0.25">
      <c r="J2930" s="60">
        <v>2927</v>
      </c>
      <c r="K2930" s="67">
        <v>50</v>
      </c>
    </row>
    <row r="2931" spans="10:11" x14ac:dyDescent="0.25">
      <c r="J2931" s="60">
        <v>2928</v>
      </c>
      <c r="K2931" s="67">
        <v>45</v>
      </c>
    </row>
    <row r="2932" spans="10:11" x14ac:dyDescent="0.25">
      <c r="J2932" s="60">
        <v>2929</v>
      </c>
      <c r="K2932" s="67">
        <v>42</v>
      </c>
    </row>
    <row r="2933" spans="10:11" x14ac:dyDescent="0.25">
      <c r="J2933" s="60">
        <v>2930</v>
      </c>
      <c r="K2933" s="67">
        <v>42</v>
      </c>
    </row>
    <row r="2934" spans="10:11" x14ac:dyDescent="0.25">
      <c r="J2934" s="60">
        <v>2931</v>
      </c>
      <c r="K2934" s="67">
        <v>37</v>
      </c>
    </row>
    <row r="2935" spans="10:11" x14ac:dyDescent="0.25">
      <c r="J2935" s="60">
        <v>2932</v>
      </c>
      <c r="K2935" s="67">
        <v>39</v>
      </c>
    </row>
    <row r="2936" spans="10:11" x14ac:dyDescent="0.25">
      <c r="J2936" s="60">
        <v>2933</v>
      </c>
      <c r="K2936" s="67">
        <v>40</v>
      </c>
    </row>
    <row r="2937" spans="10:11" x14ac:dyDescent="0.25">
      <c r="J2937" s="60">
        <v>2934</v>
      </c>
      <c r="K2937" s="67">
        <v>33</v>
      </c>
    </row>
    <row r="2938" spans="10:11" x14ac:dyDescent="0.25">
      <c r="J2938" s="60">
        <v>2935</v>
      </c>
      <c r="K2938" s="67">
        <v>53</v>
      </c>
    </row>
    <row r="2939" spans="10:11" x14ac:dyDescent="0.25">
      <c r="J2939" s="60">
        <v>2936</v>
      </c>
      <c r="K2939" s="67">
        <v>32</v>
      </c>
    </row>
    <row r="2940" spans="10:11" x14ac:dyDescent="0.25">
      <c r="J2940" s="60">
        <v>2937</v>
      </c>
      <c r="K2940" s="67">
        <v>34</v>
      </c>
    </row>
    <row r="2941" spans="10:11" x14ac:dyDescent="0.25">
      <c r="J2941" s="60">
        <v>2938</v>
      </c>
      <c r="K2941" s="67">
        <v>37</v>
      </c>
    </row>
    <row r="2942" spans="10:11" x14ac:dyDescent="0.25">
      <c r="J2942" s="60">
        <v>2939</v>
      </c>
      <c r="K2942" s="67">
        <v>39</v>
      </c>
    </row>
    <row r="2943" spans="10:11" x14ac:dyDescent="0.25">
      <c r="J2943" s="60">
        <v>2940</v>
      </c>
      <c r="K2943" s="67">
        <v>36</v>
      </c>
    </row>
    <row r="2944" spans="10:11" x14ac:dyDescent="0.25">
      <c r="J2944" s="60">
        <v>2941</v>
      </c>
      <c r="K2944" s="67">
        <v>35</v>
      </c>
    </row>
    <row r="2945" spans="10:11" x14ac:dyDescent="0.25">
      <c r="J2945" s="60">
        <v>2942</v>
      </c>
      <c r="K2945" s="67">
        <v>44</v>
      </c>
    </row>
    <row r="2946" spans="10:11" x14ac:dyDescent="0.25">
      <c r="J2946" s="60">
        <v>2943</v>
      </c>
      <c r="K2946" s="67">
        <v>32</v>
      </c>
    </row>
    <row r="2947" spans="10:11" x14ac:dyDescent="0.25">
      <c r="J2947" s="60">
        <v>2944</v>
      </c>
      <c r="K2947" s="67">
        <v>35</v>
      </c>
    </row>
    <row r="2948" spans="10:11" x14ac:dyDescent="0.25">
      <c r="J2948" s="60">
        <v>2945</v>
      </c>
      <c r="K2948" s="67">
        <v>34</v>
      </c>
    </row>
    <row r="2949" spans="10:11" x14ac:dyDescent="0.25">
      <c r="J2949" s="60">
        <v>2946</v>
      </c>
      <c r="K2949" s="67">
        <v>40</v>
      </c>
    </row>
    <row r="2950" spans="10:11" x14ac:dyDescent="0.25">
      <c r="J2950" s="60">
        <v>2947</v>
      </c>
      <c r="K2950" s="67">
        <v>37</v>
      </c>
    </row>
    <row r="2951" spans="10:11" x14ac:dyDescent="0.25">
      <c r="J2951" s="60">
        <v>2948</v>
      </c>
      <c r="K2951" s="67">
        <v>39</v>
      </c>
    </row>
    <row r="2952" spans="10:11" x14ac:dyDescent="0.25">
      <c r="J2952" s="60">
        <v>2949</v>
      </c>
      <c r="K2952" s="67">
        <v>47</v>
      </c>
    </row>
    <row r="2953" spans="10:11" x14ac:dyDescent="0.25">
      <c r="J2953" s="60">
        <v>2950</v>
      </c>
      <c r="K2953" s="67">
        <v>39</v>
      </c>
    </row>
    <row r="2954" spans="10:11" x14ac:dyDescent="0.25">
      <c r="J2954" s="60">
        <v>2951</v>
      </c>
      <c r="K2954" s="67">
        <v>44</v>
      </c>
    </row>
    <row r="2955" spans="10:11" x14ac:dyDescent="0.25">
      <c r="J2955" s="60">
        <v>2952</v>
      </c>
      <c r="K2955" s="67">
        <v>39</v>
      </c>
    </row>
    <row r="2956" spans="10:11" x14ac:dyDescent="0.25">
      <c r="J2956" s="60">
        <v>2953</v>
      </c>
      <c r="K2956" s="67">
        <v>37</v>
      </c>
    </row>
    <row r="2957" spans="10:11" x14ac:dyDescent="0.25">
      <c r="J2957" s="60">
        <v>2954</v>
      </c>
      <c r="K2957" s="67">
        <v>40</v>
      </c>
    </row>
    <row r="2958" spans="10:11" x14ac:dyDescent="0.25">
      <c r="J2958" s="60">
        <v>2955</v>
      </c>
      <c r="K2958" s="67">
        <v>43</v>
      </c>
    </row>
    <row r="2959" spans="10:11" x14ac:dyDescent="0.25">
      <c r="J2959" s="60">
        <v>2956</v>
      </c>
      <c r="K2959" s="67">
        <v>38</v>
      </c>
    </row>
    <row r="2960" spans="10:11" x14ac:dyDescent="0.25">
      <c r="J2960" s="60">
        <v>2957</v>
      </c>
      <c r="K2960" s="67">
        <v>39</v>
      </c>
    </row>
    <row r="2961" spans="10:11" x14ac:dyDescent="0.25">
      <c r="J2961" s="60">
        <v>2958</v>
      </c>
      <c r="K2961" s="67">
        <v>40</v>
      </c>
    </row>
    <row r="2962" spans="10:11" x14ac:dyDescent="0.25">
      <c r="J2962" s="60">
        <v>2959</v>
      </c>
      <c r="K2962" s="67">
        <v>37</v>
      </c>
    </row>
    <row r="2963" spans="10:11" x14ac:dyDescent="0.25">
      <c r="J2963" s="60">
        <v>2960</v>
      </c>
      <c r="K2963" s="67">
        <v>32</v>
      </c>
    </row>
    <row r="2964" spans="10:11" x14ac:dyDescent="0.25">
      <c r="J2964" s="60">
        <v>2961</v>
      </c>
      <c r="K2964" s="67">
        <v>34</v>
      </c>
    </row>
    <row r="2965" spans="10:11" x14ac:dyDescent="0.25">
      <c r="J2965" s="60">
        <v>2962</v>
      </c>
      <c r="K2965" s="67">
        <v>37</v>
      </c>
    </row>
    <row r="2966" spans="10:11" x14ac:dyDescent="0.25">
      <c r="J2966" s="60">
        <v>2963</v>
      </c>
      <c r="K2966" s="67">
        <v>37</v>
      </c>
    </row>
    <row r="2967" spans="10:11" x14ac:dyDescent="0.25">
      <c r="J2967" s="60">
        <v>2964</v>
      </c>
      <c r="K2967" s="67">
        <v>42</v>
      </c>
    </row>
    <row r="2968" spans="10:11" x14ac:dyDescent="0.25">
      <c r="J2968" s="60">
        <v>2965</v>
      </c>
      <c r="K2968" s="67">
        <v>40</v>
      </c>
    </row>
    <row r="2969" spans="10:11" x14ac:dyDescent="0.25">
      <c r="J2969" s="60">
        <v>2966</v>
      </c>
      <c r="K2969" s="67">
        <v>44</v>
      </c>
    </row>
    <row r="2970" spans="10:11" x14ac:dyDescent="0.25">
      <c r="J2970" s="60">
        <v>2967</v>
      </c>
      <c r="K2970" s="67">
        <v>41</v>
      </c>
    </row>
    <row r="2971" spans="10:11" x14ac:dyDescent="0.25">
      <c r="J2971" s="60">
        <v>2968</v>
      </c>
      <c r="K2971" s="67">
        <v>35</v>
      </c>
    </row>
    <row r="2972" spans="10:11" x14ac:dyDescent="0.25">
      <c r="J2972" s="60">
        <v>2969</v>
      </c>
      <c r="K2972" s="67">
        <v>45</v>
      </c>
    </row>
    <row r="2973" spans="10:11" x14ac:dyDescent="0.25">
      <c r="J2973" s="60">
        <v>2970</v>
      </c>
      <c r="K2973" s="67">
        <v>34</v>
      </c>
    </row>
    <row r="2974" spans="10:11" x14ac:dyDescent="0.25">
      <c r="J2974" s="60">
        <v>2971</v>
      </c>
      <c r="K2974" s="67">
        <v>47</v>
      </c>
    </row>
    <row r="2975" spans="10:11" x14ac:dyDescent="0.25">
      <c r="J2975" s="60">
        <v>2972</v>
      </c>
      <c r="K2975" s="67">
        <v>33</v>
      </c>
    </row>
    <row r="2976" spans="10:11" x14ac:dyDescent="0.25">
      <c r="J2976" s="60">
        <v>2973</v>
      </c>
      <c r="K2976" s="67">
        <v>37</v>
      </c>
    </row>
    <row r="2977" spans="10:11" x14ac:dyDescent="0.25">
      <c r="J2977" s="60">
        <v>2974</v>
      </c>
      <c r="K2977" s="67">
        <v>43</v>
      </c>
    </row>
    <row r="2978" spans="10:11" x14ac:dyDescent="0.25">
      <c r="J2978" s="60">
        <v>2975</v>
      </c>
      <c r="K2978" s="67">
        <v>26</v>
      </c>
    </row>
    <row r="2979" spans="10:11" x14ac:dyDescent="0.25">
      <c r="J2979" s="60">
        <v>2976</v>
      </c>
      <c r="K2979" s="67">
        <v>39</v>
      </c>
    </row>
    <row r="2980" spans="10:11" x14ac:dyDescent="0.25">
      <c r="J2980" s="60">
        <v>2977</v>
      </c>
      <c r="K2980" s="67">
        <v>47</v>
      </c>
    </row>
    <row r="2981" spans="10:11" x14ac:dyDescent="0.25">
      <c r="J2981" s="60">
        <v>2978</v>
      </c>
      <c r="K2981" s="67">
        <v>39</v>
      </c>
    </row>
    <row r="2982" spans="10:11" x14ac:dyDescent="0.25">
      <c r="J2982" s="60">
        <v>2979</v>
      </c>
      <c r="K2982" s="67">
        <v>32</v>
      </c>
    </row>
    <row r="2983" spans="10:11" x14ac:dyDescent="0.25">
      <c r="J2983" s="60">
        <v>2980</v>
      </c>
      <c r="K2983" s="67">
        <v>42</v>
      </c>
    </row>
    <row r="2984" spans="10:11" x14ac:dyDescent="0.25">
      <c r="J2984" s="60">
        <v>2981</v>
      </c>
      <c r="K2984" s="67">
        <v>38</v>
      </c>
    </row>
    <row r="2985" spans="10:11" x14ac:dyDescent="0.25">
      <c r="J2985" s="60">
        <v>2982</v>
      </c>
      <c r="K2985" s="67">
        <v>37</v>
      </c>
    </row>
    <row r="2986" spans="10:11" x14ac:dyDescent="0.25">
      <c r="J2986" s="60">
        <v>2983</v>
      </c>
      <c r="K2986" s="67">
        <v>39</v>
      </c>
    </row>
    <row r="2987" spans="10:11" x14ac:dyDescent="0.25">
      <c r="J2987" s="60">
        <v>2984</v>
      </c>
      <c r="K2987" s="67">
        <v>40</v>
      </c>
    </row>
    <row r="2988" spans="10:11" x14ac:dyDescent="0.25">
      <c r="J2988" s="60">
        <v>2985</v>
      </c>
      <c r="K2988" s="67">
        <v>46</v>
      </c>
    </row>
    <row r="2989" spans="10:11" x14ac:dyDescent="0.25">
      <c r="J2989" s="60">
        <v>2986</v>
      </c>
      <c r="K2989" s="67">
        <v>41</v>
      </c>
    </row>
    <row r="2990" spans="10:11" x14ac:dyDescent="0.25">
      <c r="J2990" s="60">
        <v>2987</v>
      </c>
      <c r="K2990" s="67">
        <v>36</v>
      </c>
    </row>
    <row r="2991" spans="10:11" x14ac:dyDescent="0.25">
      <c r="J2991" s="60">
        <v>2988</v>
      </c>
      <c r="K2991" s="67">
        <v>38</v>
      </c>
    </row>
    <row r="2992" spans="10:11" x14ac:dyDescent="0.25">
      <c r="J2992" s="60">
        <v>2989</v>
      </c>
      <c r="K2992" s="67">
        <v>35</v>
      </c>
    </row>
    <row r="2993" spans="10:11" x14ac:dyDescent="0.25">
      <c r="J2993" s="60">
        <v>2990</v>
      </c>
      <c r="K2993" s="67">
        <v>38</v>
      </c>
    </row>
    <row r="2994" spans="10:11" x14ac:dyDescent="0.25">
      <c r="J2994" s="60">
        <v>2991</v>
      </c>
      <c r="K2994" s="67">
        <v>42</v>
      </c>
    </row>
    <row r="2995" spans="10:11" x14ac:dyDescent="0.25">
      <c r="J2995" s="60">
        <v>2992</v>
      </c>
      <c r="K2995" s="67">
        <v>40</v>
      </c>
    </row>
    <row r="2996" spans="10:11" x14ac:dyDescent="0.25">
      <c r="J2996" s="60">
        <v>2993</v>
      </c>
      <c r="K2996" s="67">
        <v>48</v>
      </c>
    </row>
    <row r="2997" spans="10:11" x14ac:dyDescent="0.25">
      <c r="J2997" s="60">
        <v>2994</v>
      </c>
      <c r="K2997" s="67">
        <v>45</v>
      </c>
    </row>
    <row r="2998" spans="10:11" x14ac:dyDescent="0.25">
      <c r="J2998" s="60">
        <v>2995</v>
      </c>
      <c r="K2998" s="67">
        <v>44</v>
      </c>
    </row>
    <row r="2999" spans="10:11" x14ac:dyDescent="0.25">
      <c r="J2999" s="60">
        <v>2996</v>
      </c>
      <c r="K2999" s="67">
        <v>34</v>
      </c>
    </row>
    <row r="3000" spans="10:11" x14ac:dyDescent="0.25">
      <c r="J3000" s="60">
        <v>2997</v>
      </c>
      <c r="K3000" s="67">
        <v>40</v>
      </c>
    </row>
    <row r="3001" spans="10:11" x14ac:dyDescent="0.25">
      <c r="J3001" s="60">
        <v>2998</v>
      </c>
      <c r="K3001" s="67">
        <v>46</v>
      </c>
    </row>
    <row r="3002" spans="10:11" x14ac:dyDescent="0.25">
      <c r="J3002" s="60">
        <v>2999</v>
      </c>
      <c r="K3002" s="67">
        <v>41</v>
      </c>
    </row>
    <row r="3003" spans="10:11" x14ac:dyDescent="0.25">
      <c r="J3003" s="60">
        <v>3000</v>
      </c>
      <c r="K3003" s="67">
        <v>41</v>
      </c>
    </row>
  </sheetData>
  <mergeCells count="12">
    <mergeCell ref="B14:C14"/>
    <mergeCell ref="B6:C6"/>
    <mergeCell ref="B7:C7"/>
    <mergeCell ref="B9:C9"/>
    <mergeCell ref="B10:C10"/>
    <mergeCell ref="B11:C11"/>
    <mergeCell ref="B2:C2"/>
    <mergeCell ref="F2:H2"/>
    <mergeCell ref="J2:K2"/>
    <mergeCell ref="B3:C3"/>
    <mergeCell ref="B4:C4"/>
    <mergeCell ref="B13:C13"/>
  </mergeCells>
  <phoneticPr fontId="3" type="noConversion"/>
  <printOptions headings="1"/>
  <pageMargins left="0.74803149606299202" right="0.74803149606299202" top="0.98425196850393704" bottom="0.98425196850393704" header="0.511811023622047" footer="0.511811023622047"/>
  <pageSetup paperSize="9" orientation="portrait" blackAndWhite="1" horizontalDpi="360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 </vt:lpstr>
      <vt:lpstr>第7题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2022-05-19T14:49:35Z</dcterms:modified>
</cp:coreProperties>
</file>