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trlProps/ctrlProp1.xml" ContentType="application/vnd.ms-excel.controlproperti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5.xml" ContentType="application/vnd.openxmlformats-officedocument.drawing+xml"/>
  <Override PartName="/xl/drawings/drawing6.xml" ContentType="application/vnd.openxmlformats-officedocument.drawing+xml"/>
  <Override PartName="/xl/ctrlProps/ctrlProp2.xml" ContentType="application/vnd.ms-excel.controlproperti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7.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128"/>
  <workbookPr filterPrivacy="1" defaultThemeVersion="124226"/>
  <xr:revisionPtr revIDLastSave="0" documentId="13_ncr:1_{315FE17A-6782-47BC-98D4-EDA7FEDE3439}" xr6:coauthVersionLast="47" xr6:coauthVersionMax="47" xr10:uidLastSave="{00000000-0000-0000-0000-000000000000}"/>
  <bookViews>
    <workbookView xWindow="-108" yWindow="-108" windowWidth="23256" windowHeight="12576" activeTab="6" xr2:uid="{00000000-000D-0000-FFFF-FFFF00000000}"/>
  </bookViews>
  <sheets>
    <sheet name="第1题" sheetId="11" r:id="rId1"/>
    <sheet name="第2题" sheetId="6" r:id="rId2"/>
    <sheet name="第3题" sheetId="9" r:id="rId3"/>
    <sheet name="第4题 " sheetId="17" r:id="rId4"/>
    <sheet name="第5题" sheetId="18" r:id="rId5"/>
    <sheet name="第6题" sheetId="10" r:id="rId6"/>
    <sheet name="第7题" sheetId="15" r:id="rId7"/>
  </sheets>
  <definedNames>
    <definedName name="solver_adj" localSheetId="1" hidden="1">第2题!$E$5</definedName>
    <definedName name="solver_adj" localSheetId="2" hidden="1">第3题!$D$6:$F$6</definedName>
    <definedName name="solver_cvg" localSheetId="1" hidden="1">0.0001</definedName>
    <definedName name="solver_cvg" localSheetId="2" hidden="1">0.0001</definedName>
    <definedName name="solver_drv" localSheetId="1" hidden="1">1</definedName>
    <definedName name="solver_drv" localSheetId="2" hidden="1">1</definedName>
    <definedName name="solver_eng" localSheetId="1" hidden="1">1</definedName>
    <definedName name="solver_eng" localSheetId="2" hidden="1">2</definedName>
    <definedName name="solver_est" localSheetId="1" hidden="1">1</definedName>
    <definedName name="solver_est" localSheetId="2" hidden="1">1</definedName>
    <definedName name="solver_itr" localSheetId="1" hidden="1">100</definedName>
    <definedName name="solver_itr" localSheetId="2" hidden="1">2147483647</definedName>
    <definedName name="solver_lhs1" localSheetId="2" hidden="1">第3题!$D$6:$F$6</definedName>
    <definedName name="solver_lhs2" localSheetId="2" hidden="1">第3题!$D$6:$F$6</definedName>
    <definedName name="solver_lhs3" localSheetId="2" hidden="1">第3题!$H$3:$H$4</definedName>
    <definedName name="solver_lhs4" localSheetId="2" hidden="1">第3题!$H$4</definedName>
    <definedName name="solver_lin" localSheetId="1" hidden="1">2</definedName>
    <definedName name="solver_lin" localSheetId="2" hidden="1">2</definedName>
    <definedName name="solver_mip" localSheetId="2" hidden="1">2147483647</definedName>
    <definedName name="solver_mni" localSheetId="2" hidden="1">30</definedName>
    <definedName name="solver_mrt" localSheetId="2" hidden="1">0.075</definedName>
    <definedName name="solver_msl" localSheetId="2" hidden="1">2</definedName>
    <definedName name="solver_neg" localSheetId="1" hidden="1">2</definedName>
    <definedName name="solver_neg" localSheetId="2" hidden="1">1</definedName>
    <definedName name="solver_nod" localSheetId="2" hidden="1">2147483647</definedName>
    <definedName name="solver_num" localSheetId="1" hidden="1">0</definedName>
    <definedName name="solver_num" localSheetId="2" hidden="1">3</definedName>
    <definedName name="solver_nwt" localSheetId="1" hidden="1">1</definedName>
    <definedName name="solver_nwt" localSheetId="2" hidden="1">1</definedName>
    <definedName name="solver_opt" localSheetId="1" hidden="1">第2题!$F$5</definedName>
    <definedName name="solver_opt" localSheetId="2" hidden="1">第3题!$D$7</definedName>
    <definedName name="solver_pre" localSheetId="1" hidden="1">0.000001</definedName>
    <definedName name="solver_pre" localSheetId="2" hidden="1">0.000001</definedName>
    <definedName name="solver_rbv" localSheetId="2" hidden="1">1</definedName>
    <definedName name="solver_rel1" localSheetId="2" hidden="1">4</definedName>
    <definedName name="solver_rel2" localSheetId="2" hidden="1">3</definedName>
    <definedName name="solver_rel3" localSheetId="2" hidden="1">3</definedName>
    <definedName name="solver_rel4" localSheetId="2" hidden="1">2</definedName>
    <definedName name="solver_rhs1" localSheetId="2" hidden="1">"整数"</definedName>
    <definedName name="solver_rhs2" localSheetId="2" hidden="1">0</definedName>
    <definedName name="solver_rhs3" localSheetId="2" hidden="1">第3题!$G$3:$G$4</definedName>
    <definedName name="solver_rhs4" localSheetId="2" hidden="1">第3题!$G$4</definedName>
    <definedName name="solver_rlx" localSheetId="2" hidden="1">2</definedName>
    <definedName name="solver_rsd" localSheetId="2" hidden="1">0</definedName>
    <definedName name="solver_scl" localSheetId="1" hidden="1">2</definedName>
    <definedName name="solver_scl" localSheetId="2" hidden="1">1</definedName>
    <definedName name="solver_sho" localSheetId="1" hidden="1">2</definedName>
    <definedName name="solver_sho" localSheetId="2" hidden="1">2</definedName>
    <definedName name="solver_ssz" localSheetId="2" hidden="1">100</definedName>
    <definedName name="solver_tim" localSheetId="1" hidden="1">100</definedName>
    <definedName name="solver_tim" localSheetId="2" hidden="1">2147483647</definedName>
    <definedName name="solver_tol" localSheetId="1" hidden="1">0.05</definedName>
    <definedName name="solver_tol" localSheetId="2" hidden="1">0.01</definedName>
    <definedName name="solver_typ" localSheetId="1" hidden="1">3</definedName>
    <definedName name="solver_typ" localSheetId="2" hidden="1">2</definedName>
    <definedName name="solver_val" localSheetId="1" hidden="1">200</definedName>
    <definedName name="solver_val" localSheetId="2" hidden="1">0</definedName>
    <definedName name="solver_ver" localSheetId="1" hidden="1">3</definedName>
    <definedName name="solver_ver" localSheetId="2" hidden="1">3</definedName>
  </definedNames>
  <calcPr calcId="191029" calcOnSave="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G2" i="18" l="1"/>
  <c r="I3" i="18"/>
  <c r="C15" i="18" s="1"/>
  <c r="C16" i="18" s="1"/>
  <c r="I4" i="18"/>
  <c r="I5" i="18"/>
  <c r="I6" i="18"/>
  <c r="I7" i="18"/>
  <c r="D8" i="18"/>
  <c r="H2" i="18" s="1"/>
  <c r="I8" i="18"/>
  <c r="I9" i="18"/>
  <c r="I10" i="18"/>
  <c r="D11" i="18"/>
  <c r="I11" i="18"/>
  <c r="I12" i="18"/>
  <c r="I13" i="18"/>
  <c r="I14" i="18"/>
  <c r="I15" i="18"/>
  <c r="I16" i="18"/>
  <c r="C17" i="18"/>
  <c r="I17" i="18"/>
  <c r="I18" i="18"/>
  <c r="I19" i="18"/>
  <c r="I20" i="18"/>
  <c r="I21" i="18"/>
  <c r="I22" i="18"/>
  <c r="I23" i="18"/>
  <c r="K3" i="17"/>
  <c r="K4" i="17"/>
  <c r="K5" i="17"/>
  <c r="C6" i="17"/>
  <c r="C8" i="17" s="1"/>
  <c r="K6" i="17"/>
  <c r="K7" i="17"/>
  <c r="K8" i="17"/>
  <c r="C9" i="17"/>
  <c r="I2" i="17" s="1"/>
  <c r="K9" i="17"/>
  <c r="C10" i="17"/>
  <c r="J2" i="17" s="1"/>
  <c r="K10" i="17"/>
  <c r="K11" i="17"/>
  <c r="K12" i="17"/>
  <c r="C13" i="17"/>
  <c r="K13" i="17"/>
  <c r="K14" i="17"/>
  <c r="K15" i="17"/>
  <c r="K16" i="17"/>
  <c r="K17" i="17"/>
  <c r="K18" i="17"/>
  <c r="K19" i="17"/>
  <c r="K20" i="17"/>
  <c r="K21" i="17"/>
  <c r="K22" i="17"/>
  <c r="K23" i="17"/>
  <c r="E25" i="17"/>
  <c r="K25" i="17"/>
  <c r="E27" i="17"/>
  <c r="K27" i="17"/>
  <c r="C9" i="18" l="1"/>
  <c r="E26" i="17"/>
  <c r="K2" i="17"/>
  <c r="C11" i="17"/>
  <c r="F2" i="17" s="1"/>
  <c r="C14" i="17"/>
  <c r="N2" i="15" l="1"/>
  <c r="O2" i="15"/>
  <c r="P2" i="15"/>
  <c r="Q2" i="15"/>
  <c r="R2" i="15"/>
  <c r="S2" i="15"/>
  <c r="T2" i="15"/>
  <c r="U2" i="15"/>
  <c r="V2" i="15"/>
  <c r="W2" i="15"/>
  <c r="X2" i="15"/>
  <c r="Y2" i="15"/>
  <c r="M2" i="15"/>
  <c r="I17" i="15"/>
  <c r="I18" i="15"/>
  <c r="I19" i="15"/>
  <c r="I20" i="15"/>
  <c r="I21" i="15"/>
  <c r="I22" i="15"/>
  <c r="I16" i="15"/>
  <c r="C22" i="15"/>
  <c r="C21" i="15"/>
  <c r="C20" i="15"/>
  <c r="C19" i="15"/>
  <c r="C18" i="15"/>
  <c r="C17" i="15"/>
  <c r="C16" i="15"/>
  <c r="C39" i="15"/>
  <c r="C38" i="15"/>
  <c r="D22" i="15" s="1"/>
  <c r="E22" i="15" s="1"/>
  <c r="C37" i="15"/>
  <c r="D21" i="15" s="1"/>
  <c r="E21" i="15" s="1"/>
  <c r="C36" i="15"/>
  <c r="D20" i="15" s="1"/>
  <c r="E20" i="15" s="1"/>
  <c r="C35" i="15"/>
  <c r="D19" i="15" s="1"/>
  <c r="E19" i="15" s="1"/>
  <c r="C34" i="15"/>
  <c r="D18" i="15" s="1"/>
  <c r="E18" i="15" s="1"/>
  <c r="C33" i="15"/>
  <c r="D17" i="15" s="1"/>
  <c r="E17" i="15" s="1"/>
  <c r="C32" i="15"/>
  <c r="D16" i="15" s="1"/>
  <c r="E16" i="15" s="1"/>
  <c r="I6" i="10"/>
  <c r="I7" i="10"/>
  <c r="I8" i="10"/>
  <c r="I9" i="10"/>
  <c r="I10" i="10"/>
  <c r="I11" i="10"/>
  <c r="I12" i="10"/>
  <c r="I13" i="10"/>
  <c r="I14" i="10"/>
  <c r="I15" i="10"/>
  <c r="I5" i="10"/>
  <c r="B19" i="10"/>
  <c r="C14" i="10"/>
  <c r="C16" i="10" s="1"/>
  <c r="C8" i="10"/>
  <c r="C10" i="10" s="1"/>
  <c r="E11" i="15" l="1"/>
  <c r="I14" i="15"/>
  <c r="G19" i="15"/>
  <c r="G17" i="15"/>
  <c r="G21" i="15"/>
  <c r="G18" i="15"/>
  <c r="G22" i="15"/>
  <c r="G20" i="15"/>
  <c r="G16" i="15"/>
  <c r="F17" i="15"/>
  <c r="H17" i="15" s="1"/>
  <c r="F18" i="15"/>
  <c r="H18" i="15" s="1"/>
  <c r="F19" i="15"/>
  <c r="H19" i="15" s="1"/>
  <c r="F20" i="15"/>
  <c r="H20" i="15" s="1"/>
  <c r="F21" i="15"/>
  <c r="H21" i="15" s="1"/>
  <c r="F22" i="15"/>
  <c r="H22" i="15" s="1"/>
  <c r="F16" i="15"/>
  <c r="H16" i="15" s="1"/>
  <c r="C7" i="10"/>
  <c r="C11" i="10" s="1"/>
  <c r="C15" i="10"/>
  <c r="C17" i="10" s="1"/>
  <c r="C9" i="10"/>
  <c r="J19" i="15" l="1"/>
  <c r="J17" i="15"/>
  <c r="J21" i="15"/>
  <c r="J18" i="15"/>
  <c r="G14" i="15"/>
  <c r="H14" i="15"/>
  <c r="J20" i="15"/>
  <c r="J22" i="15"/>
  <c r="J16" i="15"/>
  <c r="C12" i="10"/>
  <c r="J14" i="15" l="1"/>
  <c r="L5" i="15" s="1"/>
  <c r="J14" i="10"/>
  <c r="J15" i="10"/>
  <c r="J12" i="10"/>
  <c r="J13" i="10"/>
  <c r="J10" i="10"/>
  <c r="J11" i="10"/>
  <c r="J8" i="10"/>
  <c r="J9" i="10"/>
  <c r="J6" i="10"/>
  <c r="J7" i="10"/>
  <c r="B20" i="10"/>
  <c r="J5" i="10"/>
  <c r="A8" i="9"/>
  <c r="A7" i="9"/>
  <c r="A4" i="9" a="1"/>
  <c r="A4" i="9" s="1"/>
  <c r="A3" i="9" a="1"/>
  <c r="A3" i="9" s="1"/>
  <c r="A2" i="9"/>
  <c r="D7" i="9"/>
  <c r="A1" i="9" s="1"/>
  <c r="H4" i="9"/>
  <c r="A6" i="9" s="1"/>
  <c r="H3" i="9"/>
  <c r="A5" i="9" s="1"/>
  <c r="E11" i="6"/>
  <c r="C3" i="6"/>
  <c r="C4" i="6"/>
  <c r="C5" i="6"/>
  <c r="C6" i="6"/>
  <c r="C7" i="6"/>
  <c r="C8" i="6"/>
  <c r="C2" i="6"/>
  <c r="F8" i="6"/>
  <c r="F5" i="6"/>
  <c r="G7" i="11" l="1" a="1"/>
  <c r="H7" i="11" s="1"/>
  <c r="H3" i="11"/>
  <c r="G3" i="11"/>
  <c r="D5" i="11" s="1"/>
  <c r="C3" i="11"/>
  <c r="C4" i="11"/>
  <c r="C5" i="11"/>
  <c r="C6" i="11"/>
  <c r="C7" i="11"/>
  <c r="C8" i="11"/>
  <c r="C9" i="11"/>
  <c r="C10" i="11"/>
  <c r="C11" i="11"/>
  <c r="C12" i="11"/>
  <c r="C13" i="11"/>
  <c r="C14" i="11"/>
  <c r="C15" i="11"/>
  <c r="C16" i="11"/>
  <c r="C17" i="11"/>
  <c r="C18" i="11"/>
  <c r="C19" i="11"/>
  <c r="C20" i="11"/>
  <c r="C21" i="11"/>
  <c r="C2" i="11"/>
  <c r="H9" i="11" s="1"/>
  <c r="D12" i="11" l="1"/>
  <c r="D19" i="11"/>
  <c r="D10" i="11"/>
  <c r="D17" i="11"/>
  <c r="D9" i="11"/>
  <c r="D16" i="11"/>
  <c r="D8" i="11"/>
  <c r="D15" i="11"/>
  <c r="D7" i="11"/>
  <c r="D2" i="11"/>
  <c r="D14" i="11"/>
  <c r="D6" i="11"/>
  <c r="D20" i="11"/>
  <c r="D4" i="11"/>
  <c r="D11" i="11"/>
  <c r="D3" i="11"/>
  <c r="D18" i="11"/>
  <c r="D21" i="11"/>
  <c r="D13" i="11"/>
  <c r="G7" i="11"/>
  <c r="E10" i="11" l="1"/>
  <c r="E18" i="11"/>
  <c r="E15" i="11"/>
  <c r="E8" i="11"/>
  <c r="E9" i="11"/>
  <c r="E3" i="11"/>
  <c r="E11" i="11"/>
  <c r="E19" i="11"/>
  <c r="E4" i="11"/>
  <c r="E12" i="11"/>
  <c r="E20" i="11"/>
  <c r="E5" i="11"/>
  <c r="E13" i="11"/>
  <c r="E21" i="11"/>
  <c r="E6" i="11"/>
  <c r="E14" i="11"/>
  <c r="E2" i="11"/>
  <c r="E7" i="11"/>
  <c r="E16" i="11"/>
  <c r="E17" i="1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连接" type="1" refreshedVersion="2">
    <dbPr connection="DBQ=C:\Program Files\Microsoft Office\OFFICE11\SAMPLES\Northwind.mdb;DefaultDir=C:\Program Files\Microsoft Office\OFFICE11\SAMPLES;Driver={Microsoft Access Driver (*.mdb)};DriverId=25;FIL=MS Access;MaxBufferSize=2048;MaxScanRows=8;PageTimeout=5;SafeTransactions=0;Threads=3;UID=admin;UserCommitSync=Yes;" command="SELECT 运货商.公司名称, 订单.订购日期, 订单.运货费_x000d__x000a_FROM `C:\Program Files\Microsoft Office\OFFICE11\SAMPLES\Northwind`.订单 订单, `C:\Program Files\Microsoft Office\OFFICE11\SAMPLES\Northwind`.运货商 运货商_x000d__x000a_WHERE 运货商.运货商ID = 订单.运货商"/>
  </connection>
  <connection id="2" xr16:uid="{00000000-0015-0000-FFFF-FFFF01000000}" name="连接1" type="1" refreshedVersion="0" savePassword="1" background="1" saveData="1">
    <dbPr connection="DBQ=F:\0 计算机应用 windows2000版\财经管理中的计算机应用 例题和幻灯片\数据库\Northwind97.mdb;DefaultDir=F:\0 计算机应用 windows2000版\财经管理中的计算机应用 例题和幻灯片\数据库;Driver={Microsoft Access Driver (*.mdb)};DriverId=281;FIL=MS Access;MaxBufferSize=2048;MaxScanRows=8;PageTimeout=5;SafeTransactions=0;Threads=3;UserCommitSync=Yes;" command="SELECT 客户.客户ID, 订单.订购日期, 订单明细.数量, 类别.类别名称, 订单明细.单价*数量*(1-折扣)_x000d__x000a_FROM 产品 产品, 订单 订单, 订单明细 订单明细, 客户 客户, 类别 类别_x000d__x000a_WHERE 订单.客户ID = 客户.客户ID AND 订单明细.订单ID = 订单.订单ID AND 产品.产品ID = 订单明细.产品ID AND 类别.类别ID = 产品.类别ID AND ((订单.订购日期&gt;={ts '1995-01-01 00:00:00'}) AND (订单.订购日期&lt;={ts '1995-12-31 00:00:00'}))"/>
  </connection>
</connections>
</file>

<file path=xl/sharedStrings.xml><?xml version="1.0" encoding="utf-8"?>
<sst xmlns="http://schemas.openxmlformats.org/spreadsheetml/2006/main" count="137" uniqueCount="127">
  <si>
    <t>MSE</t>
    <phoneticPr fontId="4" type="noConversion"/>
  </si>
  <si>
    <t>每天播放次数</t>
  </si>
  <si>
    <t>销售额(万元)</t>
  </si>
  <si>
    <t>估计值</t>
    <phoneticPr fontId="4" type="noConversion"/>
  </si>
  <si>
    <t>播放广告次数</t>
    <phoneticPr fontId="4" type="noConversion"/>
  </si>
  <si>
    <t>估计销售额</t>
  </si>
  <si>
    <t>计划销售额</t>
  </si>
  <si>
    <t>广告应播放次数</t>
    <phoneticPr fontId="4" type="noConversion"/>
  </si>
  <si>
    <t>均值</t>
    <phoneticPr fontId="4" type="noConversion"/>
  </si>
  <si>
    <t>模型的MSE</t>
  </si>
  <si>
    <t>模型的R平方值</t>
    <phoneticPr fontId="4" type="noConversion"/>
  </si>
  <si>
    <t xml:space="preserve"> </t>
    <phoneticPr fontId="4" type="noConversion"/>
  </si>
  <si>
    <t>方案一</t>
  </si>
  <si>
    <t>方案二</t>
    <phoneticPr fontId="4" type="noConversion"/>
  </si>
  <si>
    <t>一次领取保险金</t>
    <phoneticPr fontId="4" type="noConversion"/>
  </si>
  <si>
    <t>贴现率</t>
    <phoneticPr fontId="4" type="noConversion"/>
  </si>
  <si>
    <t>保险金领取期限</t>
    <phoneticPr fontId="4" type="noConversion"/>
  </si>
  <si>
    <t>每期领取金额</t>
    <phoneticPr fontId="4" type="noConversion"/>
  </si>
  <si>
    <t>最后领取金额</t>
    <phoneticPr fontId="4" type="noConversion"/>
  </si>
  <si>
    <t>保险金最大净现值</t>
    <phoneticPr fontId="4" type="noConversion"/>
  </si>
  <si>
    <t>比较结论</t>
    <phoneticPr fontId="4" type="noConversion"/>
  </si>
  <si>
    <t>使两种方案等效的每年领取金额</t>
    <phoneticPr fontId="4" type="noConversion"/>
  </si>
  <si>
    <t>查表加内插值方法</t>
    <phoneticPr fontId="4" type="noConversion"/>
  </si>
  <si>
    <t>答案</t>
    <phoneticPr fontId="4" type="noConversion"/>
  </si>
  <si>
    <t>M1</t>
    <phoneticPr fontId="7" type="noConversion"/>
  </si>
  <si>
    <t>M2</t>
    <phoneticPr fontId="7" type="noConversion"/>
  </si>
  <si>
    <t>M3</t>
    <phoneticPr fontId="7" type="noConversion"/>
  </si>
  <si>
    <t>需求量(克)</t>
    <phoneticPr fontId="4" type="noConversion"/>
  </si>
  <si>
    <t>提供量(克)</t>
    <phoneticPr fontId="4" type="noConversion"/>
  </si>
  <si>
    <t>A</t>
    <phoneticPr fontId="7" type="noConversion"/>
  </si>
  <si>
    <t>B</t>
    <phoneticPr fontId="7" type="noConversion"/>
  </si>
  <si>
    <t>采购量(吨)</t>
    <phoneticPr fontId="7" type="noConversion"/>
  </si>
  <si>
    <t>总金额</t>
    <phoneticPr fontId="4" type="noConversion"/>
  </si>
  <si>
    <t>折扣阈限值</t>
    <phoneticPr fontId="4" type="noConversion"/>
  </si>
  <si>
    <t>年需求量</t>
    <phoneticPr fontId="4" type="noConversion"/>
  </si>
  <si>
    <t>一次订货的订货成本</t>
    <phoneticPr fontId="4" type="noConversion"/>
  </si>
  <si>
    <t>单位年储存成本</t>
    <phoneticPr fontId="4" type="noConversion"/>
  </si>
  <si>
    <t>订货量</t>
    <phoneticPr fontId="4" type="noConversion"/>
  </si>
  <si>
    <t>年订货成本</t>
    <phoneticPr fontId="4" type="noConversion"/>
  </si>
  <si>
    <t>年储存成本</t>
    <phoneticPr fontId="4" type="noConversion"/>
  </si>
  <si>
    <t>总成本中节约采购成本的部分</t>
    <phoneticPr fontId="4" type="noConversion"/>
  </si>
  <si>
    <t>年总成本</t>
    <phoneticPr fontId="4" type="noConversion"/>
  </si>
  <si>
    <t>结论文字：</t>
    <phoneticPr fontId="4" type="noConversion"/>
  </si>
  <si>
    <t>月份</t>
    <phoneticPr fontId="4" type="noConversion"/>
  </si>
  <si>
    <r>
      <t>预测值</t>
    </r>
    <r>
      <rPr>
        <sz val="11"/>
        <rFont val="Times New Roman"/>
        <family val="1"/>
      </rPr>
      <t>1</t>
    </r>
    <phoneticPr fontId="4" type="noConversion"/>
  </si>
  <si>
    <r>
      <t>预测值</t>
    </r>
    <r>
      <rPr>
        <sz val="11"/>
        <rFont val="Times New Roman"/>
        <family val="1"/>
      </rPr>
      <t>2</t>
    </r>
    <phoneticPr fontId="4" type="noConversion"/>
  </si>
  <si>
    <r>
      <t>预测值</t>
    </r>
    <r>
      <rPr>
        <sz val="11"/>
        <rFont val="Times New Roman"/>
        <family val="1"/>
      </rPr>
      <t>3</t>
    </r>
    <phoneticPr fontId="4" type="noConversion"/>
  </si>
  <si>
    <t>每次订货成本</t>
    <phoneticPr fontId="4" type="noConversion"/>
  </si>
  <si>
    <t>每吨矿石价格</t>
    <phoneticPr fontId="4" type="noConversion"/>
  </si>
  <si>
    <t>每次订货量</t>
    <phoneticPr fontId="4" type="noConversion"/>
  </si>
  <si>
    <t>全年采购成本</t>
    <phoneticPr fontId="4" type="noConversion"/>
  </si>
  <si>
    <t>全年订货成本</t>
    <phoneticPr fontId="4" type="noConversion"/>
  </si>
  <si>
    <t>全年储存成本</t>
    <phoneticPr fontId="4" type="noConversion"/>
  </si>
  <si>
    <t>全年总成本</t>
    <phoneticPr fontId="4" type="noConversion"/>
  </si>
  <si>
    <t>公式法：</t>
    <phoneticPr fontId="4" type="noConversion"/>
  </si>
  <si>
    <t>最优订货量</t>
    <phoneticPr fontId="4" type="noConversion"/>
  </si>
  <si>
    <t>全年总成本极小值</t>
    <phoneticPr fontId="4" type="noConversion"/>
  </si>
  <si>
    <t>查表法：</t>
    <phoneticPr fontId="4" type="noConversion"/>
  </si>
  <si>
    <t>一人的送货量</t>
    <phoneticPr fontId="4" type="noConversion"/>
  </si>
  <si>
    <t>概率分布</t>
    <phoneticPr fontId="4" type="noConversion"/>
  </si>
  <si>
    <t>周末披萨需求量的均值</t>
    <phoneticPr fontId="4" type="noConversion"/>
  </si>
  <si>
    <t>需求量</t>
    <phoneticPr fontId="4" type="noConversion"/>
  </si>
  <si>
    <t>送货量</t>
    <phoneticPr fontId="4" type="noConversion"/>
  </si>
  <si>
    <t>按时送货数量</t>
    <phoneticPr fontId="4" type="noConversion"/>
  </si>
  <si>
    <t>总成本</t>
    <phoneticPr fontId="4" type="noConversion"/>
  </si>
  <si>
    <t>累积概率</t>
    <phoneticPr fontId="3" type="noConversion"/>
  </si>
  <si>
    <t>总计</t>
    <phoneticPr fontId="3" type="noConversion"/>
  </si>
  <si>
    <t>未按时
送货数量</t>
    <phoneticPr fontId="4" type="noConversion"/>
  </si>
  <si>
    <t>按时送货成本</t>
    <phoneticPr fontId="4" type="noConversion"/>
  </si>
  <si>
    <t>50次模拟平均值</t>
    <phoneticPr fontId="3" type="noConversion"/>
  </si>
  <si>
    <t>未按时
送货成本</t>
    <phoneticPr fontId="4" type="noConversion"/>
  </si>
  <si>
    <t>日工资成本</t>
    <phoneticPr fontId="4" type="noConversion"/>
  </si>
  <si>
    <t>斜率</t>
    <phoneticPr fontId="4" type="noConversion"/>
  </si>
  <si>
    <t>截距</t>
    <phoneticPr fontId="4" type="noConversion"/>
  </si>
  <si>
    <t>Linest函数</t>
    <phoneticPr fontId="4" type="noConversion"/>
  </si>
  <si>
    <t>Slope,Intercept函数</t>
    <phoneticPr fontId="3" type="noConversion"/>
  </si>
  <si>
    <t>空气净化器销量</t>
    <phoneticPr fontId="4" type="noConversion"/>
  </si>
  <si>
    <t>单件采购单价可以扣减(元/件)</t>
    <phoneticPr fontId="4" type="noConversion"/>
  </si>
  <si>
    <t>单件采购单价实际扣减(元/件)</t>
    <phoneticPr fontId="4" type="noConversion"/>
  </si>
  <si>
    <t>经济订货量(EOQ)</t>
    <phoneticPr fontId="4" type="noConversion"/>
  </si>
  <si>
    <t>EOQ下的年订货成本</t>
    <phoneticPr fontId="4" type="noConversion"/>
  </si>
  <si>
    <t>EOQ下的年储存成本</t>
    <phoneticPr fontId="4" type="noConversion"/>
  </si>
  <si>
    <t>EOQ下的年总成本</t>
    <phoneticPr fontId="4" type="noConversion"/>
  </si>
  <si>
    <t>每吨矿石中金属的含量(克/吨)</t>
    <phoneticPr fontId="7" type="noConversion"/>
  </si>
  <si>
    <t>矿石价格(元/吨)</t>
    <phoneticPr fontId="7" type="noConversion"/>
  </si>
  <si>
    <t>储存1吨的年成本</t>
    <phoneticPr fontId="4" type="noConversion"/>
  </si>
  <si>
    <t>50次模拟计算周总成本</t>
    <phoneticPr fontId="3" type="noConversion"/>
  </si>
  <si>
    <t>每周情况模拟</t>
    <phoneticPr fontId="3" type="noConversion"/>
  </si>
  <si>
    <t>周末披萨需求量标准差</t>
    <phoneticPr fontId="4" type="noConversion"/>
  </si>
  <si>
    <t>工作日披萨需求量的均值</t>
    <phoneticPr fontId="4" type="noConversion"/>
  </si>
  <si>
    <t>工作日披萨需求量标准差</t>
    <phoneticPr fontId="4" type="noConversion"/>
  </si>
  <si>
    <t>按时送货的单位送货成本</t>
    <phoneticPr fontId="4" type="noConversion"/>
  </si>
  <si>
    <t>不能按时送货的单位成本</t>
    <phoneticPr fontId="4" type="noConversion"/>
  </si>
  <si>
    <t>外卖送货员的日工资</t>
    <phoneticPr fontId="4" type="noConversion"/>
  </si>
  <si>
    <t>外卖送货员数</t>
    <phoneticPr fontId="4" type="noConversion"/>
  </si>
  <si>
    <t>建议雇用的送货员数量</t>
    <phoneticPr fontId="4" type="noConversion"/>
  </si>
  <si>
    <t>SUMMARY OUTPUT</t>
  </si>
  <si>
    <t>回归统计</t>
  </si>
  <si>
    <t>Multiple R</t>
  </si>
  <si>
    <t>R Square</t>
  </si>
  <si>
    <t>Adjusted R Square</t>
  </si>
  <si>
    <t>标准误差</t>
  </si>
  <si>
    <t>观测值</t>
  </si>
  <si>
    <t>方差分析</t>
  </si>
  <si>
    <t>回归分析</t>
  </si>
  <si>
    <t>残差</t>
  </si>
  <si>
    <t>总计</t>
  </si>
  <si>
    <t>Intercept</t>
  </si>
  <si>
    <t>df</t>
  </si>
  <si>
    <t>SS</t>
  </si>
  <si>
    <t>MS</t>
  </si>
  <si>
    <t>F</t>
  </si>
  <si>
    <t>Significance F</t>
  </si>
  <si>
    <t>Coefficients</t>
  </si>
  <si>
    <t>t Stat</t>
  </si>
  <si>
    <t>P-value</t>
  </si>
  <si>
    <t>Lower 95%</t>
  </si>
  <si>
    <t>Upper 95%</t>
  </si>
  <si>
    <t>下限 95.0%</t>
  </si>
  <si>
    <t>上限 95.0%</t>
  </si>
  <si>
    <t>折扣阀限值</t>
    <phoneticPr fontId="3" type="noConversion"/>
  </si>
  <si>
    <t>订货量</t>
    <phoneticPr fontId="3" type="noConversion"/>
  </si>
  <si>
    <t>年总成本</t>
    <phoneticPr fontId="3" type="noConversion"/>
  </si>
  <si>
    <t>经济订货量下的年总成本</t>
    <phoneticPr fontId="3" type="noConversion"/>
  </si>
  <si>
    <t>年储存成本</t>
    <phoneticPr fontId="3" type="noConversion"/>
  </si>
  <si>
    <t>年订货成本</t>
    <phoneticPr fontId="3" type="noConversion"/>
  </si>
  <si>
    <t>两方案差额</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</si>
</sst>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8" formatCode="&quot;¥&quot;#,##0.00;[Red]&quot;¥&quot;\-#,##0.00"/>
    <numFmt numFmtId="176" formatCode="0.00_ "/>
    <numFmt numFmtId="177" formatCode="0_);[Red]\(0\)"/>
    <numFmt numFmtId="178" formatCode="0.00_);[Red]\(0.00\)"/>
    <numFmt numFmtId="179" formatCode="0_ "/>
    <numFmt numFmtId="180" formatCode="0_ ;[Red]\-0\ "/>
    <numFmt numFmtId="181" formatCode="_(&quot;$&quot;* #,##0.00_);_(&quot;$&quot;* \(#,##0.00\);_(&quot;$&quot;* &quot;-&quot;??_);_(@_)"/>
    <numFmt numFmtId="182" formatCode="0.0"/>
    <numFmt numFmtId="183" formatCode="0.000"/>
    <numFmt numFmtId="184" formatCode="0.000000000_ "/>
  </numFmts>
  <fonts count="14">
    <font>
      <sz val="11"/>
      <color theme="1"/>
      <name val="宋体"/>
      <family val="2"/>
      <scheme val="minor"/>
    </font>
    <font>
      <sz val="12"/>
      <name val="宋体"/>
      <family val="3"/>
      <charset val="134"/>
    </font>
    <font>
      <sz val="11"/>
      <name val="宋体"/>
      <family val="3"/>
      <charset val="134"/>
    </font>
    <font>
      <sz val="9"/>
      <name val="宋体"/>
      <family val="3"/>
      <charset val="134"/>
      <scheme val="minor"/>
    </font>
    <font>
      <sz val="9"/>
      <name val="宋体"/>
      <family val="3"/>
      <charset val="134"/>
    </font>
    <font>
      <sz val="11"/>
      <name val="Times New Roman"/>
      <family val="1"/>
    </font>
    <font>
      <sz val="10"/>
      <name val="Arial"/>
      <family val="2"/>
    </font>
    <font>
      <sz val="8"/>
      <name val="仿宋_GB2312"/>
      <family val="3"/>
      <charset val="134"/>
    </font>
    <font>
      <sz val="8"/>
      <name val="Arial"/>
      <family val="2"/>
    </font>
    <font>
      <sz val="11"/>
      <name val="宋体"/>
      <family val="3"/>
      <charset val="134"/>
      <scheme val="minor"/>
    </font>
    <font>
      <sz val="12"/>
      <name val="宋体"/>
      <family val="3"/>
      <charset val="134"/>
      <scheme val="minor"/>
    </font>
    <font>
      <sz val="11"/>
      <color indexed="10"/>
      <name val="宋体"/>
      <family val="3"/>
      <charset val="134"/>
      <scheme val="minor"/>
    </font>
    <font>
      <sz val="11"/>
      <color indexed="9"/>
      <name val="宋体"/>
      <family val="3"/>
      <charset val="134"/>
      <scheme val="minor"/>
    </font>
    <font>
      <sz val="11"/>
      <name val="宋体"/>
      <family val="3"/>
      <charset val="134"/>
      <scheme val="major"/>
    </font>
  </fonts>
  <fills count="8">
    <fill>
      <patternFill patternType="none"/>
    </fill>
    <fill>
      <patternFill patternType="gray125"/>
    </fill>
    <fill>
      <patternFill patternType="solid">
        <fgColor indexed="9"/>
        <bgColor indexed="64"/>
      </patternFill>
    </fill>
    <fill>
      <patternFill patternType="solid">
        <fgColor indexed="41"/>
        <bgColor indexed="64"/>
      </patternFill>
    </fill>
    <fill>
      <patternFill patternType="solid">
        <fgColor theme="0" tint="-0.14999847407452621"/>
        <bgColor indexed="64"/>
      </patternFill>
    </fill>
    <fill>
      <patternFill patternType="solid">
        <fgColor rgb="FFFFFFCC"/>
        <bgColor indexed="64"/>
      </patternFill>
    </fill>
    <fill>
      <patternFill patternType="solid">
        <fgColor theme="0"/>
        <bgColor indexed="64"/>
      </patternFill>
    </fill>
    <fill>
      <patternFill patternType="solid">
        <fgColor theme="0" tint="-0.249977111117893"/>
        <bgColor indexed="64"/>
      </patternFill>
    </fill>
  </fills>
  <borders count="15">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bottom style="medium">
        <color indexed="64"/>
      </bottom>
      <diagonal/>
    </border>
    <border>
      <left/>
      <right/>
      <top style="medium">
        <color indexed="64"/>
      </top>
      <bottom style="thin">
        <color indexed="64"/>
      </bottom>
      <diagonal/>
    </border>
  </borders>
  <cellStyleXfs count="11">
    <xf numFmtId="0" fontId="0" fillId="0" borderId="0"/>
    <xf numFmtId="0" fontId="1" fillId="0" borderId="0"/>
    <xf numFmtId="0" fontId="1" fillId="0" borderId="0"/>
    <xf numFmtId="9" fontId="1" fillId="0" borderId="0" applyFont="0" applyFill="0" applyBorder="0" applyAlignment="0" applyProtection="0"/>
    <xf numFmtId="0" fontId="6" fillId="0" borderId="0"/>
    <xf numFmtId="181" fontId="6" fillId="0" borderId="0" applyFont="0" applyFill="0" applyBorder="0" applyAlignment="0" applyProtection="0"/>
    <xf numFmtId="0" fontId="8" fillId="0" borderId="0"/>
    <xf numFmtId="0" fontId="1" fillId="0" borderId="0">
      <alignment vertical="center"/>
    </xf>
    <xf numFmtId="0" fontId="6" fillId="0" borderId="0"/>
    <xf numFmtId="0" fontId="1" fillId="0" borderId="0">
      <alignment vertical="center"/>
    </xf>
    <xf numFmtId="9" fontId="1" fillId="0" borderId="0" applyFont="0" applyFill="0" applyBorder="0" applyAlignment="0" applyProtection="0">
      <alignment vertical="center"/>
    </xf>
  </cellStyleXfs>
  <cellXfs count="105">
    <xf numFmtId="0" fontId="0" fillId="0" borderId="0" xfId="0"/>
    <xf numFmtId="0" fontId="2" fillId="0" borderId="0" xfId="1" applyFont="1" applyFill="1"/>
    <xf numFmtId="0" fontId="2" fillId="0" borderId="0" xfId="1" applyFont="1"/>
    <xf numFmtId="0" fontId="2" fillId="0" borderId="2" xfId="2" applyFont="1" applyFill="1" applyBorder="1" applyAlignment="1">
      <alignment horizontal="center"/>
    </xf>
    <xf numFmtId="0" fontId="2" fillId="0" borderId="0" xfId="2" applyFont="1" applyFill="1"/>
    <xf numFmtId="0" fontId="2" fillId="0" borderId="6" xfId="2" applyFont="1" applyFill="1" applyBorder="1" applyAlignment="1">
      <alignment horizontal="center"/>
    </xf>
    <xf numFmtId="2" fontId="2" fillId="0" borderId="6" xfId="2" applyNumberFormat="1" applyFont="1" applyFill="1" applyBorder="1" applyAlignment="1">
      <alignment horizontal="center"/>
    </xf>
    <xf numFmtId="2" fontId="2" fillId="0" borderId="2" xfId="2" applyNumberFormat="1" applyFont="1" applyFill="1" applyBorder="1" applyAlignment="1">
      <alignment horizontal="center"/>
    </xf>
    <xf numFmtId="1" fontId="2" fillId="0" borderId="2" xfId="2" applyNumberFormat="1" applyFont="1" applyFill="1" applyBorder="1" applyAlignment="1">
      <alignment horizontal="center"/>
    </xf>
    <xf numFmtId="2" fontId="2" fillId="0" borderId="0" xfId="2" applyNumberFormat="1" applyFont="1" applyFill="1" applyAlignment="1">
      <alignment horizontal="center"/>
    </xf>
    <xf numFmtId="0" fontId="2" fillId="0" borderId="0" xfId="2" applyFont="1" applyFill="1" applyAlignment="1">
      <alignment horizontal="center"/>
    </xf>
    <xf numFmtId="0" fontId="2" fillId="0" borderId="2" xfId="1" applyFont="1" applyFill="1" applyBorder="1" applyAlignment="1">
      <alignment horizontal="center"/>
    </xf>
    <xf numFmtId="0" fontId="2" fillId="0" borderId="1" xfId="1" applyFont="1" applyFill="1" applyBorder="1" applyAlignment="1">
      <alignment horizontal="center" vertical="center"/>
    </xf>
    <xf numFmtId="0" fontId="2" fillId="0" borderId="6" xfId="1" applyFont="1" applyFill="1" applyBorder="1" applyAlignment="1">
      <alignment horizontal="center" vertical="center"/>
    </xf>
    <xf numFmtId="0" fontId="5" fillId="0" borderId="2" xfId="1" applyFont="1" applyFill="1" applyBorder="1" applyAlignment="1">
      <alignment horizontal="center"/>
    </xf>
    <xf numFmtId="0" fontId="2" fillId="0" borderId="5" xfId="1" applyFont="1" applyFill="1" applyBorder="1" applyAlignment="1">
      <alignment horizontal="center" vertical="center"/>
    </xf>
    <xf numFmtId="0" fontId="2" fillId="0" borderId="7" xfId="1" applyFont="1" applyFill="1" applyBorder="1" applyAlignment="1">
      <alignment horizontal="center" vertical="center"/>
    </xf>
    <xf numFmtId="182" fontId="2" fillId="0" borderId="4" xfId="7" applyNumberFormat="1" applyFont="1" applyFill="1" applyBorder="1" applyAlignment="1">
      <alignment horizontal="center" vertical="center"/>
    </xf>
    <xf numFmtId="183" fontId="2" fillId="0" borderId="2" xfId="1" applyNumberFormat="1" applyFont="1" applyFill="1" applyBorder="1"/>
    <xf numFmtId="2" fontId="2" fillId="0" borderId="2" xfId="1" applyNumberFormat="1" applyFont="1" applyFill="1" applyBorder="1"/>
    <xf numFmtId="182" fontId="2" fillId="0" borderId="2" xfId="1" applyNumberFormat="1" applyFont="1" applyFill="1" applyBorder="1"/>
    <xf numFmtId="0" fontId="9" fillId="0" borderId="0" xfId="4" applyFont="1" applyFill="1"/>
    <xf numFmtId="0" fontId="9" fillId="0" borderId="9" xfId="4" applyFont="1" applyFill="1" applyBorder="1"/>
    <xf numFmtId="181" fontId="9" fillId="0" borderId="9" xfId="5" applyFont="1" applyFill="1" applyBorder="1" applyAlignment="1">
      <alignment horizontal="center"/>
    </xf>
    <xf numFmtId="0" fontId="9" fillId="0" borderId="2" xfId="6" applyFont="1" applyFill="1" applyBorder="1"/>
    <xf numFmtId="0" fontId="9" fillId="0" borderId="7" xfId="6" applyFont="1" applyFill="1" applyBorder="1" applyAlignment="1">
      <alignment horizontal="center"/>
    </xf>
    <xf numFmtId="0" fontId="9" fillId="0" borderId="2" xfId="6" applyFont="1" applyFill="1" applyBorder="1" applyAlignment="1">
      <alignment horizontal="center"/>
    </xf>
    <xf numFmtId="0" fontId="9" fillId="0" borderId="10" xfId="6" applyFont="1" applyFill="1" applyBorder="1" applyAlignment="1">
      <alignment horizontal="center"/>
    </xf>
    <xf numFmtId="0" fontId="9" fillId="0" borderId="2" xfId="4" applyFont="1" applyFill="1" applyBorder="1"/>
    <xf numFmtId="0" fontId="9" fillId="0" borderId="10" xfId="6" applyFont="1" applyFill="1" applyBorder="1"/>
    <xf numFmtId="0" fontId="9" fillId="0" borderId="0" xfId="8" applyFont="1"/>
    <xf numFmtId="0" fontId="9" fillId="0" borderId="0" xfId="2" applyFont="1" applyFill="1"/>
    <xf numFmtId="0" fontId="9" fillId="0" borderId="2" xfId="2" applyFont="1" applyFill="1" applyBorder="1"/>
    <xf numFmtId="0" fontId="9" fillId="0" borderId="6" xfId="2" applyFont="1" applyFill="1" applyBorder="1"/>
    <xf numFmtId="0" fontId="12" fillId="0" borderId="0" xfId="2" applyFont="1" applyFill="1"/>
    <xf numFmtId="182" fontId="9" fillId="0" borderId="0" xfId="2" applyNumberFormat="1" applyFont="1" applyFill="1"/>
    <xf numFmtId="0" fontId="13" fillId="0" borderId="0" xfId="9" applyFont="1">
      <alignment vertical="center"/>
    </xf>
    <xf numFmtId="0" fontId="13" fillId="4" borderId="2" xfId="9" applyFont="1" applyFill="1" applyBorder="1" applyAlignment="1">
      <alignment vertical="center" wrapText="1"/>
    </xf>
    <xf numFmtId="0" fontId="13" fillId="0" borderId="2" xfId="9" applyFont="1" applyBorder="1" applyAlignment="1">
      <alignment vertical="center" wrapText="1"/>
    </xf>
    <xf numFmtId="1" fontId="13" fillId="0" borderId="2" xfId="9" applyNumberFormat="1" applyFont="1" applyBorder="1">
      <alignment vertical="center"/>
    </xf>
    <xf numFmtId="1" fontId="13" fillId="0" borderId="0" xfId="9" applyNumberFormat="1" applyFont="1" applyBorder="1">
      <alignment vertical="center"/>
    </xf>
    <xf numFmtId="0" fontId="13" fillId="0" borderId="2" xfId="9" applyFont="1" applyBorder="1">
      <alignment vertical="center"/>
    </xf>
    <xf numFmtId="0" fontId="13" fillId="0" borderId="1" xfId="9" applyFont="1" applyBorder="1">
      <alignment vertical="center"/>
    </xf>
    <xf numFmtId="1" fontId="13" fillId="0" borderId="1" xfId="9" applyNumberFormat="1" applyFont="1" applyBorder="1">
      <alignment vertical="center"/>
    </xf>
    <xf numFmtId="0" fontId="13" fillId="0" borderId="6" xfId="9" applyFont="1" applyBorder="1">
      <alignment vertical="center"/>
    </xf>
    <xf numFmtId="1" fontId="13" fillId="0" borderId="6" xfId="9" applyNumberFormat="1" applyFont="1" applyBorder="1">
      <alignment vertical="center"/>
    </xf>
    <xf numFmtId="0" fontId="13" fillId="0" borderId="2" xfId="9" applyFont="1" applyBorder="1" applyAlignment="1">
      <alignment horizontal="center" vertical="center" wrapText="1"/>
    </xf>
    <xf numFmtId="0" fontId="13" fillId="0" borderId="7" xfId="9" applyFont="1" applyBorder="1">
      <alignment vertical="center"/>
    </xf>
    <xf numFmtId="1" fontId="13" fillId="0" borderId="7" xfId="9" applyNumberFormat="1" applyFont="1" applyBorder="1">
      <alignment vertical="center"/>
    </xf>
    <xf numFmtId="0" fontId="13" fillId="6" borderId="2" xfId="9" applyFont="1" applyFill="1" applyBorder="1" applyAlignment="1">
      <alignment vertical="center" wrapText="1"/>
    </xf>
    <xf numFmtId="0" fontId="13" fillId="5" borderId="11" xfId="9" applyFont="1" applyFill="1" applyBorder="1">
      <alignment vertical="center"/>
    </xf>
    <xf numFmtId="0" fontId="13" fillId="2" borderId="11" xfId="9" applyFont="1" applyFill="1" applyBorder="1">
      <alignment vertical="center"/>
    </xf>
    <xf numFmtId="0" fontId="13" fillId="0" borderId="0" xfId="9" applyFont="1" applyBorder="1">
      <alignment vertical="center"/>
    </xf>
    <xf numFmtId="0" fontId="13" fillId="7" borderId="10" xfId="9" applyFont="1" applyFill="1" applyBorder="1">
      <alignment vertical="center"/>
    </xf>
    <xf numFmtId="0" fontId="13" fillId="7" borderId="12" xfId="9" applyFont="1" applyFill="1" applyBorder="1">
      <alignment vertical="center"/>
    </xf>
    <xf numFmtId="0" fontId="13" fillId="7" borderId="11" xfId="9" applyFont="1" applyFill="1" applyBorder="1">
      <alignment vertical="center"/>
    </xf>
    <xf numFmtId="0" fontId="0" fillId="0" borderId="0" xfId="0" applyFill="1" applyBorder="1" applyAlignment="1"/>
    <xf numFmtId="0" fontId="0" fillId="0" borderId="13" xfId="0" applyFill="1" applyBorder="1" applyAlignment="1"/>
    <xf numFmtId="0" fontId="0" fillId="0" borderId="14" xfId="0" applyFont="1" applyFill="1" applyBorder="1" applyAlignment="1">
      <alignment horizontal="center"/>
    </xf>
    <xf numFmtId="0" fontId="0" fillId="0" borderId="14" xfId="0" applyFont="1" applyFill="1" applyBorder="1" applyAlignment="1">
      <alignment horizontal="centerContinuous"/>
    </xf>
    <xf numFmtId="182" fontId="9" fillId="0" borderId="0" xfId="2" applyNumberFormat="1" applyFont="1" applyFill="1" applyBorder="1"/>
    <xf numFmtId="0" fontId="0" fillId="0" borderId="1" xfId="0" applyBorder="1"/>
    <xf numFmtId="0" fontId="0" fillId="0" borderId="6" xfId="0" applyBorder="1"/>
    <xf numFmtId="0" fontId="0" fillId="0" borderId="7" xfId="0" applyBorder="1"/>
    <xf numFmtId="0" fontId="0" fillId="0" borderId="2" xfId="0" applyBorder="1"/>
    <xf numFmtId="0" fontId="0" fillId="0" borderId="0" xfId="0" applyAlignment="1">
      <alignment vertical="center"/>
    </xf>
    <xf numFmtId="1" fontId="13" fillId="3" borderId="11" xfId="9" applyNumberFormat="1" applyFont="1" applyFill="1" applyBorder="1">
      <alignment vertical="center"/>
    </xf>
    <xf numFmtId="0" fontId="9" fillId="0" borderId="2" xfId="8" applyFont="1" applyBorder="1"/>
    <xf numFmtId="2" fontId="9" fillId="0" borderId="2" xfId="8" applyNumberFormat="1" applyFont="1" applyBorder="1"/>
    <xf numFmtId="0" fontId="10" fillId="0" borderId="0" xfId="9" applyFont="1">
      <alignment vertical="center"/>
    </xf>
    <xf numFmtId="2" fontId="9" fillId="0" borderId="7" xfId="8" applyNumberFormat="1" applyFont="1" applyBorder="1"/>
    <xf numFmtId="0" fontId="9" fillId="0" borderId="3" xfId="8" applyFont="1" applyBorder="1"/>
    <xf numFmtId="2" fontId="9" fillId="0" borderId="6" xfId="8" applyNumberFormat="1" applyFont="1" applyBorder="1"/>
    <xf numFmtId="0" fontId="9" fillId="0" borderId="5" xfId="8" applyFont="1" applyBorder="1"/>
    <xf numFmtId="0" fontId="9" fillId="0" borderId="7" xfId="8" applyFont="1" applyBorder="1"/>
    <xf numFmtId="0" fontId="9" fillId="0" borderId="1" xfId="8" applyFont="1" applyBorder="1"/>
    <xf numFmtId="2" fontId="9" fillId="0" borderId="1" xfId="8" applyNumberFormat="1" applyFont="1" applyBorder="1"/>
    <xf numFmtId="2" fontId="9" fillId="0" borderId="0" xfId="8" applyNumberFormat="1" applyFont="1"/>
    <xf numFmtId="0" fontId="9" fillId="0" borderId="0" xfId="2" applyFont="1"/>
    <xf numFmtId="179" fontId="9" fillId="0" borderId="0" xfId="2" applyNumberFormat="1" applyFont="1"/>
    <xf numFmtId="8" fontId="9" fillId="0" borderId="0" xfId="2" applyNumberFormat="1" applyFont="1"/>
    <xf numFmtId="184" fontId="9" fillId="0" borderId="6" xfId="2" applyNumberFormat="1" applyFont="1" applyBorder="1"/>
    <xf numFmtId="0" fontId="9" fillId="0" borderId="7" xfId="2" applyFont="1" applyBorder="1"/>
    <xf numFmtId="0" fontId="9" fillId="0" borderId="8" xfId="2" applyFont="1" applyBorder="1"/>
    <xf numFmtId="176" fontId="9" fillId="0" borderId="6" xfId="2" applyNumberFormat="1" applyFont="1" applyBorder="1"/>
    <xf numFmtId="179" fontId="9" fillId="0" borderId="6" xfId="2" applyNumberFormat="1" applyFont="1" applyBorder="1"/>
    <xf numFmtId="0" fontId="9" fillId="0" borderId="6" xfId="2" applyFont="1" applyBorder="1"/>
    <xf numFmtId="180" fontId="9" fillId="0" borderId="0" xfId="2" applyNumberFormat="1" applyFont="1"/>
    <xf numFmtId="0" fontId="9" fillId="0" borderId="0" xfId="2" applyFont="1" applyAlignment="1">
      <alignment horizontal="center"/>
    </xf>
    <xf numFmtId="2" fontId="9" fillId="0" borderId="2" xfId="2" applyNumberFormat="1" applyFont="1" applyBorder="1"/>
    <xf numFmtId="0" fontId="9" fillId="0" borderId="2" xfId="2" applyFont="1" applyBorder="1"/>
    <xf numFmtId="178" fontId="9" fillId="0" borderId="2" xfId="2" applyNumberFormat="1" applyFont="1" applyBorder="1" applyAlignment="1">
      <alignment horizontal="right"/>
    </xf>
    <xf numFmtId="177" fontId="9" fillId="0" borderId="2" xfId="2" applyNumberFormat="1" applyFont="1" applyBorder="1"/>
    <xf numFmtId="0" fontId="11" fillId="0" borderId="11" xfId="2" applyFont="1" applyBorder="1" applyAlignment="1">
      <alignment horizontal="center"/>
    </xf>
    <xf numFmtId="0" fontId="11" fillId="0" borderId="10" xfId="2" applyFont="1" applyBorder="1" applyAlignment="1">
      <alignment horizontal="center"/>
    </xf>
    <xf numFmtId="0" fontId="9" fillId="0" borderId="2" xfId="2" applyFont="1" applyBorder="1" applyAlignment="1">
      <alignment horizontal="left" wrapText="1"/>
    </xf>
    <xf numFmtId="178" fontId="9" fillId="0" borderId="0" xfId="2" applyNumberFormat="1" applyFont="1"/>
    <xf numFmtId="177" fontId="9" fillId="0" borderId="2" xfId="2" applyNumberFormat="1" applyFont="1" applyBorder="1" applyAlignment="1">
      <alignment horizontal="center"/>
    </xf>
    <xf numFmtId="0" fontId="9" fillId="0" borderId="2" xfId="2" applyFont="1" applyBorder="1" applyAlignment="1">
      <alignment horizontal="center"/>
    </xf>
    <xf numFmtId="9" fontId="9" fillId="0" borderId="2" xfId="3" applyFont="1" applyFill="1" applyBorder="1" applyAlignment="1">
      <alignment horizontal="center"/>
    </xf>
    <xf numFmtId="9" fontId="9" fillId="0" borderId="2" xfId="2" applyNumberFormat="1" applyFont="1" applyBorder="1" applyAlignment="1">
      <alignment horizontal="center"/>
    </xf>
    <xf numFmtId="0" fontId="9" fillId="0" borderId="1" xfId="2" applyFont="1" applyBorder="1"/>
    <xf numFmtId="0" fontId="9" fillId="0" borderId="9" xfId="2" applyFont="1" applyBorder="1"/>
    <xf numFmtId="178" fontId="9" fillId="0" borderId="9" xfId="2" applyNumberFormat="1" applyFont="1" applyBorder="1"/>
    <xf numFmtId="177" fontId="9" fillId="0" borderId="9" xfId="2" applyNumberFormat="1" applyFont="1" applyBorder="1"/>
  </cellXfs>
  <cellStyles count="11">
    <cellStyle name="Normal_Calculation (3)" xfId="6" xr:uid="{00000000-0005-0000-0000-000000000000}"/>
    <cellStyle name="百分比 2" xfId="3" xr:uid="{00000000-0005-0000-0000-000001000000}"/>
    <cellStyle name="百分比 3" xfId="10" xr:uid="{00000000-0005-0000-0000-000002000000}"/>
    <cellStyle name="常规" xfId="0" builtinId="0"/>
    <cellStyle name="常规 2" xfId="2" xr:uid="{00000000-0005-0000-0000-000004000000}"/>
    <cellStyle name="常规 3" xfId="9" xr:uid="{00000000-0005-0000-0000-000005000000}"/>
    <cellStyle name="常规_第3套第7题解答" xfId="8" xr:uid="{00000000-0005-0000-0000-000006000000}"/>
    <cellStyle name="常规_第4和5章时间序列和回归考题200606" xfId="1" xr:uid="{00000000-0005-0000-0000-000007000000}"/>
    <cellStyle name="常规_第6章-经济订货量-答案1" xfId="7" xr:uid="{00000000-0005-0000-0000-000008000000}"/>
    <cellStyle name="常规_试题7-3" xfId="4" xr:uid="{00000000-0005-0000-0000-000009000000}"/>
    <cellStyle name="货币_试题7-3" xfId="5" xr:uid="{00000000-0005-0000-0000-00000A000000}"/>
  </cellStyles>
  <dxfs count="0"/>
  <tableStyles count="0" defaultTableStyle="TableStyleMedium2" defaultPivotStyle="PivotStyleMedium9"/>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connections" Target="connection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zh-CN"/>
        </a:p>
      </c:txPr>
    </c:title>
    <c:autoTitleDeleted val="0"/>
    <c:plotArea>
      <c:layout/>
      <c:scatterChart>
        <c:scatterStyle val="line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1"/>
            <c:dispEq val="1"/>
            <c:trendlineLbl>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trendlineLbl>
          </c:trendline>
          <c:xVal>
            <c:numRef>
              <c:f>第1题!$A$2:$A$19</c:f>
              <c:numCache>
                <c:formatCode>General</c:formatCode>
                <c:ptCount val="18"/>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numCache>
            </c:numRef>
          </c:xVal>
          <c:yVal>
            <c:numRef>
              <c:f>第1题!$B$2:$B$19</c:f>
              <c:numCache>
                <c:formatCode>General</c:formatCode>
                <c:ptCount val="18"/>
                <c:pt idx="0">
                  <c:v>275</c:v>
                </c:pt>
                <c:pt idx="1">
                  <c:v>290</c:v>
                </c:pt>
                <c:pt idx="2">
                  <c:v>323</c:v>
                </c:pt>
                <c:pt idx="3">
                  <c:v>342</c:v>
                </c:pt>
                <c:pt idx="4">
                  <c:v>276</c:v>
                </c:pt>
                <c:pt idx="5">
                  <c:v>380</c:v>
                </c:pt>
                <c:pt idx="6">
                  <c:v>381</c:v>
                </c:pt>
                <c:pt idx="7">
                  <c:v>432</c:v>
                </c:pt>
                <c:pt idx="8">
                  <c:v>431</c:v>
                </c:pt>
                <c:pt idx="9">
                  <c:v>425</c:v>
                </c:pt>
                <c:pt idx="10">
                  <c:v>460</c:v>
                </c:pt>
                <c:pt idx="11">
                  <c:v>478</c:v>
                </c:pt>
                <c:pt idx="12">
                  <c:v>560</c:v>
                </c:pt>
                <c:pt idx="13">
                  <c:v>534</c:v>
                </c:pt>
                <c:pt idx="14">
                  <c:v>608</c:v>
                </c:pt>
                <c:pt idx="15">
                  <c:v>576</c:v>
                </c:pt>
                <c:pt idx="16">
                  <c:v>654</c:v>
                </c:pt>
                <c:pt idx="17">
                  <c:v>670</c:v>
                </c:pt>
              </c:numCache>
            </c:numRef>
          </c:yVal>
          <c:smooth val="0"/>
          <c:extLst>
            <c:ext xmlns:c16="http://schemas.microsoft.com/office/drawing/2014/chart" uri="{C3380CC4-5D6E-409C-BE32-E72D297353CC}">
              <c16:uniqueId val="{00000000-0663-482A-9F0F-7113ABF904C4}"/>
            </c:ext>
          </c:extLst>
        </c:ser>
        <c:dLbls>
          <c:showLegendKey val="0"/>
          <c:showVal val="0"/>
          <c:showCatName val="0"/>
          <c:showSerName val="0"/>
          <c:showPercent val="0"/>
          <c:showBubbleSize val="0"/>
        </c:dLbls>
        <c:axId val="93482136"/>
        <c:axId val="93481480"/>
      </c:scatterChart>
      <c:valAx>
        <c:axId val="9348213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93481480"/>
        <c:crosses val="autoZero"/>
        <c:crossBetween val="midCat"/>
      </c:valAx>
      <c:valAx>
        <c:axId val="934814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93482136"/>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zh-CN"/>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zh-CN"/>
        </a:p>
      </c:txPr>
    </c:title>
    <c:autoTitleDeleted val="0"/>
    <c:plotArea>
      <c:layout/>
      <c:lineChart>
        <c:grouping val="standard"/>
        <c:varyColors val="0"/>
        <c:ser>
          <c:idx val="0"/>
          <c:order val="0"/>
          <c:spPr>
            <a:ln w="28575" cap="rnd">
              <a:solidFill>
                <a:schemeClr val="accent1"/>
              </a:solidFill>
              <a:round/>
            </a:ln>
            <a:effectLst/>
          </c:spPr>
          <c:marker>
            <c:symbol val="none"/>
          </c:marker>
          <c:cat>
            <c:numRef>
              <c:f>第1题!$A$2:$A$19</c:f>
              <c:numCache>
                <c:formatCode>General</c:formatCode>
                <c:ptCount val="18"/>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numCache>
            </c:numRef>
          </c:cat>
          <c:val>
            <c:numRef>
              <c:f>第1题!$B$2:$B$19</c:f>
              <c:numCache>
                <c:formatCode>General</c:formatCode>
                <c:ptCount val="18"/>
                <c:pt idx="0">
                  <c:v>275</c:v>
                </c:pt>
                <c:pt idx="1">
                  <c:v>290</c:v>
                </c:pt>
                <c:pt idx="2">
                  <c:v>323</c:v>
                </c:pt>
                <c:pt idx="3">
                  <c:v>342</c:v>
                </c:pt>
                <c:pt idx="4">
                  <c:v>276</c:v>
                </c:pt>
                <c:pt idx="5">
                  <c:v>380</c:v>
                </c:pt>
                <c:pt idx="6">
                  <c:v>381</c:v>
                </c:pt>
                <c:pt idx="7">
                  <c:v>432</c:v>
                </c:pt>
                <c:pt idx="8">
                  <c:v>431</c:v>
                </c:pt>
                <c:pt idx="9">
                  <c:v>425</c:v>
                </c:pt>
                <c:pt idx="10">
                  <c:v>460</c:v>
                </c:pt>
                <c:pt idx="11">
                  <c:v>478</c:v>
                </c:pt>
                <c:pt idx="12">
                  <c:v>560</c:v>
                </c:pt>
                <c:pt idx="13">
                  <c:v>534</c:v>
                </c:pt>
                <c:pt idx="14">
                  <c:v>608</c:v>
                </c:pt>
                <c:pt idx="15">
                  <c:v>576</c:v>
                </c:pt>
                <c:pt idx="16">
                  <c:v>654</c:v>
                </c:pt>
                <c:pt idx="17">
                  <c:v>670</c:v>
                </c:pt>
              </c:numCache>
            </c:numRef>
          </c:val>
          <c:smooth val="0"/>
          <c:extLst>
            <c:ext xmlns:c16="http://schemas.microsoft.com/office/drawing/2014/chart" uri="{C3380CC4-5D6E-409C-BE32-E72D297353CC}">
              <c16:uniqueId val="{00000000-B436-4872-B164-E2A4038ED150}"/>
            </c:ext>
          </c:extLst>
        </c:ser>
        <c:ser>
          <c:idx val="1"/>
          <c:order val="1"/>
          <c:tx>
            <c:v>预测值1</c:v>
          </c:tx>
          <c:spPr>
            <a:ln w="28575" cap="rnd">
              <a:solidFill>
                <a:schemeClr val="accent2"/>
              </a:solidFill>
              <a:round/>
            </a:ln>
            <a:effectLst/>
          </c:spPr>
          <c:marker>
            <c:symbol val="none"/>
          </c:marker>
          <c:val>
            <c:numRef>
              <c:f>第1题!$C$2:$C$21</c:f>
              <c:numCache>
                <c:formatCode>0.0</c:formatCode>
                <c:ptCount val="20"/>
                <c:pt idx="0">
                  <c:v>252.04599999999999</c:v>
                </c:pt>
                <c:pt idx="1">
                  <c:v>275.30200000000002</c:v>
                </c:pt>
                <c:pt idx="2">
                  <c:v>298.55799999999999</c:v>
                </c:pt>
                <c:pt idx="3">
                  <c:v>321.81399999999996</c:v>
                </c:pt>
                <c:pt idx="4">
                  <c:v>345.07</c:v>
                </c:pt>
                <c:pt idx="5">
                  <c:v>368.32600000000002</c:v>
                </c:pt>
                <c:pt idx="6">
                  <c:v>391.58199999999999</c:v>
                </c:pt>
                <c:pt idx="7">
                  <c:v>414.83799999999997</c:v>
                </c:pt>
                <c:pt idx="8">
                  <c:v>438.09399999999999</c:v>
                </c:pt>
                <c:pt idx="9">
                  <c:v>461.35</c:v>
                </c:pt>
                <c:pt idx="10">
                  <c:v>484.60599999999999</c:v>
                </c:pt>
                <c:pt idx="11">
                  <c:v>507.86199999999997</c:v>
                </c:pt>
                <c:pt idx="12">
                  <c:v>531.11799999999994</c:v>
                </c:pt>
                <c:pt idx="13">
                  <c:v>554.37400000000002</c:v>
                </c:pt>
                <c:pt idx="14">
                  <c:v>577.63</c:v>
                </c:pt>
                <c:pt idx="15">
                  <c:v>600.88599999999997</c:v>
                </c:pt>
                <c:pt idx="16">
                  <c:v>624.14199999999994</c:v>
                </c:pt>
                <c:pt idx="17">
                  <c:v>647.39800000000002</c:v>
                </c:pt>
                <c:pt idx="18">
                  <c:v>670.654</c:v>
                </c:pt>
                <c:pt idx="19">
                  <c:v>693.91</c:v>
                </c:pt>
              </c:numCache>
            </c:numRef>
          </c:val>
          <c:smooth val="0"/>
          <c:extLst>
            <c:ext xmlns:c16="http://schemas.microsoft.com/office/drawing/2014/chart" uri="{C3380CC4-5D6E-409C-BE32-E72D297353CC}">
              <c16:uniqueId val="{00000004-B436-4872-B164-E2A4038ED150}"/>
            </c:ext>
          </c:extLst>
        </c:ser>
        <c:ser>
          <c:idx val="2"/>
          <c:order val="2"/>
          <c:tx>
            <c:v>预测值2</c:v>
          </c:tx>
          <c:spPr>
            <a:ln w="28575" cap="rnd">
              <a:solidFill>
                <a:schemeClr val="accent3"/>
              </a:solidFill>
              <a:round/>
            </a:ln>
            <a:effectLst/>
          </c:spPr>
          <c:marker>
            <c:symbol val="none"/>
          </c:marker>
          <c:val>
            <c:numRef>
              <c:f>第1题!$D$2:$D$21</c:f>
              <c:numCache>
                <c:formatCode>0.0</c:formatCode>
                <c:ptCount val="20"/>
                <c:pt idx="0">
                  <c:v>252.046783625731</c:v>
                </c:pt>
                <c:pt idx="1">
                  <c:v>275.30271757825938</c:v>
                </c:pt>
                <c:pt idx="2">
                  <c:v>298.55865153078776</c:v>
                </c:pt>
                <c:pt idx="3">
                  <c:v>321.81458548331614</c:v>
                </c:pt>
                <c:pt idx="4">
                  <c:v>345.07051943584452</c:v>
                </c:pt>
                <c:pt idx="5">
                  <c:v>368.3264533883729</c:v>
                </c:pt>
                <c:pt idx="6">
                  <c:v>391.58238734090128</c:v>
                </c:pt>
                <c:pt idx="7">
                  <c:v>414.83832129342966</c:v>
                </c:pt>
                <c:pt idx="8">
                  <c:v>438.09425524595804</c:v>
                </c:pt>
                <c:pt idx="9">
                  <c:v>461.35018919848642</c:v>
                </c:pt>
                <c:pt idx="10">
                  <c:v>484.6061231510148</c:v>
                </c:pt>
                <c:pt idx="11">
                  <c:v>507.86205710354318</c:v>
                </c:pt>
                <c:pt idx="12">
                  <c:v>531.11799105607156</c:v>
                </c:pt>
                <c:pt idx="13">
                  <c:v>554.37392500859994</c:v>
                </c:pt>
                <c:pt idx="14">
                  <c:v>577.62985896112832</c:v>
                </c:pt>
                <c:pt idx="15">
                  <c:v>600.8857929136567</c:v>
                </c:pt>
                <c:pt idx="16">
                  <c:v>624.14172686618508</c:v>
                </c:pt>
                <c:pt idx="17">
                  <c:v>647.39766081871346</c:v>
                </c:pt>
                <c:pt idx="18">
                  <c:v>670.65359477124184</c:v>
                </c:pt>
                <c:pt idx="19">
                  <c:v>693.90952872377022</c:v>
                </c:pt>
              </c:numCache>
            </c:numRef>
          </c:val>
          <c:smooth val="0"/>
          <c:extLst>
            <c:ext xmlns:c16="http://schemas.microsoft.com/office/drawing/2014/chart" uri="{C3380CC4-5D6E-409C-BE32-E72D297353CC}">
              <c16:uniqueId val="{00000005-B436-4872-B164-E2A4038ED150}"/>
            </c:ext>
          </c:extLst>
        </c:ser>
        <c:dLbls>
          <c:showLegendKey val="0"/>
          <c:showVal val="0"/>
          <c:showCatName val="0"/>
          <c:showSerName val="0"/>
          <c:showPercent val="0"/>
          <c:showBubbleSize val="0"/>
        </c:dLbls>
        <c:smooth val="0"/>
        <c:axId val="547237512"/>
        <c:axId val="547241120"/>
      </c:lineChart>
      <c:catAx>
        <c:axId val="5472375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547241120"/>
        <c:crosses val="autoZero"/>
        <c:auto val="1"/>
        <c:lblAlgn val="ctr"/>
        <c:lblOffset val="100"/>
        <c:noMultiLvlLbl val="0"/>
      </c:catAx>
      <c:valAx>
        <c:axId val="5472411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54723751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zh-CN"/>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zh-CN" altLang="en-US"/>
              <a:t>全年总成本随订货量的变化</a:t>
            </a:r>
          </a:p>
        </c:rich>
      </c:tx>
      <c:layout>
        <c:manualLayout>
          <c:xMode val="edge"/>
          <c:yMode val="edge"/>
          <c:x val="0.39166666666666666"/>
          <c:y val="4.166666666666666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zh-CN"/>
        </a:p>
      </c:txPr>
    </c:title>
    <c:autoTitleDeleted val="0"/>
    <c:plotArea>
      <c:layout>
        <c:manualLayout>
          <c:layoutTarget val="inner"/>
          <c:xMode val="edge"/>
          <c:yMode val="edge"/>
          <c:x val="0.16155314960629921"/>
          <c:y val="0.2"/>
          <c:w val="0.78255796150481194"/>
          <c:h val="0.7157487605715952"/>
        </c:manualLayout>
      </c:layout>
      <c:scatterChart>
        <c:scatterStyle val="line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'第4题 '!$E$3:$E$23</c:f>
              <c:numCache>
                <c:formatCode>General</c:formatCode>
                <c:ptCount val="21"/>
                <c:pt idx="0">
                  <c:v>1000</c:v>
                </c:pt>
                <c:pt idx="1">
                  <c:v>1100</c:v>
                </c:pt>
                <c:pt idx="2">
                  <c:v>1200</c:v>
                </c:pt>
                <c:pt idx="3">
                  <c:v>1300</c:v>
                </c:pt>
                <c:pt idx="4">
                  <c:v>1400</c:v>
                </c:pt>
                <c:pt idx="5">
                  <c:v>1500</c:v>
                </c:pt>
                <c:pt idx="6">
                  <c:v>1600</c:v>
                </c:pt>
                <c:pt idx="7">
                  <c:v>1700</c:v>
                </c:pt>
                <c:pt idx="8">
                  <c:v>1800</c:v>
                </c:pt>
                <c:pt idx="9">
                  <c:v>1900</c:v>
                </c:pt>
                <c:pt idx="10">
                  <c:v>2000</c:v>
                </c:pt>
                <c:pt idx="11">
                  <c:v>2100</c:v>
                </c:pt>
                <c:pt idx="12">
                  <c:v>2200</c:v>
                </c:pt>
                <c:pt idx="13">
                  <c:v>2300</c:v>
                </c:pt>
                <c:pt idx="14">
                  <c:v>2400</c:v>
                </c:pt>
                <c:pt idx="15">
                  <c:v>2500</c:v>
                </c:pt>
                <c:pt idx="16">
                  <c:v>2600</c:v>
                </c:pt>
                <c:pt idx="17">
                  <c:v>2700</c:v>
                </c:pt>
                <c:pt idx="18">
                  <c:v>2800</c:v>
                </c:pt>
                <c:pt idx="19">
                  <c:v>2900</c:v>
                </c:pt>
                <c:pt idx="20">
                  <c:v>3000</c:v>
                </c:pt>
              </c:numCache>
            </c:numRef>
          </c:xVal>
          <c:yVal>
            <c:numRef>
              <c:f>'第4题 '!$F$3:$F$23</c:f>
              <c:numCache>
                <c:formatCode>0.00</c:formatCode>
                <c:ptCount val="21"/>
                <c:pt idx="0">
                  <c:v>2319000</c:v>
                </c:pt>
                <c:pt idx="1">
                  <c:v>2318318.1818181816</c:v>
                </c:pt>
                <c:pt idx="2">
                  <c:v>2318000</c:v>
                </c:pt>
                <c:pt idx="3">
                  <c:v>2317961.5384615385</c:v>
                </c:pt>
                <c:pt idx="4">
                  <c:v>2318142.8571428573</c:v>
                </c:pt>
                <c:pt idx="5">
                  <c:v>2318500</c:v>
                </c:pt>
                <c:pt idx="6">
                  <c:v>2319000</c:v>
                </c:pt>
                <c:pt idx="7">
                  <c:v>2319617.6470588236</c:v>
                </c:pt>
                <c:pt idx="8">
                  <c:v>2320333.3333333335</c:v>
                </c:pt>
                <c:pt idx="9">
                  <c:v>2321131.5789473685</c:v>
                </c:pt>
                <c:pt idx="10">
                  <c:v>2322000</c:v>
                </c:pt>
                <c:pt idx="11">
                  <c:v>2322928.5714285714</c:v>
                </c:pt>
                <c:pt idx="12">
                  <c:v>2323909.0909090908</c:v>
                </c:pt>
                <c:pt idx="13">
                  <c:v>2324934.7826086958</c:v>
                </c:pt>
                <c:pt idx="14">
                  <c:v>2326000</c:v>
                </c:pt>
                <c:pt idx="15">
                  <c:v>2327100</c:v>
                </c:pt>
                <c:pt idx="16">
                  <c:v>2328230.769230769</c:v>
                </c:pt>
                <c:pt idx="17">
                  <c:v>2329388.888888889</c:v>
                </c:pt>
                <c:pt idx="18">
                  <c:v>2330571.4285714286</c:v>
                </c:pt>
                <c:pt idx="19">
                  <c:v>2331775.8620689656</c:v>
                </c:pt>
                <c:pt idx="20">
                  <c:v>2333000</c:v>
                </c:pt>
              </c:numCache>
            </c:numRef>
          </c:yVal>
          <c:smooth val="0"/>
          <c:extLst>
            <c:ext xmlns:c16="http://schemas.microsoft.com/office/drawing/2014/chart" uri="{C3380CC4-5D6E-409C-BE32-E72D297353CC}">
              <c16:uniqueId val="{00000000-A1B3-48C9-9399-9FE41B8CCD03}"/>
            </c:ext>
          </c:extLst>
        </c:ser>
        <c:ser>
          <c:idx val="1"/>
          <c:order val="1"/>
          <c:spPr>
            <a:ln w="19050" cap="rnd">
              <a:solidFill>
                <a:schemeClr val="accent2"/>
              </a:solidFill>
              <a:round/>
            </a:ln>
            <a:effectLst/>
          </c:spPr>
          <c:marker>
            <c:symbol val="circle"/>
            <c:size val="5"/>
            <c:spPr>
              <a:solidFill>
                <a:schemeClr val="bg1"/>
              </a:solidFill>
              <a:ln w="9525">
                <a:solidFill>
                  <a:schemeClr val="accent2"/>
                </a:solidFill>
              </a:ln>
              <a:effectLst/>
            </c:spPr>
          </c:marker>
          <c:dLbls>
            <c:dLbl>
              <c:idx val="0"/>
              <c:delete val="1"/>
              <c:extLst>
                <c:ext xmlns:c15="http://schemas.microsoft.com/office/drawing/2012/chart" uri="{CE6537A1-D6FC-4f65-9D91-7224C49458BB}"/>
                <c:ext xmlns:c16="http://schemas.microsoft.com/office/drawing/2014/chart" uri="{C3380CC4-5D6E-409C-BE32-E72D297353CC}">
                  <c16:uniqueId val="{00000001-A1B3-48C9-9399-9FE41B8CCD03}"/>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zh-CN"/>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xVal>
            <c:numRef>
              <c:f>'第4题 '!$C$18</c:f>
              <c:numCache>
                <c:formatCode>General</c:formatCode>
                <c:ptCount val="1"/>
                <c:pt idx="0">
                  <c:v>1155.7788944723618</c:v>
                </c:pt>
              </c:numCache>
            </c:numRef>
          </c:xVal>
          <c:yVal>
            <c:numRef>
              <c:f>'第4题 '!$C$19</c:f>
              <c:numCache>
                <c:formatCode>General</c:formatCode>
                <c:ptCount val="1"/>
                <c:pt idx="0">
                  <c:v>2034641.0312741178</c:v>
                </c:pt>
              </c:numCache>
            </c:numRef>
          </c:yVal>
          <c:smooth val="0"/>
          <c:extLst>
            <c:ext xmlns:c16="http://schemas.microsoft.com/office/drawing/2014/chart" uri="{C3380CC4-5D6E-409C-BE32-E72D297353CC}">
              <c16:uniqueId val="{00000002-A1B3-48C9-9399-9FE41B8CCD03}"/>
            </c:ext>
          </c:extLst>
        </c:ser>
        <c:dLbls>
          <c:showLegendKey val="0"/>
          <c:showVal val="0"/>
          <c:showCatName val="0"/>
          <c:showSerName val="0"/>
          <c:showPercent val="0"/>
          <c:showBubbleSize val="0"/>
        </c:dLbls>
        <c:axId val="2047750912"/>
        <c:axId val="1646441792"/>
      </c:scatterChart>
      <c:valAx>
        <c:axId val="2047750912"/>
        <c:scaling>
          <c:orientation val="minMax"/>
          <c:max val="3000"/>
          <c:min val="1000"/>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1646441792"/>
        <c:crosses val="autoZero"/>
        <c:crossBetween val="midCat"/>
      </c:valAx>
      <c:valAx>
        <c:axId val="1646441792"/>
        <c:scaling>
          <c:orientation val="minMax"/>
          <c:max val="2052000"/>
          <c:min val="2034000"/>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2047750912"/>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zh-CN"/>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zh-CN"/>
        </a:p>
      </c:txPr>
    </c:title>
    <c:autoTitleDeleted val="0"/>
    <c:plotArea>
      <c:layout/>
      <c:barChart>
        <c:barDir val="col"/>
        <c:grouping val="clustered"/>
        <c:varyColors val="0"/>
        <c:ser>
          <c:idx val="0"/>
          <c:order val="0"/>
          <c:spPr>
            <a:solidFill>
              <a:schemeClr val="accent1"/>
            </a:solidFill>
            <a:ln>
              <a:solidFill>
                <a:schemeClr val="tx1"/>
              </a:solidFill>
            </a:ln>
            <a:effectLst/>
          </c:spPr>
          <c:invertIfNegative val="0"/>
          <c:cat>
            <c:numRef>
              <c:f>第6题!$G$5:$G$15</c:f>
              <c:numCache>
                <c:formatCode>General</c:formatCode>
                <c:ptCount val="11"/>
                <c:pt idx="0">
                  <c:v>1000</c:v>
                </c:pt>
                <c:pt idx="1">
                  <c:v>1100</c:v>
                </c:pt>
                <c:pt idx="2">
                  <c:v>1200</c:v>
                </c:pt>
                <c:pt idx="3">
                  <c:v>1300</c:v>
                </c:pt>
                <c:pt idx="4">
                  <c:v>1400</c:v>
                </c:pt>
                <c:pt idx="5">
                  <c:v>1500</c:v>
                </c:pt>
                <c:pt idx="6">
                  <c:v>1600</c:v>
                </c:pt>
                <c:pt idx="7">
                  <c:v>1700</c:v>
                </c:pt>
                <c:pt idx="8">
                  <c:v>1800</c:v>
                </c:pt>
                <c:pt idx="9">
                  <c:v>1900</c:v>
                </c:pt>
                <c:pt idx="10">
                  <c:v>2000</c:v>
                </c:pt>
              </c:numCache>
            </c:numRef>
          </c:cat>
          <c:val>
            <c:numRef>
              <c:f>第6题!$H$5:$H$15</c:f>
              <c:numCache>
                <c:formatCode>General</c:formatCode>
                <c:ptCount val="11"/>
                <c:pt idx="0">
                  <c:v>19500</c:v>
                </c:pt>
                <c:pt idx="1">
                  <c:v>20318.181818181816</c:v>
                </c:pt>
                <c:pt idx="2">
                  <c:v>21250</c:v>
                </c:pt>
                <c:pt idx="3">
                  <c:v>22269.23076923077</c:v>
                </c:pt>
                <c:pt idx="4">
                  <c:v>23357.142857142855</c:v>
                </c:pt>
                <c:pt idx="5">
                  <c:v>24500</c:v>
                </c:pt>
                <c:pt idx="6">
                  <c:v>25687.5</c:v>
                </c:pt>
                <c:pt idx="7">
                  <c:v>26911.764705882353</c:v>
                </c:pt>
                <c:pt idx="8">
                  <c:v>28166.666666666668</c:v>
                </c:pt>
                <c:pt idx="9">
                  <c:v>29447.36842105263</c:v>
                </c:pt>
                <c:pt idx="10">
                  <c:v>30750</c:v>
                </c:pt>
              </c:numCache>
            </c:numRef>
          </c:val>
          <c:extLst>
            <c:ext xmlns:c16="http://schemas.microsoft.com/office/drawing/2014/chart" uri="{C3380CC4-5D6E-409C-BE32-E72D297353CC}">
              <c16:uniqueId val="{00000000-8DAE-4784-9C68-FEC389B08A91}"/>
            </c:ext>
          </c:extLst>
        </c:ser>
        <c:ser>
          <c:idx val="2"/>
          <c:order val="2"/>
          <c:spPr>
            <a:solidFill>
              <a:schemeClr val="accent6"/>
            </a:solidFill>
            <a:ln>
              <a:noFill/>
            </a:ln>
            <a:effectLst/>
          </c:spPr>
          <c:invertIfNegative val="0"/>
          <c:val>
            <c:numRef>
              <c:f>第6题!$J$5:$J$15</c:f>
              <c:numCache>
                <c:formatCode>General</c:formatCode>
                <c:ptCount val="11"/>
                <c:pt idx="0">
                  <c:v>0</c:v>
                </c:pt>
                <c:pt idx="1">
                  <c:v>0</c:v>
                </c:pt>
                <c:pt idx="2">
                  <c:v>0</c:v>
                </c:pt>
                <c:pt idx="3">
                  <c:v>0</c:v>
                </c:pt>
                <c:pt idx="4">
                  <c:v>0</c:v>
                </c:pt>
                <c:pt idx="5">
                  <c:v>0</c:v>
                </c:pt>
                <c:pt idx="6">
                  <c:v>0</c:v>
                </c:pt>
                <c:pt idx="7">
                  <c:v>0</c:v>
                </c:pt>
                <c:pt idx="8">
                  <c:v>0</c:v>
                </c:pt>
                <c:pt idx="9">
                  <c:v>0</c:v>
                </c:pt>
                <c:pt idx="10">
                  <c:v>30750</c:v>
                </c:pt>
              </c:numCache>
            </c:numRef>
          </c:val>
          <c:extLst>
            <c:ext xmlns:c16="http://schemas.microsoft.com/office/drawing/2014/chart" uri="{C3380CC4-5D6E-409C-BE32-E72D297353CC}">
              <c16:uniqueId val="{00000006-8DAE-4784-9C68-FEC389B08A91}"/>
            </c:ext>
          </c:extLst>
        </c:ser>
        <c:dLbls>
          <c:showLegendKey val="0"/>
          <c:showVal val="0"/>
          <c:showCatName val="0"/>
          <c:showSerName val="0"/>
          <c:showPercent val="0"/>
          <c:showBubbleSize val="0"/>
        </c:dLbls>
        <c:gapWidth val="0"/>
        <c:overlap val="100"/>
        <c:axId val="526952175"/>
        <c:axId val="526948015"/>
      </c:barChart>
      <c:lineChart>
        <c:grouping val="standard"/>
        <c:varyColors val="0"/>
        <c:ser>
          <c:idx val="1"/>
          <c:order val="1"/>
          <c:spPr>
            <a:ln w="28575" cap="rnd">
              <a:solidFill>
                <a:schemeClr val="accent2"/>
              </a:solidFill>
              <a:round/>
            </a:ln>
            <a:effectLst/>
          </c:spPr>
          <c:marker>
            <c:symbol val="none"/>
          </c:marker>
          <c:val>
            <c:numRef>
              <c:f>第6题!$I$5:$I$15</c:f>
              <c:numCache>
                <c:formatCode>General</c:formatCode>
                <c:ptCount val="11"/>
                <c:pt idx="0">
                  <c:v>21213.203435596428</c:v>
                </c:pt>
                <c:pt idx="1">
                  <c:v>21213.203435596428</c:v>
                </c:pt>
                <c:pt idx="2">
                  <c:v>21213.203435596428</c:v>
                </c:pt>
                <c:pt idx="3">
                  <c:v>21213.203435596428</c:v>
                </c:pt>
                <c:pt idx="4">
                  <c:v>21213.203435596428</c:v>
                </c:pt>
                <c:pt idx="5">
                  <c:v>21213.203435596428</c:v>
                </c:pt>
                <c:pt idx="6">
                  <c:v>21213.203435596428</c:v>
                </c:pt>
                <c:pt idx="7">
                  <c:v>21213.203435596428</c:v>
                </c:pt>
                <c:pt idx="8">
                  <c:v>21213.203435596428</c:v>
                </c:pt>
                <c:pt idx="9">
                  <c:v>21213.203435596428</c:v>
                </c:pt>
                <c:pt idx="10">
                  <c:v>21213.203435596428</c:v>
                </c:pt>
              </c:numCache>
            </c:numRef>
          </c:val>
          <c:smooth val="0"/>
          <c:extLst>
            <c:ext xmlns:c16="http://schemas.microsoft.com/office/drawing/2014/chart" uri="{C3380CC4-5D6E-409C-BE32-E72D297353CC}">
              <c16:uniqueId val="{00000004-8DAE-4784-9C68-FEC389B08A91}"/>
            </c:ext>
          </c:extLst>
        </c:ser>
        <c:dLbls>
          <c:showLegendKey val="0"/>
          <c:showVal val="0"/>
          <c:showCatName val="0"/>
          <c:showSerName val="0"/>
          <c:showPercent val="0"/>
          <c:showBubbleSize val="0"/>
        </c:dLbls>
        <c:marker val="1"/>
        <c:smooth val="0"/>
        <c:axId val="526952175"/>
        <c:axId val="526948015"/>
      </c:lineChart>
      <c:catAx>
        <c:axId val="5269521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526948015"/>
        <c:crosses val="autoZero"/>
        <c:auto val="1"/>
        <c:lblAlgn val="ctr"/>
        <c:lblOffset val="100"/>
        <c:noMultiLvlLbl val="0"/>
      </c:catAx>
      <c:valAx>
        <c:axId val="52694801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526952175"/>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zh-CN"/>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Spin" dx="26" fmlaLink="$C$3" inc="1000" max="25000" min="5000" page="10" val="12000"/>
</file>

<file path=xl/ctrlProps/ctrlProp2.xml><?xml version="1.0" encoding="utf-8"?>
<formControlPr xmlns="http://schemas.microsoft.com/office/spreadsheetml/2009/9/main" objectType="Spin" dx="26" fmlaLink="$C$3" inc="100" max="2000" min="1000" page="10" val="2000"/>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image" Target="../media/image1.emf"/></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2" Type="http://schemas.openxmlformats.org/officeDocument/2006/relationships/image" Target="../media/image3.emf"/><Relationship Id="rId1" Type="http://schemas.openxmlformats.org/officeDocument/2006/relationships/image" Target="../media/image2.emf"/></Relationships>
</file>

<file path=xl/drawings/_rels/drawing6.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image" Target="../media/image4.emf"/></Relationships>
</file>

<file path=xl/drawings/_rels/drawing7.xml.rels><?xml version="1.0" encoding="UTF-8" standalone="yes"?>
<Relationships xmlns="http://schemas.openxmlformats.org/package/2006/relationships"><Relationship Id="rId2" Type="http://schemas.openxmlformats.org/officeDocument/2006/relationships/image" Target="../media/image6.emf"/><Relationship Id="rId1" Type="http://schemas.openxmlformats.org/officeDocument/2006/relationships/image" Target="../media/image5.emf"/></Relationships>
</file>

<file path=xl/drawings/drawing1.xml><?xml version="1.0" encoding="utf-8"?>
<xdr:wsDr xmlns:xdr="http://schemas.openxmlformats.org/drawingml/2006/spreadsheetDrawing" xmlns:a="http://schemas.openxmlformats.org/drawingml/2006/main">
  <xdr:twoCellAnchor>
    <xdr:from>
      <xdr:col>9</xdr:col>
      <xdr:colOff>400049</xdr:colOff>
      <xdr:row>1</xdr:row>
      <xdr:rowOff>104775</xdr:rowOff>
    </xdr:from>
    <xdr:to>
      <xdr:col>14</xdr:col>
      <xdr:colOff>161924</xdr:colOff>
      <xdr:row>8</xdr:row>
      <xdr:rowOff>171450</xdr:rowOff>
    </xdr:to>
    <xdr:sp macro="" textlink="">
      <xdr:nvSpPr>
        <xdr:cNvPr id="2" name="Text Box 2">
          <a:extLst>
            <a:ext uri="{FF2B5EF4-FFF2-40B4-BE49-F238E27FC236}">
              <a16:creationId xmlns:a16="http://schemas.microsoft.com/office/drawing/2014/main" id="{00000000-0008-0000-0200-000002000000}"/>
            </a:ext>
          </a:extLst>
        </xdr:cNvPr>
        <xdr:cNvSpPr txBox="1">
          <a:spLocks noChangeArrowheads="1"/>
        </xdr:cNvSpPr>
      </xdr:nvSpPr>
      <xdr:spPr bwMode="auto">
        <a:xfrm>
          <a:off x="5486399" y="295275"/>
          <a:ext cx="3190875" cy="1266825"/>
        </a:xfrm>
        <a:prstGeom prst="rect">
          <a:avLst/>
        </a:prstGeom>
        <a:solidFill>
          <a:schemeClr val="accent5">
            <a:lumMod val="40000"/>
            <a:lumOff val="60000"/>
          </a:schemeClr>
        </a:solidFill>
        <a:ln w="9525">
          <a:solidFill>
            <a:schemeClr val="bg1">
              <a:lumMod val="75000"/>
            </a:schemeClr>
          </a:solidFill>
          <a:miter lim="800000"/>
          <a:headEnd/>
          <a:tailEnd/>
        </a:ln>
      </xdr:spPr>
      <xdr:txBody>
        <a:bodyPr vertOverflow="clip" wrap="square" lIns="27432" tIns="18288" rIns="0" bIns="0" anchor="t" upright="1"/>
        <a:lstStyle/>
        <a:p>
          <a:r>
            <a:rPr lang="zh-CN" altLang="en-US" sz="1100" b="1" i="0" u="none" strike="noStrike" baseline="0">
              <a:solidFill>
                <a:srgbClr val="000000"/>
              </a:solidFill>
              <a:latin typeface="宋体"/>
              <a:ea typeface="宋体"/>
            </a:rPr>
            <a:t>第</a:t>
          </a:r>
          <a:r>
            <a:rPr lang="en-US" altLang="zh-CN" sz="1100" b="1" i="0" u="none" strike="noStrike" baseline="0">
              <a:solidFill>
                <a:srgbClr val="000000"/>
              </a:solidFill>
              <a:latin typeface="宋体"/>
              <a:ea typeface="宋体"/>
            </a:rPr>
            <a:t>1</a:t>
          </a:r>
          <a:r>
            <a:rPr lang="zh-CN" altLang="en-US" sz="1100" b="1" i="0" u="none" strike="noStrike" baseline="0">
              <a:solidFill>
                <a:srgbClr val="000000"/>
              </a:solidFill>
              <a:latin typeface="宋体"/>
              <a:ea typeface="宋体"/>
            </a:rPr>
            <a:t>题　</a:t>
          </a:r>
          <a:r>
            <a:rPr lang="zh-CN" altLang="zh-CN" sz="1100">
              <a:effectLst/>
              <a:latin typeface="+mn-lt"/>
              <a:ea typeface="+mn-ea"/>
              <a:cs typeface="+mn-cs"/>
            </a:rPr>
            <a:t>某公司过去</a:t>
          </a:r>
          <a:r>
            <a:rPr lang="en-US" altLang="zh-CN" sz="1100">
              <a:effectLst/>
              <a:latin typeface="+mn-lt"/>
              <a:ea typeface="+mn-ea"/>
              <a:cs typeface="+mn-cs"/>
            </a:rPr>
            <a:t>18</a:t>
          </a:r>
          <a:r>
            <a:rPr lang="zh-CN" altLang="zh-CN" sz="1100">
              <a:effectLst/>
              <a:latin typeface="+mn-lt"/>
              <a:ea typeface="+mn-ea"/>
              <a:cs typeface="+mn-cs"/>
            </a:rPr>
            <a:t>个月的室内空气净化器的销量如</a:t>
          </a:r>
          <a:r>
            <a:rPr lang="en-US" altLang="zh-CN" sz="1100">
              <a:effectLst/>
              <a:latin typeface="+mn-lt"/>
              <a:ea typeface="+mn-ea"/>
              <a:cs typeface="+mn-cs"/>
            </a:rPr>
            <a:t>B2:B19</a:t>
          </a:r>
          <a:r>
            <a:rPr lang="zh-CN" altLang="zh-CN" sz="1100">
              <a:effectLst/>
              <a:latin typeface="+mn-lt"/>
              <a:ea typeface="+mn-ea"/>
              <a:cs typeface="+mn-cs"/>
            </a:rPr>
            <a:t>所示。要求：</a:t>
          </a:r>
        </a:p>
        <a:p>
          <a:r>
            <a:rPr lang="en-US" altLang="zh-CN" sz="1100">
              <a:effectLst/>
              <a:latin typeface="+mn-lt"/>
              <a:ea typeface="+mn-ea"/>
              <a:cs typeface="+mn-cs"/>
            </a:rPr>
            <a:t>1.</a:t>
          </a:r>
          <a:r>
            <a:rPr lang="zh-CN" altLang="zh-CN" sz="1100">
              <a:effectLst/>
              <a:latin typeface="+mn-lt"/>
              <a:ea typeface="+mn-ea"/>
              <a:cs typeface="+mn-cs"/>
            </a:rPr>
            <a:t>分别用</a:t>
          </a:r>
          <a:r>
            <a:rPr lang="en-US" altLang="zh-CN" sz="1100">
              <a:effectLst/>
              <a:latin typeface="+mn-lt"/>
              <a:ea typeface="+mn-ea"/>
              <a:cs typeface="+mn-cs"/>
            </a:rPr>
            <a:t>3</a:t>
          </a:r>
          <a:r>
            <a:rPr lang="zh-CN" altLang="zh-CN" sz="1100">
              <a:effectLst/>
              <a:latin typeface="+mn-lt"/>
              <a:ea typeface="+mn-ea"/>
              <a:cs typeface="+mn-cs"/>
            </a:rPr>
            <a:t>种不同的方法建立线性趋势预测模型，预测未来</a:t>
          </a:r>
          <a:r>
            <a:rPr lang="en-US" altLang="zh-CN" sz="1100">
              <a:effectLst/>
              <a:latin typeface="+mn-lt"/>
              <a:ea typeface="+mn-ea"/>
              <a:cs typeface="+mn-cs"/>
            </a:rPr>
            <a:t>2</a:t>
          </a:r>
          <a:r>
            <a:rPr lang="zh-CN" altLang="zh-CN" sz="1100">
              <a:effectLst/>
              <a:latin typeface="+mn-lt"/>
              <a:ea typeface="+mn-ea"/>
              <a:cs typeface="+mn-cs"/>
            </a:rPr>
            <a:t>个月的空气净化器销量；</a:t>
          </a:r>
        </a:p>
        <a:p>
          <a:r>
            <a:rPr lang="en-US" altLang="zh-CN" sz="1100">
              <a:effectLst/>
              <a:latin typeface="+mn-lt"/>
              <a:ea typeface="+mn-ea"/>
              <a:cs typeface="+mn-cs"/>
            </a:rPr>
            <a:t>2.</a:t>
          </a:r>
          <a:r>
            <a:rPr lang="zh-CN" altLang="zh-CN" sz="1100">
              <a:effectLst/>
              <a:latin typeface="+mn-lt"/>
              <a:ea typeface="+mn-ea"/>
              <a:cs typeface="+mn-cs"/>
            </a:rPr>
            <a:t>计算</a:t>
          </a:r>
          <a:r>
            <a:rPr lang="en-US" altLang="zh-CN" sz="1100">
              <a:effectLst/>
              <a:latin typeface="+mn-lt"/>
              <a:ea typeface="+mn-ea"/>
              <a:cs typeface="+mn-cs"/>
            </a:rPr>
            <a:t>MSE</a:t>
          </a:r>
          <a:r>
            <a:rPr lang="zh-CN" altLang="zh-CN" sz="1100">
              <a:effectLst/>
              <a:latin typeface="+mn-lt"/>
              <a:ea typeface="+mn-ea"/>
              <a:cs typeface="+mn-cs"/>
            </a:rPr>
            <a:t>；</a:t>
          </a:r>
        </a:p>
        <a:p>
          <a:r>
            <a:rPr lang="en-US" altLang="zh-CN" sz="1100">
              <a:effectLst/>
              <a:latin typeface="+mn-lt"/>
              <a:ea typeface="+mn-ea"/>
              <a:cs typeface="+mn-cs"/>
            </a:rPr>
            <a:t>3.</a:t>
          </a:r>
          <a:r>
            <a:rPr lang="zh-CN" altLang="zh-CN" sz="1100">
              <a:effectLst/>
              <a:latin typeface="+mn-lt"/>
              <a:ea typeface="+mn-ea"/>
              <a:cs typeface="+mn-cs"/>
            </a:rPr>
            <a:t>绘制图形，反映实际销量与预测销量。</a:t>
          </a:r>
        </a:p>
      </xdr:txBody>
    </xdr:sp>
    <xdr:clientData/>
  </xdr:twoCellAnchor>
  <xdr:twoCellAnchor>
    <xdr:from>
      <xdr:col>15</xdr:col>
      <xdr:colOff>280987</xdr:colOff>
      <xdr:row>1</xdr:row>
      <xdr:rowOff>109537</xdr:rowOff>
    </xdr:from>
    <xdr:to>
      <xdr:col>22</xdr:col>
      <xdr:colOff>52387</xdr:colOff>
      <xdr:row>17</xdr:row>
      <xdr:rowOff>90487</xdr:rowOff>
    </xdr:to>
    <xdr:graphicFrame macro="">
      <xdr:nvGraphicFramePr>
        <xdr:cNvPr id="3" name="图表 2">
          <a:extLst>
            <a:ext uri="{FF2B5EF4-FFF2-40B4-BE49-F238E27FC236}">
              <a16:creationId xmlns:a16="http://schemas.microsoft.com/office/drawing/2014/main" id="{551C2828-7B45-D794-4096-4C509CDFD91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638175</xdr:colOff>
      <xdr:row>17</xdr:row>
      <xdr:rowOff>42862</xdr:rowOff>
    </xdr:from>
    <xdr:to>
      <xdr:col>14</xdr:col>
      <xdr:colOff>28575</xdr:colOff>
      <xdr:row>33</xdr:row>
      <xdr:rowOff>42862</xdr:rowOff>
    </xdr:to>
    <xdr:graphicFrame macro="">
      <xdr:nvGraphicFramePr>
        <xdr:cNvPr id="4" name="图表 3">
          <a:extLst>
            <a:ext uri="{FF2B5EF4-FFF2-40B4-BE49-F238E27FC236}">
              <a16:creationId xmlns:a16="http://schemas.microsoft.com/office/drawing/2014/main" id="{BA929285-9010-DF75-C10F-02B7EFCBEA5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7</xdr:col>
      <xdr:colOff>676275</xdr:colOff>
      <xdr:row>0</xdr:row>
      <xdr:rowOff>161925</xdr:rowOff>
    </xdr:from>
    <xdr:to>
      <xdr:col>15</xdr:col>
      <xdr:colOff>76200</xdr:colOff>
      <xdr:row>16</xdr:row>
      <xdr:rowOff>123825</xdr:rowOff>
    </xdr:to>
    <xdr:sp macro="" textlink="">
      <xdr:nvSpPr>
        <xdr:cNvPr id="2" name="Text Box 1">
          <a:extLst>
            <a:ext uri="{FF2B5EF4-FFF2-40B4-BE49-F238E27FC236}">
              <a16:creationId xmlns:a16="http://schemas.microsoft.com/office/drawing/2014/main" id="{00000000-0008-0000-0300-000002000000}"/>
            </a:ext>
          </a:extLst>
        </xdr:cNvPr>
        <xdr:cNvSpPr txBox="1">
          <a:spLocks noChangeArrowheads="1"/>
        </xdr:cNvSpPr>
      </xdr:nvSpPr>
      <xdr:spPr bwMode="auto">
        <a:xfrm>
          <a:off x="5305425" y="161925"/>
          <a:ext cx="4886325" cy="2724150"/>
        </a:xfrm>
        <a:prstGeom prst="rect">
          <a:avLst/>
        </a:prstGeom>
        <a:solidFill>
          <a:schemeClr val="accent5">
            <a:lumMod val="40000"/>
            <a:lumOff val="60000"/>
          </a:schemeClr>
        </a:solidFill>
        <a:ln w="3175">
          <a:solidFill>
            <a:schemeClr val="bg1">
              <a:lumMod val="75000"/>
            </a:schemeClr>
          </a:solidFill>
          <a:miter lim="800000"/>
          <a:headEnd/>
          <a:tailEnd/>
        </a:ln>
      </xdr:spPr>
      <xdr:txBody>
        <a:bodyPr vertOverflow="clip" wrap="square" lIns="36576" tIns="18288" rIns="0" bIns="0" anchor="t" upright="1"/>
        <a:lstStyle/>
        <a:p>
          <a:r>
            <a:rPr lang="zh-CN" altLang="en-US" sz="1100" b="1" i="0" u="none" strike="noStrike" baseline="0">
              <a:solidFill>
                <a:srgbClr val="000000"/>
              </a:solidFill>
              <a:latin typeface="宋体"/>
              <a:ea typeface="宋体"/>
            </a:rPr>
            <a:t>第</a:t>
          </a:r>
          <a:r>
            <a:rPr lang="en-US" altLang="zh-CN" sz="1100" b="1" i="0" u="none" strike="noStrike" baseline="0">
              <a:solidFill>
                <a:srgbClr val="000000"/>
              </a:solidFill>
              <a:latin typeface="Times New Roman"/>
              <a:ea typeface="宋体"/>
              <a:cs typeface="Times New Roman"/>
            </a:rPr>
            <a:t>2</a:t>
          </a:r>
          <a:r>
            <a:rPr lang="zh-CN" altLang="en-US" sz="1100" b="1" i="0" u="none" strike="noStrike" baseline="0">
              <a:solidFill>
                <a:srgbClr val="000000"/>
              </a:solidFill>
              <a:latin typeface="宋体"/>
              <a:ea typeface="宋体"/>
              <a:cs typeface="Times New Roman"/>
            </a:rPr>
            <a:t>题</a:t>
          </a:r>
          <a:r>
            <a:rPr lang="zh-CN" altLang="en-US" sz="1100" b="0" i="0" u="none" strike="noStrike" baseline="0">
              <a:solidFill>
                <a:srgbClr val="000000"/>
              </a:solidFill>
              <a:latin typeface="Times New Roman"/>
              <a:ea typeface="宋体"/>
              <a:cs typeface="Times New Roman"/>
            </a:rPr>
            <a:t>  </a:t>
          </a:r>
          <a:r>
            <a:rPr lang="zh-CN" altLang="zh-CN" sz="1100">
              <a:effectLst/>
              <a:latin typeface="+mn-lt"/>
              <a:ea typeface="+mn-ea"/>
              <a:cs typeface="+mn-cs"/>
            </a:rPr>
            <a:t>某保健品生产公司计划在某电视台播放广告。根据已有的资料，他们发现在电视台播放广告的次数和公司产品销售量之间大体存在一种线性的依赖关系。具体广告播放数据与销售数据如下</a:t>
          </a:r>
          <a:r>
            <a:rPr lang="en-US" altLang="zh-CN" sz="1100">
              <a:effectLst/>
              <a:latin typeface="+mn-lt"/>
              <a:ea typeface="+mn-ea"/>
              <a:cs typeface="+mn-cs"/>
            </a:rPr>
            <a:t>:</a:t>
          </a:r>
          <a:endParaRPr lang="zh-CN" altLang="zh-CN" sz="1100">
            <a:effectLst/>
            <a:latin typeface="+mn-lt"/>
            <a:ea typeface="+mn-ea"/>
            <a:cs typeface="+mn-cs"/>
          </a:endParaRPr>
        </a:p>
        <a:p>
          <a:pPr algn="l" rtl="0">
            <a:lnSpc>
              <a:spcPts val="1300"/>
            </a:lnSpc>
            <a:defRPr sz="1000"/>
          </a:pPr>
          <a:r>
            <a:rPr lang="zh-CN" altLang="en-US" sz="1100" b="0" i="0" u="none" strike="noStrike" baseline="0">
              <a:solidFill>
                <a:srgbClr val="000000"/>
              </a:solidFill>
              <a:latin typeface="宋体"/>
              <a:ea typeface="宋体"/>
              <a:cs typeface="Times New Roman"/>
            </a:rPr>
            <a:t>        每天播放次数                    销售额(万元)</a:t>
          </a:r>
        </a:p>
        <a:p>
          <a:pPr algn="l" rtl="0">
            <a:lnSpc>
              <a:spcPts val="1300"/>
            </a:lnSpc>
            <a:defRPr sz="1000"/>
          </a:pPr>
          <a:r>
            <a:rPr lang="zh-CN" altLang="en-US" sz="1100" b="0" i="0" u="none" strike="noStrike" baseline="0">
              <a:solidFill>
                <a:srgbClr val="000000"/>
              </a:solidFill>
              <a:latin typeface="宋体"/>
              <a:ea typeface="宋体"/>
              <a:cs typeface="Times New Roman"/>
            </a:rPr>
            <a:t>             1                            84</a:t>
          </a:r>
        </a:p>
        <a:p>
          <a:pPr algn="l" rtl="0">
            <a:lnSpc>
              <a:spcPts val="1300"/>
            </a:lnSpc>
            <a:defRPr sz="1000"/>
          </a:pPr>
          <a:r>
            <a:rPr lang="zh-CN" altLang="en-US" sz="1100" b="0" i="0" u="none" strike="noStrike" baseline="0">
              <a:solidFill>
                <a:srgbClr val="000000"/>
              </a:solidFill>
              <a:latin typeface="宋体"/>
              <a:ea typeface="宋体"/>
              <a:cs typeface="Times New Roman"/>
            </a:rPr>
            <a:t>             2                            86</a:t>
          </a:r>
        </a:p>
        <a:p>
          <a:pPr algn="l" rtl="0">
            <a:lnSpc>
              <a:spcPts val="1300"/>
            </a:lnSpc>
            <a:defRPr sz="1000"/>
          </a:pPr>
          <a:r>
            <a:rPr lang="zh-CN" altLang="en-US" sz="1100" b="0" i="0" u="none" strike="noStrike" baseline="0">
              <a:solidFill>
                <a:srgbClr val="000000"/>
              </a:solidFill>
              <a:latin typeface="宋体"/>
              <a:ea typeface="宋体"/>
              <a:cs typeface="Times New Roman"/>
            </a:rPr>
            <a:t>             3                           109</a:t>
          </a:r>
        </a:p>
        <a:p>
          <a:pPr algn="l" rtl="0">
            <a:lnSpc>
              <a:spcPts val="1300"/>
            </a:lnSpc>
            <a:defRPr sz="1000"/>
          </a:pPr>
          <a:r>
            <a:rPr lang="zh-CN" altLang="en-US" sz="1100" b="0" i="0" u="none" strike="noStrike" baseline="0">
              <a:solidFill>
                <a:srgbClr val="000000"/>
              </a:solidFill>
              <a:latin typeface="宋体"/>
              <a:ea typeface="宋体"/>
              <a:cs typeface="Times New Roman"/>
            </a:rPr>
            <a:t>             4                           101</a:t>
          </a:r>
        </a:p>
        <a:p>
          <a:pPr algn="l" rtl="0">
            <a:defRPr sz="1000"/>
          </a:pPr>
          <a:r>
            <a:rPr lang="zh-CN" altLang="en-US" sz="1100" b="0" i="0" u="none" strike="noStrike" baseline="0">
              <a:solidFill>
                <a:srgbClr val="000000"/>
              </a:solidFill>
              <a:latin typeface="宋体"/>
              <a:ea typeface="宋体"/>
              <a:cs typeface="Times New Roman"/>
            </a:rPr>
            <a:t>             7                            99</a:t>
          </a:r>
        </a:p>
        <a:p>
          <a:pPr algn="l" rtl="0">
            <a:lnSpc>
              <a:spcPts val="1300"/>
            </a:lnSpc>
            <a:defRPr sz="1000"/>
          </a:pPr>
          <a:r>
            <a:rPr lang="zh-CN" altLang="en-US" sz="1100" b="0" i="0" u="none" strike="noStrike" baseline="0">
              <a:solidFill>
                <a:srgbClr val="000000"/>
              </a:solidFill>
              <a:latin typeface="宋体"/>
              <a:ea typeface="宋体"/>
              <a:cs typeface="Times New Roman"/>
            </a:rPr>
            <a:t>            14                           121</a:t>
          </a:r>
        </a:p>
        <a:p>
          <a:pPr algn="l" rtl="0">
            <a:lnSpc>
              <a:spcPts val="1300"/>
            </a:lnSpc>
            <a:defRPr sz="1000"/>
          </a:pPr>
          <a:r>
            <a:rPr lang="zh-CN" altLang="en-US" sz="1100" b="0" i="0" u="none" strike="noStrike" baseline="0">
              <a:solidFill>
                <a:srgbClr val="000000"/>
              </a:solidFill>
              <a:latin typeface="宋体"/>
              <a:ea typeface="宋体"/>
              <a:cs typeface="Times New Roman"/>
            </a:rPr>
            <a:t>            28                           162</a:t>
          </a:r>
        </a:p>
        <a:p>
          <a:r>
            <a:rPr lang="zh-CN" altLang="zh-CN" sz="1100">
              <a:effectLst/>
              <a:latin typeface="+mn-lt"/>
              <a:ea typeface="+mn-ea"/>
              <a:cs typeface="+mn-cs"/>
            </a:rPr>
            <a:t>请用线性回归分析模型为该公司确定</a:t>
          </a:r>
          <a:r>
            <a:rPr lang="en-US" altLang="zh-CN" sz="1100">
              <a:effectLst/>
              <a:latin typeface="+mn-lt"/>
              <a:ea typeface="+mn-ea"/>
              <a:cs typeface="+mn-cs"/>
            </a:rPr>
            <a:t>:</a:t>
          </a:r>
          <a:endParaRPr lang="zh-CN" altLang="zh-CN" sz="1100">
            <a:effectLst/>
            <a:latin typeface="+mn-lt"/>
            <a:ea typeface="+mn-ea"/>
            <a:cs typeface="+mn-cs"/>
          </a:endParaRPr>
        </a:p>
        <a:p>
          <a:r>
            <a:rPr lang="en-US" altLang="zh-CN" sz="1100">
              <a:effectLst/>
              <a:latin typeface="+mn-lt"/>
              <a:ea typeface="+mn-ea"/>
              <a:cs typeface="+mn-cs"/>
            </a:rPr>
            <a:t>1.</a:t>
          </a:r>
          <a:r>
            <a:rPr lang="zh-CN" altLang="zh-CN" sz="1100">
              <a:effectLst/>
              <a:latin typeface="+mn-lt"/>
              <a:ea typeface="+mn-ea"/>
              <a:cs typeface="+mn-cs"/>
            </a:rPr>
            <a:t>如果播放</a:t>
          </a:r>
          <a:r>
            <a:rPr lang="en-US" altLang="zh-CN" sz="1100">
              <a:effectLst/>
              <a:latin typeface="+mn-lt"/>
              <a:ea typeface="+mn-ea"/>
              <a:cs typeface="+mn-cs"/>
            </a:rPr>
            <a:t>35</a:t>
          </a:r>
          <a:r>
            <a:rPr lang="zh-CN" altLang="zh-CN" sz="1100">
              <a:effectLst/>
              <a:latin typeface="+mn-lt"/>
              <a:ea typeface="+mn-ea"/>
              <a:cs typeface="+mn-cs"/>
            </a:rPr>
            <a:t>次广告</a:t>
          </a:r>
          <a:r>
            <a:rPr lang="en-US" altLang="zh-CN" sz="1100">
              <a:effectLst/>
              <a:latin typeface="+mn-lt"/>
              <a:ea typeface="+mn-ea"/>
              <a:cs typeface="+mn-cs"/>
            </a:rPr>
            <a:t>,</a:t>
          </a:r>
          <a:r>
            <a:rPr lang="zh-CN" altLang="zh-CN" sz="1100">
              <a:effectLst/>
              <a:latin typeface="+mn-lt"/>
              <a:ea typeface="+mn-ea"/>
              <a:cs typeface="+mn-cs"/>
            </a:rPr>
            <a:t>估计销售额将达到多少；</a:t>
          </a:r>
        </a:p>
        <a:p>
          <a:r>
            <a:rPr lang="en-US" altLang="zh-CN" sz="1100">
              <a:effectLst/>
              <a:latin typeface="+mn-lt"/>
              <a:ea typeface="+mn-ea"/>
              <a:cs typeface="+mn-cs"/>
            </a:rPr>
            <a:t>2.</a:t>
          </a:r>
          <a:r>
            <a:rPr lang="zh-CN" altLang="zh-CN" sz="1100">
              <a:effectLst/>
              <a:latin typeface="+mn-lt"/>
              <a:ea typeface="+mn-ea"/>
              <a:cs typeface="+mn-cs"/>
            </a:rPr>
            <a:t>如果计划销售额达到</a:t>
          </a:r>
          <a:r>
            <a:rPr lang="en-US" altLang="zh-CN" sz="1100">
              <a:effectLst/>
              <a:latin typeface="+mn-lt"/>
              <a:ea typeface="+mn-ea"/>
              <a:cs typeface="+mn-cs"/>
            </a:rPr>
            <a:t>200</a:t>
          </a:r>
          <a:r>
            <a:rPr lang="zh-CN" altLang="zh-CN" sz="1100">
              <a:effectLst/>
              <a:latin typeface="+mn-lt"/>
              <a:ea typeface="+mn-ea"/>
              <a:cs typeface="+mn-cs"/>
            </a:rPr>
            <a:t>万元</a:t>
          </a:r>
          <a:r>
            <a:rPr lang="en-US" altLang="zh-CN" sz="1100">
              <a:effectLst/>
              <a:latin typeface="+mn-lt"/>
              <a:ea typeface="+mn-ea"/>
              <a:cs typeface="+mn-cs"/>
            </a:rPr>
            <a:t>,</a:t>
          </a:r>
          <a:r>
            <a:rPr lang="zh-CN" altLang="zh-CN" sz="1100">
              <a:effectLst/>
              <a:latin typeface="+mn-lt"/>
              <a:ea typeface="+mn-ea"/>
              <a:cs typeface="+mn-cs"/>
            </a:rPr>
            <a:t>他们应该在该电视台播放多少次广告；</a:t>
          </a:r>
        </a:p>
        <a:p>
          <a:r>
            <a:rPr lang="en-US" altLang="zh-CN" sz="1100">
              <a:effectLst/>
              <a:latin typeface="+mn-lt"/>
              <a:ea typeface="+mn-ea"/>
              <a:cs typeface="+mn-cs"/>
            </a:rPr>
            <a:t>3.</a:t>
          </a:r>
          <a:r>
            <a:rPr lang="zh-CN" altLang="zh-CN" sz="1100">
              <a:effectLst/>
              <a:latin typeface="+mn-lt"/>
              <a:ea typeface="+mn-ea"/>
              <a:cs typeface="+mn-cs"/>
            </a:rPr>
            <a:t>该模型的</a:t>
          </a:r>
          <a:r>
            <a:rPr lang="en-US" altLang="zh-CN" sz="1100">
              <a:effectLst/>
              <a:latin typeface="+mn-lt"/>
              <a:ea typeface="+mn-ea"/>
              <a:cs typeface="+mn-cs"/>
            </a:rPr>
            <a:t>MSE</a:t>
          </a:r>
          <a:r>
            <a:rPr lang="zh-CN" altLang="zh-CN" sz="1100">
              <a:effectLst/>
              <a:latin typeface="+mn-lt"/>
              <a:ea typeface="+mn-ea"/>
              <a:cs typeface="+mn-cs"/>
            </a:rPr>
            <a:t>和</a:t>
          </a:r>
          <a:r>
            <a:rPr lang="en-US" altLang="zh-CN" sz="1100">
              <a:effectLst/>
              <a:latin typeface="+mn-lt"/>
              <a:ea typeface="+mn-ea"/>
              <a:cs typeface="+mn-cs"/>
            </a:rPr>
            <a:t>R</a:t>
          </a:r>
          <a:r>
            <a:rPr lang="zh-CN" altLang="zh-CN" sz="1100">
              <a:effectLst/>
              <a:latin typeface="+mn-lt"/>
              <a:ea typeface="+mn-ea"/>
              <a:cs typeface="+mn-cs"/>
            </a:rPr>
            <a:t>平方各为多少？</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9</xdr:col>
      <xdr:colOff>342900</xdr:colOff>
      <xdr:row>1</xdr:row>
      <xdr:rowOff>133349</xdr:rowOff>
    </xdr:from>
    <xdr:to>
      <xdr:col>16</xdr:col>
      <xdr:colOff>47625</xdr:colOff>
      <xdr:row>14</xdr:row>
      <xdr:rowOff>95249</xdr:rowOff>
    </xdr:to>
    <xdr:sp macro="" textlink="">
      <xdr:nvSpPr>
        <xdr:cNvPr id="2" name="Text Box 1">
          <a:extLst>
            <a:ext uri="{FF2B5EF4-FFF2-40B4-BE49-F238E27FC236}">
              <a16:creationId xmlns:a16="http://schemas.microsoft.com/office/drawing/2014/main" id="{00000000-0008-0000-0400-000002000000}"/>
            </a:ext>
          </a:extLst>
        </xdr:cNvPr>
        <xdr:cNvSpPr txBox="1">
          <a:spLocks noChangeArrowheads="1"/>
        </xdr:cNvSpPr>
      </xdr:nvSpPr>
      <xdr:spPr bwMode="auto">
        <a:xfrm>
          <a:off x="5305425" y="304799"/>
          <a:ext cx="4019550" cy="2162175"/>
        </a:xfrm>
        <a:prstGeom prst="rect">
          <a:avLst/>
        </a:prstGeom>
        <a:solidFill>
          <a:schemeClr val="accent5">
            <a:lumMod val="40000"/>
            <a:lumOff val="60000"/>
          </a:schemeClr>
        </a:solidFill>
        <a:ln w="9525">
          <a:solidFill>
            <a:schemeClr val="bg1">
              <a:lumMod val="75000"/>
            </a:schemeClr>
          </a:solidFill>
          <a:miter lim="800000"/>
          <a:headEnd/>
          <a:tailEnd/>
        </a:ln>
      </xdr:spPr>
      <xdr:txBody>
        <a:bodyPr vertOverflow="clip" wrap="square" lIns="36576" tIns="18288" rIns="0" bIns="0" anchor="t" upright="1"/>
        <a:lstStyle/>
        <a:p>
          <a:r>
            <a:rPr lang="zh-CN" altLang="en-US" sz="1100" b="1" i="0" u="none" strike="noStrike" baseline="0">
              <a:solidFill>
                <a:srgbClr val="000000"/>
              </a:solidFill>
              <a:latin typeface="宋体"/>
              <a:ea typeface="宋体"/>
            </a:rPr>
            <a:t>第</a:t>
          </a:r>
          <a:r>
            <a:rPr lang="en-US" altLang="zh-CN" sz="1100" b="1" i="0" u="none" strike="noStrike" baseline="0">
              <a:solidFill>
                <a:srgbClr val="000000"/>
              </a:solidFill>
              <a:latin typeface="Times New Roman"/>
              <a:ea typeface="宋体"/>
              <a:cs typeface="Times New Roman"/>
            </a:rPr>
            <a:t>3</a:t>
          </a:r>
          <a:r>
            <a:rPr lang="zh-CN" altLang="en-US" sz="1100" b="1" i="0" u="none" strike="noStrike" baseline="0">
              <a:solidFill>
                <a:srgbClr val="000000"/>
              </a:solidFill>
              <a:latin typeface="宋体"/>
              <a:ea typeface="宋体"/>
              <a:cs typeface="Times New Roman"/>
            </a:rPr>
            <a:t>题</a:t>
          </a:r>
          <a:r>
            <a:rPr lang="zh-CN" altLang="en-US" sz="1100" b="0" i="0" u="none" strike="noStrike" baseline="0">
              <a:solidFill>
                <a:srgbClr val="000000"/>
              </a:solidFill>
              <a:latin typeface="宋体"/>
              <a:ea typeface="宋体"/>
              <a:cs typeface="Times New Roman"/>
            </a:rPr>
            <a:t> </a:t>
          </a:r>
          <a:r>
            <a:rPr lang="zh-CN" altLang="zh-CN" sz="1100">
              <a:effectLst/>
              <a:latin typeface="+mn-lt"/>
              <a:ea typeface="+mn-ea"/>
              <a:cs typeface="+mn-cs"/>
            </a:rPr>
            <a:t>某冶炼厂从三种矿石</a:t>
          </a:r>
          <a:r>
            <a:rPr lang="en-US" altLang="zh-CN" sz="1100">
              <a:effectLst/>
              <a:latin typeface="+mn-lt"/>
              <a:ea typeface="+mn-ea"/>
              <a:cs typeface="+mn-cs"/>
            </a:rPr>
            <a:t>M1</a:t>
          </a:r>
          <a:r>
            <a:rPr lang="zh-CN" altLang="zh-CN" sz="1100">
              <a:effectLst/>
              <a:latin typeface="+mn-lt"/>
              <a:ea typeface="+mn-ea"/>
              <a:cs typeface="+mn-cs"/>
            </a:rPr>
            <a:t>、</a:t>
          </a:r>
          <a:r>
            <a:rPr lang="en-US" altLang="zh-CN" sz="1100">
              <a:effectLst/>
              <a:latin typeface="+mn-lt"/>
              <a:ea typeface="+mn-ea"/>
              <a:cs typeface="+mn-cs"/>
            </a:rPr>
            <a:t>M2</a:t>
          </a:r>
          <a:r>
            <a:rPr lang="zh-CN" altLang="zh-CN" sz="1100">
              <a:effectLst/>
              <a:latin typeface="+mn-lt"/>
              <a:ea typeface="+mn-ea"/>
              <a:cs typeface="+mn-cs"/>
            </a:rPr>
            <a:t>、</a:t>
          </a:r>
          <a:r>
            <a:rPr lang="en-US" altLang="zh-CN" sz="1100">
              <a:effectLst/>
              <a:latin typeface="+mn-lt"/>
              <a:ea typeface="+mn-ea"/>
              <a:cs typeface="+mn-cs"/>
            </a:rPr>
            <a:t>M3</a:t>
          </a:r>
          <a:r>
            <a:rPr lang="zh-CN" altLang="zh-CN" sz="1100">
              <a:effectLst/>
              <a:latin typeface="+mn-lt"/>
              <a:ea typeface="+mn-ea"/>
              <a:cs typeface="+mn-cs"/>
            </a:rPr>
            <a:t>中提炼</a:t>
          </a:r>
          <a:r>
            <a:rPr lang="en-US" altLang="zh-CN" sz="1100">
              <a:effectLst/>
              <a:latin typeface="+mn-lt"/>
              <a:ea typeface="+mn-ea"/>
              <a:cs typeface="+mn-cs"/>
            </a:rPr>
            <a:t>A</a:t>
          </a:r>
          <a:r>
            <a:rPr lang="zh-CN" altLang="zh-CN" sz="1100">
              <a:effectLst/>
              <a:latin typeface="+mn-lt"/>
              <a:ea typeface="+mn-ea"/>
              <a:cs typeface="+mn-cs"/>
            </a:rPr>
            <a:t>、</a:t>
          </a:r>
          <a:r>
            <a:rPr lang="en-US" altLang="zh-CN" sz="1100">
              <a:effectLst/>
              <a:latin typeface="+mn-lt"/>
              <a:ea typeface="+mn-ea"/>
              <a:cs typeface="+mn-cs"/>
            </a:rPr>
            <a:t>B</a:t>
          </a:r>
          <a:r>
            <a:rPr lang="zh-CN" altLang="zh-CN" sz="1100">
              <a:effectLst/>
              <a:latin typeface="+mn-lt"/>
              <a:ea typeface="+mn-ea"/>
              <a:cs typeface="+mn-cs"/>
            </a:rPr>
            <a:t>两种金属。已知每吨矿石中金属</a:t>
          </a:r>
          <a:r>
            <a:rPr lang="en-US" altLang="zh-CN" sz="1100">
              <a:effectLst/>
              <a:latin typeface="+mn-lt"/>
              <a:ea typeface="+mn-ea"/>
              <a:cs typeface="+mn-cs"/>
            </a:rPr>
            <a:t>A</a:t>
          </a:r>
          <a:r>
            <a:rPr lang="zh-CN" altLang="zh-CN" sz="1100">
              <a:effectLst/>
              <a:latin typeface="+mn-lt"/>
              <a:ea typeface="+mn-ea"/>
              <a:cs typeface="+mn-cs"/>
            </a:rPr>
            <a:t>、</a:t>
          </a:r>
          <a:r>
            <a:rPr lang="en-US" altLang="zh-CN" sz="1100">
              <a:effectLst/>
              <a:latin typeface="+mn-lt"/>
              <a:ea typeface="+mn-ea"/>
              <a:cs typeface="+mn-cs"/>
            </a:rPr>
            <a:t>B</a:t>
          </a:r>
          <a:r>
            <a:rPr lang="zh-CN" altLang="zh-CN" sz="1100">
              <a:effectLst/>
              <a:latin typeface="+mn-lt"/>
              <a:ea typeface="+mn-ea"/>
              <a:cs typeface="+mn-cs"/>
            </a:rPr>
            <a:t>的含量和各种矿石的每吨价格如下表所示：</a:t>
          </a:r>
          <a:endParaRPr lang="en-US" altLang="zh-CN" sz="1100">
            <a:effectLst/>
            <a:latin typeface="+mn-lt"/>
            <a:ea typeface="+mn-ea"/>
            <a:cs typeface="+mn-cs"/>
          </a:endParaRPr>
        </a:p>
        <a:p>
          <a:endParaRPr lang="en-US" altLang="zh-CN" sz="1100">
            <a:effectLst/>
            <a:latin typeface="+mn-lt"/>
            <a:ea typeface="+mn-ea"/>
            <a:cs typeface="+mn-cs"/>
          </a:endParaRPr>
        </a:p>
        <a:p>
          <a:endParaRPr lang="en-US" altLang="zh-CN" sz="1100">
            <a:effectLst/>
            <a:latin typeface="+mn-lt"/>
            <a:ea typeface="+mn-ea"/>
            <a:cs typeface="+mn-cs"/>
          </a:endParaRPr>
        </a:p>
        <a:p>
          <a:endParaRPr lang="en-US" altLang="zh-CN" sz="1100">
            <a:effectLst/>
            <a:latin typeface="+mn-lt"/>
            <a:ea typeface="+mn-ea"/>
            <a:cs typeface="+mn-cs"/>
          </a:endParaRPr>
        </a:p>
        <a:p>
          <a:endParaRPr lang="zh-CN" altLang="zh-CN" sz="1100">
            <a:effectLst/>
            <a:latin typeface="+mn-lt"/>
            <a:ea typeface="+mn-ea"/>
            <a:cs typeface="+mn-cs"/>
          </a:endParaRPr>
        </a:p>
        <a:p>
          <a:r>
            <a:rPr lang="zh-CN" altLang="zh-CN" sz="1100">
              <a:effectLst/>
              <a:latin typeface="+mn-lt"/>
              <a:ea typeface="+mn-ea"/>
              <a:cs typeface="+mn-cs"/>
            </a:rPr>
            <a:t>如需金属</a:t>
          </a:r>
          <a:r>
            <a:rPr lang="en-US" altLang="zh-CN" sz="1100">
              <a:effectLst/>
              <a:latin typeface="+mn-lt"/>
              <a:ea typeface="+mn-ea"/>
              <a:cs typeface="+mn-cs"/>
            </a:rPr>
            <a:t>A 48</a:t>
          </a:r>
          <a:r>
            <a:rPr lang="zh-CN" altLang="zh-CN" sz="1100">
              <a:effectLst/>
              <a:latin typeface="+mn-lt"/>
              <a:ea typeface="+mn-ea"/>
              <a:cs typeface="+mn-cs"/>
            </a:rPr>
            <a:t>千克，金属</a:t>
          </a:r>
          <a:r>
            <a:rPr lang="en-US" altLang="zh-CN" sz="1100">
              <a:effectLst/>
              <a:latin typeface="+mn-lt"/>
              <a:ea typeface="+mn-ea"/>
              <a:cs typeface="+mn-cs"/>
            </a:rPr>
            <a:t>B 56</a:t>
          </a:r>
          <a:r>
            <a:rPr lang="zh-CN" altLang="zh-CN" sz="1100">
              <a:effectLst/>
              <a:latin typeface="+mn-lt"/>
              <a:ea typeface="+mn-ea"/>
              <a:cs typeface="+mn-cs"/>
            </a:rPr>
            <a:t>千克。要求：</a:t>
          </a:r>
        </a:p>
        <a:p>
          <a:r>
            <a:rPr lang="en-US" altLang="zh-CN" sz="1100">
              <a:effectLst/>
              <a:latin typeface="+mn-lt"/>
              <a:ea typeface="+mn-ea"/>
              <a:cs typeface="+mn-cs"/>
            </a:rPr>
            <a:t>1.</a:t>
          </a:r>
          <a:r>
            <a:rPr lang="zh-CN" altLang="zh-CN" sz="1100">
              <a:effectLst/>
              <a:latin typeface="+mn-lt"/>
              <a:ea typeface="+mn-ea"/>
              <a:cs typeface="+mn-cs"/>
            </a:rPr>
            <a:t>建立模型，求解各种矿石各采购多少吨，使总费用最少（要求每种矿石的采购量为整数吨）；</a:t>
          </a:r>
        </a:p>
        <a:p>
          <a:r>
            <a:rPr lang="en-US" altLang="zh-CN" sz="1100">
              <a:effectLst/>
              <a:latin typeface="+mn-lt"/>
              <a:ea typeface="+mn-ea"/>
              <a:cs typeface="+mn-cs"/>
            </a:rPr>
            <a:t>2.</a:t>
          </a:r>
          <a:r>
            <a:rPr lang="zh-CN" altLang="zh-CN" sz="1100">
              <a:effectLst/>
              <a:latin typeface="+mn-lt"/>
              <a:ea typeface="+mn-ea"/>
              <a:cs typeface="+mn-cs"/>
            </a:rPr>
            <a:t>把规划求解模型参数保存在</a:t>
          </a:r>
          <a:r>
            <a:rPr lang="en-US" altLang="zh-CN" sz="1100">
              <a:effectLst/>
              <a:latin typeface="+mn-lt"/>
              <a:ea typeface="+mn-ea"/>
              <a:cs typeface="+mn-cs"/>
            </a:rPr>
            <a:t>A1</a:t>
          </a:r>
          <a:r>
            <a:rPr lang="zh-CN" altLang="zh-CN" sz="1100">
              <a:effectLst/>
              <a:latin typeface="+mn-lt"/>
              <a:ea typeface="+mn-ea"/>
              <a:cs typeface="+mn-cs"/>
            </a:rPr>
            <a:t>开始的单元格处。</a:t>
          </a:r>
        </a:p>
        <a:p>
          <a:pPr algn="l" rtl="0">
            <a:lnSpc>
              <a:spcPts val="1300"/>
            </a:lnSpc>
            <a:defRPr sz="1000"/>
          </a:pPr>
          <a:endParaRPr lang="zh-CN" altLang="en-US" sz="1100" b="0" i="0" u="none" strike="noStrike" baseline="0">
            <a:solidFill>
              <a:srgbClr val="000000"/>
            </a:solidFill>
            <a:latin typeface="宋体"/>
            <a:ea typeface="宋体"/>
            <a:cs typeface="Times New Roman"/>
          </a:endParaRPr>
        </a:p>
        <a:p>
          <a:pPr algn="l" rtl="0">
            <a:lnSpc>
              <a:spcPts val="1300"/>
            </a:lnSpc>
            <a:defRPr sz="1000"/>
          </a:pPr>
          <a:endParaRPr lang="zh-CN" altLang="en-US" sz="1100" b="0" i="0" u="none" strike="noStrike" baseline="0">
            <a:solidFill>
              <a:srgbClr val="000000"/>
            </a:solidFill>
            <a:latin typeface="宋体"/>
            <a:ea typeface="宋体"/>
          </a:endParaRPr>
        </a:p>
      </xdr:txBody>
    </xdr:sp>
    <xdr:clientData/>
  </xdr:twoCellAnchor>
  <xdr:twoCellAnchor editAs="oneCell">
    <xdr:from>
      <xdr:col>10</xdr:col>
      <xdr:colOff>219075</xdr:colOff>
      <xdr:row>4</xdr:row>
      <xdr:rowOff>152400</xdr:rowOff>
    </xdr:from>
    <xdr:to>
      <xdr:col>15</xdr:col>
      <xdr:colOff>0</xdr:colOff>
      <xdr:row>9</xdr:row>
      <xdr:rowOff>0</xdr:rowOff>
    </xdr:to>
    <xdr:pic>
      <xdr:nvPicPr>
        <xdr:cNvPr id="3" name="图片 2">
          <a:extLst>
            <a:ext uri="{FF2B5EF4-FFF2-40B4-BE49-F238E27FC236}">
              <a16:creationId xmlns:a16="http://schemas.microsoft.com/office/drawing/2014/main" id="{00000000-0008-0000-04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981700" y="838200"/>
          <a:ext cx="2847975" cy="6953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11</xdr:col>
      <xdr:colOff>533400</xdr:colOff>
      <xdr:row>2</xdr:row>
      <xdr:rowOff>171448</xdr:rowOff>
    </xdr:from>
    <xdr:to>
      <xdr:col>20</xdr:col>
      <xdr:colOff>0</xdr:colOff>
      <xdr:row>22</xdr:row>
      <xdr:rowOff>7619</xdr:rowOff>
    </xdr:to>
    <xdr:sp macro="" textlink="">
      <xdr:nvSpPr>
        <xdr:cNvPr id="2" name="Text Box 7">
          <a:extLst>
            <a:ext uri="{FF2B5EF4-FFF2-40B4-BE49-F238E27FC236}">
              <a16:creationId xmlns:a16="http://schemas.microsoft.com/office/drawing/2014/main" id="{D9D6E087-C069-48D8-A6AA-AC9040073A1F}"/>
            </a:ext>
          </a:extLst>
        </xdr:cNvPr>
        <xdr:cNvSpPr txBox="1">
          <a:spLocks noChangeArrowheads="1"/>
        </xdr:cNvSpPr>
      </xdr:nvSpPr>
      <xdr:spPr bwMode="auto">
        <a:xfrm>
          <a:off x="6568440" y="537208"/>
          <a:ext cx="4404360" cy="3493771"/>
        </a:xfrm>
        <a:prstGeom prst="rect">
          <a:avLst/>
        </a:prstGeom>
        <a:solidFill>
          <a:schemeClr val="accent5">
            <a:lumMod val="40000"/>
            <a:lumOff val="60000"/>
          </a:schemeClr>
        </a:solidFill>
        <a:ln w="9525">
          <a:solidFill>
            <a:schemeClr val="bg1">
              <a:lumMod val="75000"/>
            </a:schemeClr>
          </a:solidFill>
          <a:miter lim="800000"/>
          <a:headEnd/>
          <a:tailEnd/>
        </a:ln>
        <a:effectLst>
          <a:outerShdw dist="35921" dir="2700000" algn="ctr" rotWithShape="0">
            <a:srgbClr val="808080"/>
          </a:outerShdw>
        </a:effectLst>
      </xdr:spPr>
      <xdr:txBody>
        <a:bodyPr vertOverflow="clip" wrap="square" lIns="27432" tIns="18288" rIns="0" bIns="0" anchor="t" upright="1"/>
        <a:lstStyle/>
        <a:p>
          <a:r>
            <a:rPr lang="zh-CN" altLang="en-US" sz="1100" b="1" i="0" u="none" strike="noStrike" baseline="0">
              <a:solidFill>
                <a:srgbClr val="000000"/>
              </a:solidFill>
              <a:latin typeface="宋体"/>
              <a:ea typeface="宋体"/>
            </a:rPr>
            <a:t>第</a:t>
          </a:r>
          <a:r>
            <a:rPr lang="en-US" altLang="zh-CN" sz="1100" b="1" i="0" u="none" strike="noStrike" baseline="0">
              <a:solidFill>
                <a:srgbClr val="000000"/>
              </a:solidFill>
              <a:latin typeface="Arial"/>
              <a:ea typeface="宋体"/>
              <a:cs typeface="Arial"/>
            </a:rPr>
            <a:t>4</a:t>
          </a:r>
          <a:r>
            <a:rPr lang="zh-CN" altLang="en-US" sz="1100" b="1" i="0" u="none" strike="noStrike" baseline="0">
              <a:solidFill>
                <a:srgbClr val="000000"/>
              </a:solidFill>
              <a:latin typeface="宋体"/>
              <a:ea typeface="宋体"/>
              <a:cs typeface="Arial"/>
            </a:rPr>
            <a:t>题</a:t>
          </a:r>
          <a:r>
            <a:rPr lang="zh-CN" altLang="en-US" sz="1100" b="0" i="0" u="none" strike="noStrike" baseline="0">
              <a:solidFill>
                <a:srgbClr val="000000"/>
              </a:solidFill>
              <a:latin typeface="宋体"/>
              <a:ea typeface="宋体"/>
              <a:cs typeface="Arial"/>
            </a:rPr>
            <a:t>　</a:t>
          </a:r>
          <a:r>
            <a:rPr lang="zh-CN" altLang="zh-CN" sz="1100">
              <a:effectLst/>
              <a:latin typeface="+mn-lt"/>
              <a:ea typeface="+mn-ea"/>
              <a:cs typeface="+mn-cs"/>
            </a:rPr>
            <a:t>某炼钢厂每年生产需要</a:t>
          </a:r>
          <a:r>
            <a:rPr lang="en-US" altLang="zh-CN" sz="1100">
              <a:effectLst/>
              <a:latin typeface="+mn-lt"/>
              <a:ea typeface="+mn-ea"/>
              <a:cs typeface="+mn-cs"/>
            </a:rPr>
            <a:t>10000</a:t>
          </a:r>
          <a:r>
            <a:rPr lang="zh-CN" altLang="zh-CN" sz="1100">
              <a:effectLst/>
              <a:latin typeface="+mn-lt"/>
              <a:ea typeface="+mn-ea"/>
              <a:cs typeface="+mn-cs"/>
            </a:rPr>
            <a:t>吨矿石。每吨矿石价格</a:t>
          </a:r>
          <a:r>
            <a:rPr lang="en-US" altLang="zh-CN" sz="1100">
              <a:effectLst/>
              <a:latin typeface="+mn-lt"/>
              <a:ea typeface="+mn-ea"/>
              <a:cs typeface="+mn-cs"/>
            </a:rPr>
            <a:t>200</a:t>
          </a:r>
          <a:r>
            <a:rPr lang="zh-CN" altLang="zh-CN" sz="1100">
              <a:effectLst/>
              <a:latin typeface="+mn-lt"/>
              <a:ea typeface="+mn-ea"/>
              <a:cs typeface="+mn-cs"/>
            </a:rPr>
            <a:t>元。他们每次向矿石供应商订购时，需要花费手续费等合计</a:t>
          </a:r>
          <a:r>
            <a:rPr lang="en-US" altLang="zh-CN" sz="1100">
              <a:effectLst/>
              <a:latin typeface="+mn-lt"/>
              <a:ea typeface="+mn-ea"/>
              <a:cs typeface="+mn-cs"/>
            </a:rPr>
            <a:t>2000</a:t>
          </a:r>
          <a:r>
            <a:rPr lang="zh-CN" altLang="zh-CN" sz="1100">
              <a:effectLst/>
              <a:latin typeface="+mn-lt"/>
              <a:ea typeface="+mn-ea"/>
              <a:cs typeface="+mn-cs"/>
            </a:rPr>
            <a:t>元，储存</a:t>
          </a:r>
          <a:r>
            <a:rPr lang="en-US" altLang="zh-CN" sz="1100">
              <a:effectLst/>
              <a:latin typeface="+mn-lt"/>
              <a:ea typeface="+mn-ea"/>
              <a:cs typeface="+mn-cs"/>
            </a:rPr>
            <a:t>1</a:t>
          </a:r>
          <a:r>
            <a:rPr lang="zh-CN" altLang="zh-CN" sz="1100">
              <a:effectLst/>
              <a:latin typeface="+mn-lt"/>
              <a:ea typeface="+mn-ea"/>
              <a:cs typeface="+mn-cs"/>
            </a:rPr>
            <a:t>吨矿石的年成本为</a:t>
          </a:r>
          <a:r>
            <a:rPr lang="en-US" altLang="zh-CN" sz="1100">
              <a:effectLst/>
              <a:latin typeface="+mn-lt"/>
              <a:ea typeface="+mn-ea"/>
              <a:cs typeface="+mn-cs"/>
            </a:rPr>
            <a:t>30</a:t>
          </a:r>
          <a:r>
            <a:rPr lang="zh-CN" altLang="zh-CN" sz="1100">
              <a:effectLst/>
              <a:latin typeface="+mn-lt"/>
              <a:ea typeface="+mn-ea"/>
              <a:cs typeface="+mn-cs"/>
            </a:rPr>
            <a:t>元。要求：</a:t>
          </a:r>
        </a:p>
        <a:p>
          <a:r>
            <a:rPr lang="en-US" altLang="zh-CN" sz="1100">
              <a:effectLst/>
              <a:latin typeface="+mn-lt"/>
              <a:ea typeface="+mn-ea"/>
              <a:cs typeface="+mn-cs"/>
            </a:rPr>
            <a:t>1.</a:t>
          </a:r>
          <a:r>
            <a:rPr lang="zh-CN" altLang="zh-CN" sz="1100">
              <a:effectLst/>
              <a:latin typeface="+mn-lt"/>
              <a:ea typeface="+mn-ea"/>
              <a:cs typeface="+mn-cs"/>
            </a:rPr>
            <a:t>在本工作表构造一个模型来确定当矿石订购量等于</a:t>
          </a:r>
          <a:r>
            <a:rPr lang="en-US" altLang="zh-CN" sz="1100">
              <a:effectLst/>
              <a:latin typeface="+mn-lt"/>
              <a:ea typeface="+mn-ea"/>
              <a:cs typeface="+mn-cs"/>
            </a:rPr>
            <a:t>2000</a:t>
          </a:r>
          <a:r>
            <a:rPr lang="zh-CN" altLang="zh-CN" sz="1100">
              <a:effectLst/>
              <a:latin typeface="+mn-lt"/>
              <a:ea typeface="+mn-ea"/>
              <a:cs typeface="+mn-cs"/>
            </a:rPr>
            <a:t>吨时的全年采购成本、全年订货成本、全年储存成本、全年总成本。利用理论公式计算出最优订货量及全年总成本极小值；</a:t>
          </a:r>
        </a:p>
        <a:p>
          <a:r>
            <a:rPr lang="en-US" altLang="zh-CN" sz="1100">
              <a:effectLst/>
              <a:latin typeface="+mn-lt"/>
              <a:ea typeface="+mn-ea"/>
              <a:cs typeface="+mn-cs"/>
            </a:rPr>
            <a:t>2.</a:t>
          </a:r>
          <a:r>
            <a:rPr lang="zh-CN" altLang="zh-CN" sz="1100">
              <a:effectLst/>
              <a:latin typeface="+mn-lt"/>
              <a:ea typeface="+mn-ea"/>
              <a:cs typeface="+mn-cs"/>
            </a:rPr>
            <a:t>在本工作表中某个区域，构建一个表格用于反映订货量从</a:t>
          </a:r>
          <a:r>
            <a:rPr lang="en-US" altLang="zh-CN" sz="1100">
              <a:effectLst/>
              <a:latin typeface="+mn-lt"/>
              <a:ea typeface="+mn-ea"/>
              <a:cs typeface="+mn-cs"/>
            </a:rPr>
            <a:t>1000</a:t>
          </a:r>
          <a:r>
            <a:rPr lang="zh-CN" altLang="zh-CN" sz="1100">
              <a:effectLst/>
              <a:latin typeface="+mn-lt"/>
              <a:ea typeface="+mn-ea"/>
              <a:cs typeface="+mn-cs"/>
            </a:rPr>
            <a:t>按步长</a:t>
          </a:r>
          <a:r>
            <a:rPr lang="en-US" altLang="zh-CN" sz="1100">
              <a:effectLst/>
              <a:latin typeface="+mn-lt"/>
              <a:ea typeface="+mn-ea"/>
              <a:cs typeface="+mn-cs"/>
            </a:rPr>
            <a:t>100</a:t>
          </a:r>
          <a:r>
            <a:rPr lang="zh-CN" altLang="zh-CN" sz="1100">
              <a:effectLst/>
              <a:latin typeface="+mn-lt"/>
              <a:ea typeface="+mn-ea"/>
              <a:cs typeface="+mn-cs"/>
            </a:rPr>
            <a:t>变化到</a:t>
          </a:r>
          <a:r>
            <a:rPr lang="en-US" altLang="zh-CN" sz="1100">
              <a:effectLst/>
              <a:latin typeface="+mn-lt"/>
              <a:ea typeface="+mn-ea"/>
              <a:cs typeface="+mn-cs"/>
            </a:rPr>
            <a:t>3000</a:t>
          </a:r>
          <a:r>
            <a:rPr lang="zh-CN" altLang="zh-CN" sz="1100">
              <a:effectLst/>
              <a:latin typeface="+mn-lt"/>
              <a:ea typeface="+mn-ea"/>
              <a:cs typeface="+mn-cs"/>
            </a:rPr>
            <a:t>时的全年总成本</a:t>
          </a:r>
          <a:r>
            <a:rPr lang="zh-CN" altLang="en-US" sz="1100">
              <a:effectLst/>
              <a:latin typeface="+mn-lt"/>
              <a:ea typeface="+mn-ea"/>
              <a:cs typeface="+mn-cs"/>
            </a:rPr>
            <a:t>，绘制图表反映全年总成本随订货量的变化情况；</a:t>
          </a:r>
          <a:endParaRPr lang="zh-CN" altLang="zh-CN" sz="1100">
            <a:effectLst/>
            <a:latin typeface="+mn-lt"/>
            <a:ea typeface="+mn-ea"/>
            <a:cs typeface="+mn-cs"/>
          </a:endParaRPr>
        </a:p>
        <a:p>
          <a:r>
            <a:rPr lang="en-US" altLang="zh-CN" sz="1100">
              <a:effectLst/>
              <a:latin typeface="+mn-lt"/>
              <a:ea typeface="+mn-ea"/>
              <a:cs typeface="+mn-cs"/>
            </a:rPr>
            <a:t>3.</a:t>
          </a:r>
          <a:r>
            <a:rPr lang="zh-CN" altLang="zh-CN" sz="1100">
              <a:effectLst/>
              <a:latin typeface="+mn-lt"/>
              <a:ea typeface="+mn-ea"/>
              <a:cs typeface="+mn-cs"/>
            </a:rPr>
            <a:t>利用前面建立的订购量与全年总成本对照表中的数据，使用查表法计算出最优订货量及全年总成本的极小值，讲该数据添加到图表上，用空心点子表示；</a:t>
          </a:r>
        </a:p>
        <a:p>
          <a:r>
            <a:rPr lang="en-US" altLang="zh-CN" sz="1100">
              <a:effectLst/>
              <a:latin typeface="+mn-lt"/>
              <a:ea typeface="+mn-ea"/>
              <a:cs typeface="+mn-cs"/>
            </a:rPr>
            <a:t>4.</a:t>
          </a:r>
          <a:r>
            <a:rPr lang="zh-CN" altLang="zh-CN" sz="1100">
              <a:effectLst/>
              <a:latin typeface="+mn-lt"/>
              <a:ea typeface="+mn-ea"/>
              <a:cs typeface="+mn-cs"/>
            </a:rPr>
            <a:t>年需求量以</a:t>
          </a:r>
          <a:r>
            <a:rPr lang="en-US" altLang="zh-CN" sz="1100">
              <a:effectLst/>
              <a:latin typeface="+mn-lt"/>
              <a:ea typeface="+mn-ea"/>
              <a:cs typeface="+mn-cs"/>
            </a:rPr>
            <a:t>10000</a:t>
          </a:r>
          <a:r>
            <a:rPr lang="zh-CN" altLang="zh-CN" sz="1100">
              <a:effectLst/>
              <a:latin typeface="+mn-lt"/>
              <a:ea typeface="+mn-ea"/>
              <a:cs typeface="+mn-cs"/>
            </a:rPr>
            <a:t>吨为基数，每吨矿石价格基价为</a:t>
          </a:r>
          <a:r>
            <a:rPr lang="en-US" altLang="zh-CN" sz="1100">
              <a:effectLst/>
              <a:latin typeface="+mn-lt"/>
              <a:ea typeface="+mn-ea"/>
              <a:cs typeface="+mn-cs"/>
            </a:rPr>
            <a:t>200</a:t>
          </a:r>
          <a:r>
            <a:rPr lang="zh-CN" altLang="zh-CN" sz="1100">
              <a:effectLst/>
              <a:latin typeface="+mn-lt"/>
              <a:ea typeface="+mn-ea"/>
              <a:cs typeface="+mn-cs"/>
            </a:rPr>
            <a:t>元；矿石在</a:t>
          </a:r>
          <a:r>
            <a:rPr lang="en-US" altLang="zh-CN" sz="1100">
              <a:effectLst/>
              <a:latin typeface="+mn-lt"/>
              <a:ea typeface="+mn-ea"/>
              <a:cs typeface="+mn-cs"/>
            </a:rPr>
            <a:t>10000</a:t>
          </a:r>
          <a:r>
            <a:rPr lang="zh-CN" altLang="zh-CN" sz="1100">
              <a:effectLst/>
              <a:latin typeface="+mn-lt"/>
              <a:ea typeface="+mn-ea"/>
              <a:cs typeface="+mn-cs"/>
            </a:rPr>
            <a:t>吨基础上每增减</a:t>
          </a:r>
          <a:r>
            <a:rPr lang="en-US" altLang="zh-CN" sz="1100">
              <a:effectLst/>
              <a:latin typeface="+mn-lt"/>
              <a:ea typeface="+mn-ea"/>
              <a:cs typeface="+mn-cs"/>
            </a:rPr>
            <a:t>1000</a:t>
          </a:r>
          <a:r>
            <a:rPr lang="zh-CN" altLang="zh-CN" sz="1100">
              <a:effectLst/>
              <a:latin typeface="+mn-lt"/>
              <a:ea typeface="+mn-ea"/>
              <a:cs typeface="+mn-cs"/>
            </a:rPr>
            <a:t>吨，每吨矿石价格则在基价</a:t>
          </a:r>
          <a:r>
            <a:rPr lang="en-US" altLang="zh-CN" sz="1100">
              <a:effectLst/>
              <a:latin typeface="+mn-lt"/>
              <a:ea typeface="+mn-ea"/>
              <a:cs typeface="+mn-cs"/>
            </a:rPr>
            <a:t>200</a:t>
          </a:r>
          <a:r>
            <a:rPr lang="zh-CN" altLang="zh-CN" sz="1100">
              <a:effectLst/>
              <a:latin typeface="+mn-lt"/>
              <a:ea typeface="+mn-ea"/>
              <a:cs typeface="+mn-cs"/>
            </a:rPr>
            <a:t>元的基础上相应减少或增加</a:t>
          </a:r>
          <a:r>
            <a:rPr lang="en-US" altLang="zh-CN" sz="1100">
              <a:effectLst/>
              <a:latin typeface="+mn-lt"/>
              <a:ea typeface="+mn-ea"/>
              <a:cs typeface="+mn-cs"/>
            </a:rPr>
            <a:t>5</a:t>
          </a:r>
          <a:r>
            <a:rPr lang="zh-CN" altLang="zh-CN" sz="1100">
              <a:effectLst/>
              <a:latin typeface="+mn-lt"/>
              <a:ea typeface="+mn-ea"/>
              <a:cs typeface="+mn-cs"/>
            </a:rPr>
            <a:t>元。例如：年需求量增加</a:t>
          </a:r>
          <a:r>
            <a:rPr lang="en-US" altLang="zh-CN" sz="1100">
              <a:effectLst/>
              <a:latin typeface="+mn-lt"/>
              <a:ea typeface="+mn-ea"/>
              <a:cs typeface="+mn-cs"/>
            </a:rPr>
            <a:t>1000</a:t>
          </a:r>
          <a:r>
            <a:rPr lang="zh-CN" altLang="zh-CN" sz="1100">
              <a:effectLst/>
              <a:latin typeface="+mn-lt"/>
              <a:ea typeface="+mn-ea"/>
              <a:cs typeface="+mn-cs"/>
            </a:rPr>
            <a:t>吨，为</a:t>
          </a:r>
          <a:r>
            <a:rPr lang="en-US" altLang="zh-CN" sz="1100">
              <a:effectLst/>
              <a:latin typeface="+mn-lt"/>
              <a:ea typeface="+mn-ea"/>
              <a:cs typeface="+mn-cs"/>
            </a:rPr>
            <a:t>11000</a:t>
          </a:r>
          <a:r>
            <a:rPr lang="zh-CN" altLang="zh-CN" sz="1100">
              <a:effectLst/>
              <a:latin typeface="+mn-lt"/>
              <a:ea typeface="+mn-ea"/>
              <a:cs typeface="+mn-cs"/>
            </a:rPr>
            <a:t>吨时，每吨矿石价格减少</a:t>
          </a:r>
          <a:r>
            <a:rPr lang="en-US" altLang="zh-CN" sz="1100">
              <a:effectLst/>
              <a:latin typeface="+mn-lt"/>
              <a:ea typeface="+mn-ea"/>
              <a:cs typeface="+mn-cs"/>
            </a:rPr>
            <a:t>5</a:t>
          </a:r>
          <a:r>
            <a:rPr lang="zh-CN" altLang="zh-CN" sz="1100">
              <a:effectLst/>
              <a:latin typeface="+mn-lt"/>
              <a:ea typeface="+mn-ea"/>
              <a:cs typeface="+mn-cs"/>
            </a:rPr>
            <a:t>元，为</a:t>
          </a:r>
          <a:r>
            <a:rPr lang="en-US" altLang="zh-CN" sz="1100">
              <a:effectLst/>
              <a:latin typeface="+mn-lt"/>
              <a:ea typeface="+mn-ea"/>
              <a:cs typeface="+mn-cs"/>
            </a:rPr>
            <a:t>195</a:t>
          </a:r>
          <a:r>
            <a:rPr lang="zh-CN" altLang="zh-CN" sz="1100">
              <a:effectLst/>
              <a:latin typeface="+mn-lt"/>
              <a:ea typeface="+mn-ea"/>
              <a:cs typeface="+mn-cs"/>
            </a:rPr>
            <a:t>元；年需求量为</a:t>
          </a:r>
          <a:r>
            <a:rPr lang="en-US" altLang="zh-CN" sz="1100">
              <a:effectLst/>
              <a:latin typeface="+mn-lt"/>
              <a:ea typeface="+mn-ea"/>
              <a:cs typeface="+mn-cs"/>
            </a:rPr>
            <a:t>9000</a:t>
          </a:r>
          <a:r>
            <a:rPr lang="zh-CN" altLang="zh-CN" sz="1100">
              <a:effectLst/>
              <a:latin typeface="+mn-lt"/>
              <a:ea typeface="+mn-ea"/>
              <a:cs typeface="+mn-cs"/>
            </a:rPr>
            <a:t>吨时，每吨矿石价格为</a:t>
          </a:r>
          <a:r>
            <a:rPr lang="en-US" altLang="zh-CN" sz="1100">
              <a:effectLst/>
              <a:latin typeface="+mn-lt"/>
              <a:ea typeface="+mn-ea"/>
              <a:cs typeface="+mn-cs"/>
            </a:rPr>
            <a:t>205</a:t>
          </a:r>
          <a:r>
            <a:rPr lang="zh-CN" altLang="zh-CN" sz="1100">
              <a:effectLst/>
              <a:latin typeface="+mn-lt"/>
              <a:ea typeface="+mn-ea"/>
              <a:cs typeface="+mn-cs"/>
            </a:rPr>
            <a:t>元。建立一个反映年需求量从</a:t>
          </a:r>
          <a:r>
            <a:rPr lang="en-US" altLang="zh-CN" sz="1100">
              <a:effectLst/>
              <a:latin typeface="+mn-lt"/>
              <a:ea typeface="+mn-ea"/>
              <a:cs typeface="+mn-cs"/>
            </a:rPr>
            <a:t>5000</a:t>
          </a:r>
          <a:r>
            <a:rPr lang="zh-CN" altLang="zh-CN" sz="1100">
              <a:effectLst/>
              <a:latin typeface="+mn-lt"/>
              <a:ea typeface="+mn-ea"/>
              <a:cs typeface="+mn-cs"/>
            </a:rPr>
            <a:t>按步长</a:t>
          </a:r>
          <a:r>
            <a:rPr lang="en-US" altLang="zh-CN" sz="1100">
              <a:effectLst/>
              <a:latin typeface="+mn-lt"/>
              <a:ea typeface="+mn-ea"/>
              <a:cs typeface="+mn-cs"/>
            </a:rPr>
            <a:t>1000</a:t>
          </a:r>
          <a:r>
            <a:rPr lang="zh-CN" altLang="zh-CN" sz="1100">
              <a:effectLst/>
              <a:latin typeface="+mn-lt"/>
              <a:ea typeface="+mn-ea"/>
              <a:cs typeface="+mn-cs"/>
            </a:rPr>
            <a:t>变化到</a:t>
          </a:r>
          <a:r>
            <a:rPr lang="en-US" altLang="zh-CN" sz="1100">
              <a:effectLst/>
              <a:latin typeface="+mn-lt"/>
              <a:ea typeface="+mn-ea"/>
              <a:cs typeface="+mn-cs"/>
            </a:rPr>
            <a:t>25000</a:t>
          </a:r>
          <a:r>
            <a:rPr lang="zh-CN" altLang="zh-CN" sz="1100">
              <a:effectLst/>
              <a:latin typeface="+mn-lt"/>
              <a:ea typeface="+mn-ea"/>
              <a:cs typeface="+mn-cs"/>
            </a:rPr>
            <a:t>时的微调器，以观察模型中全年总成本及其他数据的变化。</a:t>
          </a:r>
        </a:p>
        <a:p>
          <a:pPr algn="l" rtl="0">
            <a:lnSpc>
              <a:spcPts val="1400"/>
            </a:lnSpc>
            <a:defRPr sz="1000"/>
          </a:pPr>
          <a:endParaRPr lang="zh-CN" altLang="en-US" sz="1100" b="0" i="0" u="none" strike="noStrike" baseline="0">
            <a:solidFill>
              <a:srgbClr val="000000"/>
            </a:solidFill>
            <a:latin typeface="宋体"/>
            <a:ea typeface="宋体"/>
          </a:endParaRPr>
        </a:p>
      </xdr:txBody>
    </xdr:sp>
    <xdr:clientData/>
  </xdr:twoCellAnchor>
  <xdr:twoCellAnchor>
    <xdr:from>
      <xdr:col>11</xdr:col>
      <xdr:colOff>137160</xdr:colOff>
      <xdr:row>22</xdr:row>
      <xdr:rowOff>160020</xdr:rowOff>
    </xdr:from>
    <xdr:to>
      <xdr:col>19</xdr:col>
      <xdr:colOff>259080</xdr:colOff>
      <xdr:row>37</xdr:row>
      <xdr:rowOff>144780</xdr:rowOff>
    </xdr:to>
    <xdr:graphicFrame macro="">
      <xdr:nvGraphicFramePr>
        <xdr:cNvPr id="3" name="图表 2">
          <a:extLst>
            <a:ext uri="{FF2B5EF4-FFF2-40B4-BE49-F238E27FC236}">
              <a16:creationId xmlns:a16="http://schemas.microsoft.com/office/drawing/2014/main" id="{30E46C9C-B70A-451D-9CC0-18527BA4924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mc:AlternateContent xmlns:mc="http://schemas.openxmlformats.org/markup-compatibility/2006">
    <mc:Choice xmlns:a14="http://schemas.microsoft.com/office/drawing/2010/main" Requires="a14">
      <xdr:twoCellAnchor>
        <xdr:from>
          <xdr:col>2</xdr:col>
          <xdr:colOff>114300</xdr:colOff>
          <xdr:row>0</xdr:row>
          <xdr:rowOff>15240</xdr:rowOff>
        </xdr:from>
        <xdr:to>
          <xdr:col>2</xdr:col>
          <xdr:colOff>792480</xdr:colOff>
          <xdr:row>1</xdr:row>
          <xdr:rowOff>152400</xdr:rowOff>
        </xdr:to>
        <xdr:sp macro="" textlink="">
          <xdr:nvSpPr>
            <xdr:cNvPr id="9217" name="Spinner 1" hidden="1">
              <a:extLst>
                <a:ext uri="{63B3BB69-23CF-44E3-9099-C40C66FF867C}">
                  <a14:compatExt spid="_x0000_s9217"/>
                </a:ext>
                <a:ext uri="{FF2B5EF4-FFF2-40B4-BE49-F238E27FC236}">
                  <a16:creationId xmlns:a16="http://schemas.microsoft.com/office/drawing/2014/main" id="{E1944BAB-BB3D-4A17-9E36-7297F886208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5.xml><?xml version="1.0" encoding="utf-8"?>
<xdr:wsDr xmlns:xdr="http://schemas.openxmlformats.org/drawingml/2006/spreadsheetDrawing" xmlns:a="http://schemas.openxmlformats.org/drawingml/2006/main">
  <xdr:twoCellAnchor>
    <xdr:from>
      <xdr:col>11</xdr:col>
      <xdr:colOff>38100</xdr:colOff>
      <xdr:row>1</xdr:row>
      <xdr:rowOff>114300</xdr:rowOff>
    </xdr:from>
    <xdr:to>
      <xdr:col>16</xdr:col>
      <xdr:colOff>676275</xdr:colOff>
      <xdr:row>17</xdr:row>
      <xdr:rowOff>161925</xdr:rowOff>
    </xdr:to>
    <xdr:sp macro="" textlink="">
      <xdr:nvSpPr>
        <xdr:cNvPr id="2" name="Text Box 3">
          <a:extLst>
            <a:ext uri="{FF2B5EF4-FFF2-40B4-BE49-F238E27FC236}">
              <a16:creationId xmlns:a16="http://schemas.microsoft.com/office/drawing/2014/main" id="{DCCF6690-7466-45EA-8ED5-B05D62E22C0D}"/>
            </a:ext>
          </a:extLst>
        </xdr:cNvPr>
        <xdr:cNvSpPr txBox="1">
          <a:spLocks noChangeArrowheads="1"/>
        </xdr:cNvSpPr>
      </xdr:nvSpPr>
      <xdr:spPr bwMode="auto">
        <a:xfrm>
          <a:off x="6743700" y="297180"/>
          <a:ext cx="3617595" cy="2973705"/>
        </a:xfrm>
        <a:prstGeom prst="rect">
          <a:avLst/>
        </a:prstGeom>
        <a:solidFill>
          <a:schemeClr val="accent5">
            <a:lumMod val="40000"/>
            <a:lumOff val="60000"/>
          </a:schemeClr>
        </a:solidFill>
        <a:ln w="9525">
          <a:solidFill>
            <a:schemeClr val="bg1">
              <a:lumMod val="75000"/>
            </a:schemeClr>
          </a:solidFill>
          <a:miter lim="800000"/>
          <a:headEnd/>
          <a:tailEnd/>
        </a:ln>
      </xdr:spPr>
      <xdr:txBody>
        <a:bodyPr vertOverflow="clip" wrap="square" lIns="36576" tIns="18288" rIns="0" bIns="0" anchor="t" upright="1"/>
        <a:lstStyle/>
        <a:p>
          <a:r>
            <a:rPr lang="zh-CN" altLang="en-US" sz="1100" b="1" i="0" u="none" strike="noStrike" baseline="0">
              <a:solidFill>
                <a:srgbClr val="000000"/>
              </a:solidFill>
              <a:latin typeface="宋体"/>
              <a:ea typeface="宋体"/>
            </a:rPr>
            <a:t>第</a:t>
          </a:r>
          <a:r>
            <a:rPr lang="en-US" altLang="zh-CN" sz="1100" b="1" i="0" u="none" strike="noStrike" baseline="0">
              <a:solidFill>
                <a:srgbClr val="000000"/>
              </a:solidFill>
              <a:latin typeface="Arial"/>
              <a:ea typeface="宋体"/>
              <a:cs typeface="Arial"/>
            </a:rPr>
            <a:t>5</a:t>
          </a:r>
          <a:r>
            <a:rPr lang="zh-CN" altLang="en-US" sz="1100" b="1" i="0" u="none" strike="noStrike" baseline="0">
              <a:solidFill>
                <a:srgbClr val="000000"/>
              </a:solidFill>
              <a:latin typeface="宋体"/>
              <a:ea typeface="宋体"/>
              <a:cs typeface="Arial"/>
            </a:rPr>
            <a:t>题</a:t>
          </a:r>
          <a:r>
            <a:rPr lang="zh-CN" altLang="en-US" sz="1100" b="1" i="0" u="none" strike="noStrike" baseline="0">
              <a:solidFill>
                <a:srgbClr val="FF0000"/>
              </a:solidFill>
              <a:latin typeface="Arial"/>
              <a:ea typeface="宋体"/>
              <a:cs typeface="Arial"/>
            </a:rPr>
            <a:t>  </a:t>
          </a:r>
          <a:r>
            <a:rPr lang="zh-CN" altLang="zh-CN" sz="1100">
              <a:effectLst/>
              <a:latin typeface="+mn-lt"/>
              <a:ea typeface="+mn-ea"/>
              <a:cs typeface="+mn-cs"/>
            </a:rPr>
            <a:t>某人购买了一份保险。按照保险合同规定，在他</a:t>
          </a:r>
          <a:r>
            <a:rPr lang="en-US" altLang="zh-CN" sz="1100">
              <a:effectLst/>
              <a:latin typeface="+mn-lt"/>
              <a:ea typeface="+mn-ea"/>
              <a:cs typeface="+mn-cs"/>
            </a:rPr>
            <a:t>60</a:t>
          </a:r>
          <a:r>
            <a:rPr lang="zh-CN" altLang="zh-CN" sz="1100">
              <a:effectLst/>
              <a:latin typeface="+mn-lt"/>
              <a:ea typeface="+mn-ea"/>
              <a:cs typeface="+mn-cs"/>
            </a:rPr>
            <a:t>岁时有两种领取保险金的方案：方案一，在退休时领取</a:t>
          </a:r>
          <a:r>
            <a:rPr lang="en-US" altLang="zh-CN" sz="1100">
              <a:effectLst/>
              <a:latin typeface="+mn-lt"/>
              <a:ea typeface="+mn-ea"/>
              <a:cs typeface="+mn-cs"/>
            </a:rPr>
            <a:t>200000</a:t>
          </a:r>
          <a:r>
            <a:rPr lang="zh-CN" altLang="zh-CN" sz="1100">
              <a:effectLst/>
              <a:latin typeface="+mn-lt"/>
              <a:ea typeface="+mn-ea"/>
              <a:cs typeface="+mn-cs"/>
            </a:rPr>
            <a:t>元，以后不再领取任何金额；方案二，在今后</a:t>
          </a:r>
          <a:r>
            <a:rPr lang="en-US" altLang="zh-CN" sz="1100">
              <a:effectLst/>
              <a:latin typeface="+mn-lt"/>
              <a:ea typeface="+mn-ea"/>
              <a:cs typeface="+mn-cs"/>
            </a:rPr>
            <a:t>20</a:t>
          </a:r>
          <a:r>
            <a:rPr lang="zh-CN" altLang="zh-CN" sz="1100">
              <a:effectLst/>
              <a:latin typeface="+mn-lt"/>
              <a:ea typeface="+mn-ea"/>
              <a:cs typeface="+mn-cs"/>
            </a:rPr>
            <a:t>年内每年领取</a:t>
          </a:r>
          <a:r>
            <a:rPr lang="en-US" altLang="zh-CN" sz="1100">
              <a:effectLst/>
              <a:latin typeface="+mn-lt"/>
              <a:ea typeface="+mn-ea"/>
              <a:cs typeface="+mn-cs"/>
            </a:rPr>
            <a:t>15000</a:t>
          </a:r>
          <a:r>
            <a:rPr lang="zh-CN" altLang="zh-CN" sz="1100">
              <a:effectLst/>
              <a:latin typeface="+mn-lt"/>
              <a:ea typeface="+mn-ea"/>
              <a:cs typeface="+mn-cs"/>
            </a:rPr>
            <a:t>元，在最后一年（即第</a:t>
          </a:r>
          <a:r>
            <a:rPr lang="en-US" altLang="zh-CN" sz="1100">
              <a:effectLst/>
              <a:latin typeface="+mn-lt"/>
              <a:ea typeface="+mn-ea"/>
              <a:cs typeface="+mn-cs"/>
            </a:rPr>
            <a:t>20</a:t>
          </a:r>
          <a:r>
            <a:rPr lang="zh-CN" altLang="zh-CN" sz="1100">
              <a:effectLst/>
              <a:latin typeface="+mn-lt"/>
              <a:ea typeface="+mn-ea"/>
              <a:cs typeface="+mn-cs"/>
            </a:rPr>
            <a:t>年）再领取一笔总额为</a:t>
          </a:r>
          <a:r>
            <a:rPr lang="en-US" altLang="zh-CN" sz="1100">
              <a:effectLst/>
              <a:latin typeface="+mn-lt"/>
              <a:ea typeface="+mn-ea"/>
              <a:cs typeface="+mn-cs"/>
            </a:rPr>
            <a:t>50000</a:t>
          </a:r>
          <a:r>
            <a:rPr lang="zh-CN" altLang="zh-CN" sz="1100">
              <a:effectLst/>
              <a:latin typeface="+mn-lt"/>
              <a:ea typeface="+mn-ea"/>
              <a:cs typeface="+mn-cs"/>
            </a:rPr>
            <a:t>元的最后金额。假定贴现率为</a:t>
          </a:r>
          <a:r>
            <a:rPr lang="en-US" altLang="zh-CN" sz="1100">
              <a:effectLst/>
              <a:latin typeface="+mn-lt"/>
              <a:ea typeface="+mn-ea"/>
              <a:cs typeface="+mn-cs"/>
            </a:rPr>
            <a:t>10%</a:t>
          </a:r>
          <a:r>
            <a:rPr lang="zh-CN" altLang="zh-CN" sz="1100">
              <a:effectLst/>
              <a:latin typeface="+mn-lt"/>
              <a:ea typeface="+mn-ea"/>
              <a:cs typeface="+mn-cs"/>
            </a:rPr>
            <a:t>，现在需要确定，根据两种保险金领取方案的现值来判断哪种方案对他更为有利。要求：</a:t>
          </a:r>
        </a:p>
        <a:p>
          <a:r>
            <a:rPr lang="en-US" altLang="zh-CN" sz="1100">
              <a:effectLst/>
              <a:latin typeface="+mn-lt"/>
              <a:ea typeface="+mn-ea"/>
              <a:cs typeface="+mn-cs"/>
            </a:rPr>
            <a:t>1.</a:t>
          </a:r>
          <a:r>
            <a:rPr lang="zh-CN" altLang="zh-CN" sz="1100">
              <a:effectLst/>
              <a:latin typeface="+mn-lt"/>
              <a:ea typeface="+mn-ea"/>
              <a:cs typeface="+mn-cs"/>
            </a:rPr>
            <a:t>在本工作表中建立一个对两种方案进行比较的模型，在一个单元格使用</a:t>
          </a:r>
          <a:r>
            <a:rPr lang="en-US" altLang="zh-CN" sz="1100">
              <a:effectLst/>
              <a:latin typeface="+mn-lt"/>
              <a:ea typeface="+mn-ea"/>
              <a:cs typeface="+mn-cs"/>
            </a:rPr>
            <a:t>IF()</a:t>
          </a:r>
          <a:r>
            <a:rPr lang="zh-CN" altLang="zh-CN" sz="1100">
              <a:effectLst/>
              <a:latin typeface="+mn-lt"/>
              <a:ea typeface="+mn-ea"/>
              <a:cs typeface="+mn-cs"/>
            </a:rPr>
            <a:t>函数给出“方案</a:t>
          </a:r>
          <a:r>
            <a:rPr lang="en-US" altLang="zh-CN" sz="1100">
              <a:effectLst/>
              <a:latin typeface="+mn-lt"/>
              <a:ea typeface="+mn-ea"/>
              <a:cs typeface="+mn-cs"/>
            </a:rPr>
            <a:t>X</a:t>
          </a:r>
          <a:r>
            <a:rPr lang="zh-CN" altLang="zh-CN" sz="1100">
              <a:effectLst/>
              <a:latin typeface="+mn-lt"/>
              <a:ea typeface="+mn-ea"/>
              <a:cs typeface="+mn-cs"/>
            </a:rPr>
            <a:t>有利”的结论（其中“</a:t>
          </a:r>
          <a:r>
            <a:rPr lang="en-US" altLang="zh-CN" sz="1100">
              <a:effectLst/>
              <a:latin typeface="+mn-lt"/>
              <a:ea typeface="+mn-ea"/>
              <a:cs typeface="+mn-cs"/>
            </a:rPr>
            <a:t>X”</a:t>
          </a:r>
          <a:r>
            <a:rPr lang="zh-CN" altLang="zh-CN" sz="1100">
              <a:effectLst/>
              <a:latin typeface="+mn-lt"/>
              <a:ea typeface="+mn-ea"/>
              <a:cs typeface="+mn-cs"/>
            </a:rPr>
            <a:t>为一或二）；</a:t>
          </a:r>
        </a:p>
        <a:p>
          <a:r>
            <a:rPr lang="en-US" altLang="zh-CN" sz="1100">
              <a:effectLst/>
              <a:latin typeface="+mn-lt"/>
              <a:ea typeface="+mn-ea"/>
              <a:cs typeface="+mn-cs"/>
            </a:rPr>
            <a:t>2.</a:t>
          </a:r>
          <a:r>
            <a:rPr lang="zh-CN" altLang="zh-CN" sz="1100">
              <a:effectLst/>
              <a:latin typeface="+mn-lt"/>
              <a:ea typeface="+mn-ea"/>
              <a:cs typeface="+mn-cs"/>
            </a:rPr>
            <a:t>改变方案二中规定的每年领取金额的大小会使两种方案的优劣关系发生变化。在一个单元格中利用</a:t>
          </a:r>
          <a:r>
            <a:rPr lang="en-US" altLang="zh-CN" sz="1100">
              <a:effectLst/>
              <a:latin typeface="+mn-lt"/>
              <a:ea typeface="+mn-ea"/>
              <a:cs typeface="+mn-cs"/>
            </a:rPr>
            <a:t>Excel</a:t>
          </a:r>
          <a:r>
            <a:rPr lang="zh-CN" altLang="zh-CN" sz="1100">
              <a:effectLst/>
              <a:latin typeface="+mn-lt"/>
              <a:ea typeface="+mn-ea"/>
              <a:cs typeface="+mn-cs"/>
            </a:rPr>
            <a:t>的内建函数来求出使两种方案等效的每年领取金额；</a:t>
          </a:r>
        </a:p>
        <a:p>
          <a:r>
            <a:rPr lang="en-US" altLang="zh-CN" sz="1100">
              <a:effectLst/>
              <a:latin typeface="+mn-lt"/>
              <a:ea typeface="+mn-ea"/>
              <a:cs typeface="+mn-cs"/>
            </a:rPr>
            <a:t>3.</a:t>
          </a:r>
          <a:r>
            <a:rPr lang="zh-CN" altLang="zh-CN" sz="1100">
              <a:effectLst/>
              <a:latin typeface="+mn-lt"/>
              <a:ea typeface="+mn-ea"/>
              <a:cs typeface="+mn-cs"/>
            </a:rPr>
            <a:t>利用灵敏度分析制成的自变量</a:t>
          </a:r>
          <a:r>
            <a:rPr lang="en-US" altLang="zh-CN" sz="1100">
              <a:effectLst/>
              <a:latin typeface="+mn-lt"/>
              <a:ea typeface="+mn-ea"/>
              <a:cs typeface="+mn-cs"/>
            </a:rPr>
            <a:t>-</a:t>
          </a:r>
          <a:r>
            <a:rPr lang="zh-CN" altLang="zh-CN" sz="1100">
              <a:effectLst/>
              <a:latin typeface="+mn-lt"/>
              <a:ea typeface="+mn-ea"/>
              <a:cs typeface="+mn-cs"/>
            </a:rPr>
            <a:t>函数对照表，使用查表加内插的方法，再次求出使两种方案等效的方案二的每年领取金额。</a:t>
          </a:r>
        </a:p>
      </xdr:txBody>
    </xdr:sp>
    <xdr:clientData/>
  </xdr:twoCellAnchor>
  <xdr:oneCellAnchor>
    <xdr:from>
      <xdr:col>0</xdr:col>
      <xdr:colOff>0</xdr:colOff>
      <xdr:row>44</xdr:row>
      <xdr:rowOff>0</xdr:rowOff>
    </xdr:from>
    <xdr:ext cx="3148965" cy="5755005"/>
    <xdr:pic>
      <xdr:nvPicPr>
        <xdr:cNvPr id="3" name="Picture 6">
          <a:extLst>
            <a:ext uri="{FF2B5EF4-FFF2-40B4-BE49-F238E27FC236}">
              <a16:creationId xmlns:a16="http://schemas.microsoft.com/office/drawing/2014/main" id="{2B7C385F-79DE-4070-BB56-37FF47DB856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8046720"/>
          <a:ext cx="3148965" cy="575500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29</xdr:row>
      <xdr:rowOff>0</xdr:rowOff>
    </xdr:from>
    <xdr:ext cx="3301365" cy="2790825"/>
    <xdr:pic>
      <xdr:nvPicPr>
        <xdr:cNvPr id="4" name="Picture 7">
          <a:extLst>
            <a:ext uri="{FF2B5EF4-FFF2-40B4-BE49-F238E27FC236}">
              <a16:creationId xmlns:a16="http://schemas.microsoft.com/office/drawing/2014/main" id="{3C65C5A2-F0B7-45E3-841D-B1C97091DA61}"/>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0" y="5303520"/>
          <a:ext cx="3301365" cy="27908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6.xml><?xml version="1.0" encoding="utf-8"?>
<xdr:wsDr xmlns:xdr="http://schemas.openxmlformats.org/drawingml/2006/spreadsheetDrawing" xmlns:a="http://schemas.openxmlformats.org/drawingml/2006/main">
  <xdr:twoCellAnchor>
    <xdr:from>
      <xdr:col>12</xdr:col>
      <xdr:colOff>19050</xdr:colOff>
      <xdr:row>0</xdr:row>
      <xdr:rowOff>104775</xdr:rowOff>
    </xdr:from>
    <xdr:to>
      <xdr:col>20</xdr:col>
      <xdr:colOff>66675</xdr:colOff>
      <xdr:row>34</xdr:row>
      <xdr:rowOff>123825</xdr:rowOff>
    </xdr:to>
    <xdr:grpSp>
      <xdr:nvGrpSpPr>
        <xdr:cNvPr id="8" name="Group 13">
          <a:extLst>
            <a:ext uri="{FF2B5EF4-FFF2-40B4-BE49-F238E27FC236}">
              <a16:creationId xmlns:a16="http://schemas.microsoft.com/office/drawing/2014/main" id="{00000000-0008-0000-0700-000008000000}"/>
            </a:ext>
          </a:extLst>
        </xdr:cNvPr>
        <xdr:cNvGrpSpPr>
          <a:grpSpLocks/>
        </xdr:cNvGrpSpPr>
      </xdr:nvGrpSpPr>
      <xdr:grpSpPr bwMode="auto">
        <a:xfrm>
          <a:off x="7738110" y="104775"/>
          <a:ext cx="4985385" cy="6236970"/>
          <a:chOff x="358" y="11"/>
          <a:chExt cx="581" cy="562"/>
        </a:xfrm>
      </xdr:grpSpPr>
      <xdr:sp macro="" textlink="">
        <xdr:nvSpPr>
          <xdr:cNvPr id="9" name="Text Box 14">
            <a:extLst>
              <a:ext uri="{FF2B5EF4-FFF2-40B4-BE49-F238E27FC236}">
                <a16:creationId xmlns:a16="http://schemas.microsoft.com/office/drawing/2014/main" id="{00000000-0008-0000-0700-000009000000}"/>
              </a:ext>
            </a:extLst>
          </xdr:cNvPr>
          <xdr:cNvSpPr txBox="1">
            <a:spLocks noChangeArrowheads="1"/>
          </xdr:cNvSpPr>
        </xdr:nvSpPr>
        <xdr:spPr bwMode="auto">
          <a:xfrm>
            <a:off x="358" y="11"/>
            <a:ext cx="581" cy="562"/>
          </a:xfrm>
          <a:prstGeom prst="rect">
            <a:avLst/>
          </a:prstGeom>
          <a:solidFill>
            <a:schemeClr val="accent5">
              <a:lumMod val="40000"/>
              <a:lumOff val="60000"/>
            </a:schemeClr>
          </a:solidFill>
          <a:ln w="9525">
            <a:solidFill>
              <a:schemeClr val="bg1">
                <a:lumMod val="75000"/>
              </a:schemeClr>
            </a:solidFill>
            <a:miter lim="800000"/>
            <a:headEnd/>
            <a:tailEnd/>
          </a:ln>
        </xdr:spPr>
        <xdr:txBody>
          <a:bodyPr vertOverflow="clip" wrap="square" lIns="36576" tIns="18288" rIns="0" bIns="0" anchor="t" upright="1"/>
          <a:lstStyle/>
          <a:p>
            <a:r>
              <a:rPr lang="zh-CN" altLang="en-US" sz="1100" b="1" i="0" u="none" strike="noStrike" baseline="0">
                <a:solidFill>
                  <a:srgbClr val="000000"/>
                </a:solidFill>
                <a:latin typeface="宋体"/>
                <a:ea typeface="宋体"/>
              </a:rPr>
              <a:t>第</a:t>
            </a:r>
            <a:r>
              <a:rPr lang="en-US" altLang="zh-CN" sz="1100" b="1" i="0" u="none" strike="noStrike" baseline="0">
                <a:solidFill>
                  <a:srgbClr val="000000"/>
                </a:solidFill>
                <a:latin typeface="Times New Roman"/>
                <a:ea typeface="宋体"/>
                <a:cs typeface="Times New Roman"/>
              </a:rPr>
              <a:t>6</a:t>
            </a:r>
            <a:r>
              <a:rPr lang="zh-CN" altLang="en-US" sz="1100" b="1" i="0" u="none" strike="noStrike" baseline="0">
                <a:solidFill>
                  <a:srgbClr val="000000"/>
                </a:solidFill>
                <a:latin typeface="宋体"/>
                <a:ea typeface="宋体"/>
                <a:cs typeface="Times New Roman"/>
              </a:rPr>
              <a:t>题</a:t>
            </a:r>
            <a:r>
              <a:rPr lang="zh-CN" altLang="en-US" sz="1100" b="0" i="0" u="none" strike="noStrike" baseline="0">
                <a:solidFill>
                  <a:srgbClr val="000000"/>
                </a:solidFill>
                <a:latin typeface="Times New Roman"/>
                <a:ea typeface="宋体"/>
                <a:cs typeface="Times New Roman"/>
              </a:rPr>
              <a:t> </a:t>
            </a:r>
            <a:r>
              <a:rPr lang="zh-CN" altLang="zh-CN" sz="1100">
                <a:effectLst/>
                <a:latin typeface="+mn-lt"/>
                <a:ea typeface="+mn-ea"/>
                <a:cs typeface="+mn-cs"/>
              </a:rPr>
              <a:t>假定某企业全年需耗用某元件</a:t>
            </a:r>
            <a:r>
              <a:rPr lang="en-US" altLang="zh-CN" sz="1100">
                <a:effectLst/>
                <a:latin typeface="+mn-lt"/>
                <a:ea typeface="+mn-ea"/>
                <a:cs typeface="+mn-cs"/>
              </a:rPr>
              <a:t>15000</a:t>
            </a:r>
            <a:r>
              <a:rPr lang="zh-CN" altLang="zh-CN" sz="1100">
                <a:effectLst/>
                <a:latin typeface="+mn-lt"/>
                <a:ea typeface="+mn-ea"/>
                <a:cs typeface="+mn-cs"/>
              </a:rPr>
              <a:t>件。该元件每次订货成本为</a:t>
            </a:r>
            <a:r>
              <a:rPr lang="en-US" altLang="zh-CN" sz="1100">
                <a:effectLst/>
                <a:latin typeface="+mn-lt"/>
                <a:ea typeface="+mn-ea"/>
                <a:cs typeface="+mn-cs"/>
              </a:rPr>
              <a:t>500</a:t>
            </a:r>
            <a:r>
              <a:rPr lang="zh-CN" altLang="zh-CN" sz="1100">
                <a:effectLst/>
                <a:latin typeface="+mn-lt"/>
                <a:ea typeface="+mn-ea"/>
                <a:cs typeface="+mn-cs"/>
              </a:rPr>
              <a:t>元，单件存货的年储存成本为</a:t>
            </a:r>
            <a:r>
              <a:rPr lang="en-US" altLang="zh-CN" sz="1100">
                <a:effectLst/>
                <a:latin typeface="+mn-lt"/>
                <a:ea typeface="+mn-ea"/>
                <a:cs typeface="+mn-cs"/>
              </a:rPr>
              <a:t>30</a:t>
            </a:r>
            <a:r>
              <a:rPr lang="zh-CN" altLang="zh-CN" sz="1100">
                <a:effectLst/>
                <a:latin typeface="+mn-lt"/>
                <a:ea typeface="+mn-ea"/>
                <a:cs typeface="+mn-cs"/>
              </a:rPr>
              <a:t>元。假定供货单位答应给予企业一定的折扣，条件为每次订货达到</a:t>
            </a:r>
            <a:r>
              <a:rPr lang="en-US" altLang="zh-CN" sz="1100">
                <a:effectLst/>
                <a:latin typeface="+mn-lt"/>
                <a:ea typeface="+mn-ea"/>
                <a:cs typeface="+mn-cs"/>
              </a:rPr>
              <a:t>1000</a:t>
            </a:r>
            <a:r>
              <a:rPr lang="zh-CN" altLang="zh-CN" sz="1100">
                <a:effectLst/>
                <a:latin typeface="+mn-lt"/>
                <a:ea typeface="+mn-ea"/>
                <a:cs typeface="+mn-cs"/>
              </a:rPr>
              <a:t>件时，每件的采购单价可以扣减</a:t>
            </a:r>
            <a:r>
              <a:rPr lang="en-US" altLang="zh-CN" sz="1100">
                <a:effectLst/>
                <a:latin typeface="+mn-lt"/>
                <a:ea typeface="+mn-ea"/>
                <a:cs typeface="+mn-cs"/>
              </a:rPr>
              <a:t>0.2</a:t>
            </a:r>
            <a:r>
              <a:rPr lang="zh-CN" altLang="zh-CN" sz="1100">
                <a:effectLst/>
                <a:latin typeface="+mn-lt"/>
                <a:ea typeface="+mn-ea"/>
                <a:cs typeface="+mn-cs"/>
              </a:rPr>
              <a:t>元。操作要求：</a:t>
            </a:r>
          </a:p>
          <a:p>
            <a:r>
              <a:rPr lang="en-US" altLang="zh-CN" sz="1100">
                <a:effectLst/>
                <a:latin typeface="+mn-lt"/>
                <a:ea typeface="+mn-ea"/>
                <a:cs typeface="+mn-cs"/>
              </a:rPr>
              <a:t>1.</a:t>
            </a:r>
            <a:r>
              <a:rPr lang="zh-CN" altLang="zh-CN" sz="1100">
                <a:effectLst/>
                <a:latin typeface="+mn-lt"/>
                <a:ea typeface="+mn-ea"/>
                <a:cs typeface="+mn-cs"/>
              </a:rPr>
              <a:t>建立一个模型，计算出在经济订货量时和订货量取折扣阈限值时的年订货成本、年储存成本和年总成本；</a:t>
            </a:r>
          </a:p>
          <a:p>
            <a:r>
              <a:rPr lang="en-US" altLang="zh-CN" sz="1100">
                <a:effectLst/>
                <a:latin typeface="+mn-lt"/>
                <a:ea typeface="+mn-ea"/>
                <a:cs typeface="+mn-cs"/>
              </a:rPr>
              <a:t>2.</a:t>
            </a:r>
            <a:r>
              <a:rPr lang="zh-CN" altLang="zh-CN" sz="1100">
                <a:effectLst/>
                <a:latin typeface="+mn-lt"/>
                <a:ea typeface="+mn-ea"/>
                <a:cs typeface="+mn-cs"/>
              </a:rPr>
              <a:t>建立一维模拟运算表，模拟运算表以折扣阈限值为自变量，取值从</a:t>
            </a:r>
            <a:r>
              <a:rPr lang="en-US" altLang="zh-CN" sz="1100">
                <a:effectLst/>
                <a:latin typeface="+mn-lt"/>
                <a:ea typeface="+mn-ea"/>
                <a:cs typeface="+mn-cs"/>
              </a:rPr>
              <a:t>1000</a:t>
            </a:r>
            <a:r>
              <a:rPr lang="zh-CN" altLang="zh-CN" sz="1100">
                <a:effectLst/>
                <a:latin typeface="+mn-lt"/>
                <a:ea typeface="+mn-ea"/>
                <a:cs typeface="+mn-cs"/>
              </a:rPr>
              <a:t>按步长</a:t>
            </a:r>
            <a:r>
              <a:rPr lang="en-US" altLang="zh-CN" sz="1100">
                <a:effectLst/>
                <a:latin typeface="+mn-lt"/>
                <a:ea typeface="+mn-ea"/>
                <a:cs typeface="+mn-cs"/>
              </a:rPr>
              <a:t>100</a:t>
            </a:r>
            <a:r>
              <a:rPr lang="zh-CN" altLang="zh-CN" sz="1100">
                <a:effectLst/>
                <a:latin typeface="+mn-lt"/>
                <a:ea typeface="+mn-ea"/>
                <a:cs typeface="+mn-cs"/>
              </a:rPr>
              <a:t>变化到</a:t>
            </a:r>
            <a:r>
              <a:rPr lang="en-US" altLang="zh-CN" sz="1100">
                <a:effectLst/>
                <a:latin typeface="+mn-lt"/>
                <a:ea typeface="+mn-ea"/>
                <a:cs typeface="+mn-cs"/>
              </a:rPr>
              <a:t>2000</a:t>
            </a:r>
            <a:r>
              <a:rPr lang="zh-CN" altLang="zh-CN" sz="1100">
                <a:effectLst/>
                <a:latin typeface="+mn-lt"/>
                <a:ea typeface="+mn-ea"/>
                <a:cs typeface="+mn-cs"/>
              </a:rPr>
              <a:t>，以订货量与年总成本为函数；</a:t>
            </a:r>
          </a:p>
          <a:p>
            <a:r>
              <a:rPr lang="en-US" altLang="zh-CN" sz="1100">
                <a:effectLst/>
                <a:latin typeface="+mn-lt"/>
                <a:ea typeface="+mn-ea"/>
                <a:cs typeface="+mn-cs"/>
              </a:rPr>
              <a:t>3.</a:t>
            </a:r>
            <a:r>
              <a:rPr lang="zh-CN" altLang="zh-CN" sz="1100">
                <a:effectLst/>
                <a:latin typeface="+mn-lt"/>
                <a:ea typeface="+mn-ea"/>
                <a:cs typeface="+mn-cs"/>
              </a:rPr>
              <a:t>以模拟运算表中订货量和年总成本的数据，绘制一个反映不同订货量对应年总成本的柱形图表；</a:t>
            </a:r>
          </a:p>
          <a:p>
            <a:r>
              <a:rPr lang="en-US" altLang="zh-CN" sz="1100">
                <a:effectLst/>
                <a:latin typeface="+mn-lt"/>
                <a:ea typeface="+mn-ea"/>
                <a:cs typeface="+mn-cs"/>
              </a:rPr>
              <a:t>4.</a:t>
            </a:r>
            <a:r>
              <a:rPr lang="zh-CN" altLang="zh-CN" sz="1100">
                <a:effectLst/>
                <a:latin typeface="+mn-lt"/>
                <a:ea typeface="+mn-ea"/>
                <a:cs typeface="+mn-cs"/>
              </a:rPr>
              <a:t>添加一个微调器，对折扣阈限值进行调整，调整的范围为</a:t>
            </a:r>
            <a:r>
              <a:rPr lang="en-US" altLang="zh-CN" sz="1100">
                <a:effectLst/>
                <a:latin typeface="+mn-lt"/>
                <a:ea typeface="+mn-ea"/>
                <a:cs typeface="+mn-cs"/>
              </a:rPr>
              <a:t>1000</a:t>
            </a:r>
            <a:r>
              <a:rPr lang="zh-CN" altLang="zh-CN" sz="1100">
                <a:effectLst/>
                <a:latin typeface="+mn-lt"/>
                <a:ea typeface="+mn-ea"/>
                <a:cs typeface="+mn-cs"/>
              </a:rPr>
              <a:t>至</a:t>
            </a:r>
            <a:r>
              <a:rPr lang="en-US" altLang="zh-CN" sz="1100">
                <a:effectLst/>
                <a:latin typeface="+mn-lt"/>
                <a:ea typeface="+mn-ea"/>
                <a:cs typeface="+mn-cs"/>
              </a:rPr>
              <a:t>2000</a:t>
            </a:r>
            <a:r>
              <a:rPr lang="zh-CN" altLang="zh-CN" sz="1100">
                <a:effectLst/>
                <a:latin typeface="+mn-lt"/>
                <a:ea typeface="+mn-ea"/>
                <a:cs typeface="+mn-cs"/>
              </a:rPr>
              <a:t>元，增量为</a:t>
            </a:r>
            <a:r>
              <a:rPr lang="en-US" altLang="zh-CN" sz="1100">
                <a:effectLst/>
                <a:latin typeface="+mn-lt"/>
                <a:ea typeface="+mn-ea"/>
                <a:cs typeface="+mn-cs"/>
              </a:rPr>
              <a:t>100</a:t>
            </a:r>
            <a:r>
              <a:rPr lang="zh-CN" altLang="zh-CN" sz="1100">
                <a:effectLst/>
                <a:latin typeface="+mn-lt"/>
                <a:ea typeface="+mn-ea"/>
                <a:cs typeface="+mn-cs"/>
              </a:rPr>
              <a:t>元，且在柱形图表中形成动态移动的柱子；</a:t>
            </a:r>
          </a:p>
          <a:p>
            <a:r>
              <a:rPr lang="en-US" altLang="zh-CN" sz="1100">
                <a:effectLst/>
                <a:latin typeface="+mn-lt"/>
                <a:ea typeface="+mn-ea"/>
                <a:cs typeface="+mn-cs"/>
              </a:rPr>
              <a:t>5.</a:t>
            </a:r>
            <a:r>
              <a:rPr lang="zh-CN" altLang="zh-CN" sz="1100">
                <a:effectLst/>
                <a:latin typeface="+mn-lt"/>
                <a:ea typeface="+mn-ea"/>
                <a:cs typeface="+mn-cs"/>
              </a:rPr>
              <a:t>添加经济订货量时的年总成本柱子，并且改成直线图表，即以水平线反映；</a:t>
            </a:r>
          </a:p>
          <a:p>
            <a:r>
              <a:rPr lang="en-US" altLang="zh-CN" sz="1100">
                <a:effectLst/>
                <a:latin typeface="+mn-lt"/>
                <a:ea typeface="+mn-ea"/>
                <a:cs typeface="+mn-cs"/>
              </a:rPr>
              <a:t>6</a:t>
            </a:r>
            <a:r>
              <a:rPr lang="zh-CN" altLang="zh-CN" sz="1100">
                <a:effectLst/>
                <a:latin typeface="+mn-lt"/>
                <a:ea typeface="+mn-ea"/>
                <a:cs typeface="+mn-cs"/>
              </a:rPr>
              <a:t>、当每个控件调整模型中相应的参数时，显示随参数变化的结论文字。</a:t>
            </a:r>
          </a:p>
        </xdr:txBody>
      </xdr:sp>
      <xdr:pic>
        <xdr:nvPicPr>
          <xdr:cNvPr id="10" name="Picture 15">
            <a:extLst>
              <a:ext uri="{FF2B5EF4-FFF2-40B4-BE49-F238E27FC236}">
                <a16:creationId xmlns:a16="http://schemas.microsoft.com/office/drawing/2014/main" id="{00000000-0008-0000-0700-00000A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2" y="284"/>
            <a:ext cx="515" cy="274"/>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5</xdr:col>
      <xdr:colOff>22860</xdr:colOff>
      <xdr:row>16</xdr:row>
      <xdr:rowOff>49530</xdr:rowOff>
    </xdr:from>
    <xdr:to>
      <xdr:col>11</xdr:col>
      <xdr:colOff>106680</xdr:colOff>
      <xdr:row>31</xdr:row>
      <xdr:rowOff>49530</xdr:rowOff>
    </xdr:to>
    <xdr:graphicFrame macro="">
      <xdr:nvGraphicFramePr>
        <xdr:cNvPr id="2" name="图表 1">
          <a:extLst>
            <a:ext uri="{FF2B5EF4-FFF2-40B4-BE49-F238E27FC236}">
              <a16:creationId xmlns:a16="http://schemas.microsoft.com/office/drawing/2014/main" id="{A1DA0B39-5F34-33D6-8E0E-C2A87AF37DD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mc:AlternateContent xmlns:mc="http://schemas.openxmlformats.org/markup-compatibility/2006">
    <mc:Choice xmlns:a14="http://schemas.microsoft.com/office/drawing/2010/main" Requires="a14">
      <xdr:twoCellAnchor>
        <xdr:from>
          <xdr:col>1</xdr:col>
          <xdr:colOff>129540</xdr:colOff>
          <xdr:row>20</xdr:row>
          <xdr:rowOff>45720</xdr:rowOff>
        </xdr:from>
        <xdr:to>
          <xdr:col>1</xdr:col>
          <xdr:colOff>571500</xdr:colOff>
          <xdr:row>21</xdr:row>
          <xdr:rowOff>68580</xdr:rowOff>
        </xdr:to>
        <xdr:sp macro="" textlink="">
          <xdr:nvSpPr>
            <xdr:cNvPr id="6145" name="Spinner 1" hidden="1">
              <a:extLst>
                <a:ext uri="{63B3BB69-23CF-44E3-9099-C40C66FF867C}">
                  <a14:compatExt spid="_x0000_s6145"/>
                </a:ext>
                <a:ext uri="{FF2B5EF4-FFF2-40B4-BE49-F238E27FC236}">
                  <a16:creationId xmlns:a16="http://schemas.microsoft.com/office/drawing/2014/main" id="{00000000-0008-0000-0500-0000011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7.xml><?xml version="1.0" encoding="utf-8"?>
<xdr:wsDr xmlns:xdr="http://schemas.openxmlformats.org/drawingml/2006/spreadsheetDrawing" xmlns:a="http://schemas.openxmlformats.org/drawingml/2006/main">
  <xdr:twoCellAnchor>
    <xdr:from>
      <xdr:col>27</xdr:col>
      <xdr:colOff>0</xdr:colOff>
      <xdr:row>0</xdr:row>
      <xdr:rowOff>0</xdr:rowOff>
    </xdr:from>
    <xdr:to>
      <xdr:col>35</xdr:col>
      <xdr:colOff>628841</xdr:colOff>
      <xdr:row>33</xdr:row>
      <xdr:rowOff>21744</xdr:rowOff>
    </xdr:to>
    <xdr:grpSp>
      <xdr:nvGrpSpPr>
        <xdr:cNvPr id="11" name="组合 10">
          <a:extLst>
            <a:ext uri="{FF2B5EF4-FFF2-40B4-BE49-F238E27FC236}">
              <a16:creationId xmlns:a16="http://schemas.microsoft.com/office/drawing/2014/main" id="{00000000-0008-0000-0800-00000B000000}"/>
            </a:ext>
          </a:extLst>
        </xdr:cNvPr>
        <xdr:cNvGrpSpPr/>
      </xdr:nvGrpSpPr>
      <xdr:grpSpPr>
        <a:xfrm>
          <a:off x="12641580" y="0"/>
          <a:ext cx="5551361" cy="6773064"/>
          <a:chOff x="16725707" y="1028699"/>
          <a:chExt cx="6115241" cy="6193944"/>
        </a:xfrm>
      </xdr:grpSpPr>
      <xdr:grpSp>
        <xdr:nvGrpSpPr>
          <xdr:cNvPr id="12" name="组合 11">
            <a:extLst>
              <a:ext uri="{FF2B5EF4-FFF2-40B4-BE49-F238E27FC236}">
                <a16:creationId xmlns:a16="http://schemas.microsoft.com/office/drawing/2014/main" id="{00000000-0008-0000-0800-00000C000000}"/>
              </a:ext>
            </a:extLst>
          </xdr:cNvPr>
          <xdr:cNvGrpSpPr/>
        </xdr:nvGrpSpPr>
        <xdr:grpSpPr>
          <a:xfrm>
            <a:off x="16725707" y="1028699"/>
            <a:ext cx="6115241" cy="6193944"/>
            <a:chOff x="16725707" y="1028699"/>
            <a:chExt cx="6115241" cy="6193944"/>
          </a:xfrm>
        </xdr:grpSpPr>
        <xdr:sp macro="" textlink="">
          <xdr:nvSpPr>
            <xdr:cNvPr id="14" name="Text Box 3">
              <a:extLst>
                <a:ext uri="{FF2B5EF4-FFF2-40B4-BE49-F238E27FC236}">
                  <a16:creationId xmlns:a16="http://schemas.microsoft.com/office/drawing/2014/main" id="{00000000-0008-0000-0800-00000E000000}"/>
                </a:ext>
              </a:extLst>
            </xdr:cNvPr>
            <xdr:cNvSpPr txBox="1">
              <a:spLocks noChangeArrowheads="1"/>
            </xdr:cNvSpPr>
          </xdr:nvSpPr>
          <xdr:spPr bwMode="auto">
            <a:xfrm>
              <a:off x="16725707" y="1028699"/>
              <a:ext cx="6115241" cy="6193944"/>
            </a:xfrm>
            <a:prstGeom prst="rect">
              <a:avLst/>
            </a:prstGeom>
            <a:solidFill>
              <a:schemeClr val="accent5">
                <a:lumMod val="40000"/>
                <a:lumOff val="60000"/>
              </a:schemeClr>
            </a:solidFill>
            <a:ln w="9525">
              <a:solidFill>
                <a:schemeClr val="bg1">
                  <a:lumMod val="75000"/>
                </a:schemeClr>
              </a:solidFill>
              <a:miter lim="800000"/>
              <a:headEnd/>
              <a:tailEnd/>
            </a:ln>
          </xdr:spPr>
          <xdr:txBody>
            <a:bodyPr vertOverflow="clip" wrap="square" lIns="27432" tIns="18288" rIns="0" bIns="0" anchor="t" upright="1"/>
            <a:lstStyle/>
            <a:p>
              <a:r>
                <a:rPr lang="zh-CN" altLang="en-US" sz="1100" b="1" i="0" u="none" strike="noStrike" baseline="0">
                  <a:solidFill>
                    <a:srgbClr val="000000"/>
                  </a:solidFill>
                  <a:latin typeface="宋体"/>
                  <a:ea typeface="宋体"/>
                </a:rPr>
                <a:t>第</a:t>
              </a:r>
              <a:r>
                <a:rPr lang="en-US" altLang="zh-CN" sz="1100" b="1" i="0" u="none" strike="noStrike" baseline="0">
                  <a:solidFill>
                    <a:srgbClr val="000000"/>
                  </a:solidFill>
                  <a:latin typeface="宋体"/>
                  <a:ea typeface="宋体"/>
                </a:rPr>
                <a:t>7</a:t>
              </a:r>
              <a:r>
                <a:rPr lang="zh-CN" altLang="en-US" sz="1100" b="1" i="0" u="none" strike="noStrike" baseline="0">
                  <a:solidFill>
                    <a:srgbClr val="000000"/>
                  </a:solidFill>
                  <a:latin typeface="宋体"/>
                  <a:ea typeface="宋体"/>
                </a:rPr>
                <a:t>题 </a:t>
              </a:r>
              <a:r>
                <a:rPr lang="en-US" altLang="zh-CN" sz="1100">
                  <a:effectLst/>
                  <a:latin typeface="+mn-lt"/>
                  <a:ea typeface="+mn-ea"/>
                  <a:cs typeface="+mn-cs"/>
                </a:rPr>
                <a:t>Story's</a:t>
              </a:r>
              <a:r>
                <a:rPr lang="zh-CN" altLang="zh-CN" sz="1100">
                  <a:effectLst/>
                  <a:latin typeface="+mn-lt"/>
                  <a:ea typeface="+mn-ea"/>
                  <a:cs typeface="+mn-cs"/>
                </a:rPr>
                <a:t>是一家披萨店。通过对以往数据进行分析，他们发现，周末披萨的需求量服从均值为</a:t>
              </a:r>
              <a:r>
                <a:rPr lang="en-US" altLang="zh-CN" sz="1100">
                  <a:effectLst/>
                  <a:latin typeface="+mn-lt"/>
                  <a:ea typeface="+mn-ea"/>
                  <a:cs typeface="+mn-cs"/>
                </a:rPr>
                <a:t>500</a:t>
              </a:r>
              <a:r>
                <a:rPr lang="zh-CN" altLang="zh-CN" sz="1100">
                  <a:effectLst/>
                  <a:latin typeface="+mn-lt"/>
                  <a:ea typeface="+mn-ea"/>
                  <a:cs typeface="+mn-cs"/>
                </a:rPr>
                <a:t>、标准差为</a:t>
              </a:r>
              <a:r>
                <a:rPr lang="en-US" altLang="zh-CN" sz="1100">
                  <a:effectLst/>
                  <a:latin typeface="+mn-lt"/>
                  <a:ea typeface="+mn-ea"/>
                  <a:cs typeface="+mn-cs"/>
                </a:rPr>
                <a:t>100</a:t>
              </a:r>
              <a:r>
                <a:rPr lang="zh-CN" altLang="zh-CN" sz="1100">
                  <a:effectLst/>
                  <a:latin typeface="+mn-lt"/>
                  <a:ea typeface="+mn-ea"/>
                  <a:cs typeface="+mn-cs"/>
                </a:rPr>
                <a:t>的正态分布；工作日的披萨需求量服从均值为</a:t>
              </a:r>
              <a:r>
                <a:rPr lang="en-US" altLang="zh-CN" sz="1100">
                  <a:effectLst/>
                  <a:latin typeface="+mn-lt"/>
                  <a:ea typeface="+mn-ea"/>
                  <a:cs typeface="+mn-cs"/>
                </a:rPr>
                <a:t>350</a:t>
              </a:r>
              <a:r>
                <a:rPr lang="zh-CN" altLang="zh-CN" sz="1100">
                  <a:effectLst/>
                  <a:latin typeface="+mn-lt"/>
                  <a:ea typeface="+mn-ea"/>
                  <a:cs typeface="+mn-cs"/>
                </a:rPr>
                <a:t>、标准差为</a:t>
              </a:r>
              <a:r>
                <a:rPr lang="en-US" altLang="zh-CN" sz="1100">
                  <a:effectLst/>
                  <a:latin typeface="+mn-lt"/>
                  <a:ea typeface="+mn-ea"/>
                  <a:cs typeface="+mn-cs"/>
                </a:rPr>
                <a:t>30</a:t>
              </a:r>
              <a:r>
                <a:rPr lang="zh-CN" altLang="zh-CN" sz="1100">
                  <a:effectLst/>
                  <a:latin typeface="+mn-lt"/>
                  <a:ea typeface="+mn-ea"/>
                  <a:cs typeface="+mn-cs"/>
                </a:rPr>
                <a:t>的正态分布。他们雇佣外卖送货员来为客户送披萨。按时送货的单位送货成本为</a:t>
              </a:r>
              <a:r>
                <a:rPr lang="en-US" altLang="zh-CN" sz="1100">
                  <a:effectLst/>
                  <a:latin typeface="+mn-lt"/>
                  <a:ea typeface="+mn-ea"/>
                  <a:cs typeface="+mn-cs"/>
                </a:rPr>
                <a:t>5</a:t>
              </a:r>
              <a:r>
                <a:rPr lang="zh-CN" altLang="zh-CN" sz="1100">
                  <a:effectLst/>
                  <a:latin typeface="+mn-lt"/>
                  <a:ea typeface="+mn-ea"/>
                  <a:cs typeface="+mn-cs"/>
                </a:rPr>
                <a:t>元，不能按时送货的单位成本达到</a:t>
              </a:r>
              <a:r>
                <a:rPr lang="en-US" altLang="zh-CN" sz="1100">
                  <a:effectLst/>
                  <a:latin typeface="+mn-lt"/>
                  <a:ea typeface="+mn-ea"/>
                  <a:cs typeface="+mn-cs"/>
                </a:rPr>
                <a:t>75</a:t>
              </a:r>
              <a:r>
                <a:rPr lang="zh-CN" altLang="zh-CN" sz="1100">
                  <a:effectLst/>
                  <a:latin typeface="+mn-lt"/>
                  <a:ea typeface="+mn-ea"/>
                  <a:cs typeface="+mn-cs"/>
                </a:rPr>
                <a:t>元。送货员的日工资为</a:t>
              </a:r>
              <a:r>
                <a:rPr lang="en-US" altLang="zh-CN" sz="1100">
                  <a:effectLst/>
                  <a:latin typeface="+mn-lt"/>
                  <a:ea typeface="+mn-ea"/>
                  <a:cs typeface="+mn-cs"/>
                </a:rPr>
                <a:t>100</a:t>
              </a:r>
              <a:r>
                <a:rPr lang="zh-CN" altLang="zh-CN" sz="1100">
                  <a:effectLst/>
                  <a:latin typeface="+mn-lt"/>
                  <a:ea typeface="+mn-ea"/>
                  <a:cs typeface="+mn-cs"/>
                </a:rPr>
                <a:t>元。一个送货员每天能送的披萨数量受到天气和路途远近的影响，可能是</a:t>
              </a:r>
              <a:r>
                <a:rPr lang="en-US" altLang="zh-CN" sz="1100">
                  <a:effectLst/>
                  <a:latin typeface="+mn-lt"/>
                  <a:ea typeface="+mn-ea"/>
                  <a:cs typeface="+mn-cs"/>
                </a:rPr>
                <a:t>30</a:t>
              </a:r>
              <a:r>
                <a:rPr lang="zh-CN" altLang="zh-CN" sz="1100">
                  <a:effectLst/>
                  <a:latin typeface="+mn-lt"/>
                  <a:ea typeface="+mn-ea"/>
                  <a:cs typeface="+mn-cs"/>
                </a:rPr>
                <a:t>个、</a:t>
              </a:r>
              <a:r>
                <a:rPr lang="en-US" altLang="zh-CN" sz="1100">
                  <a:effectLst/>
                  <a:latin typeface="+mn-lt"/>
                  <a:ea typeface="+mn-ea"/>
                  <a:cs typeface="+mn-cs"/>
                </a:rPr>
                <a:t>33</a:t>
              </a:r>
              <a:r>
                <a:rPr lang="zh-CN" altLang="zh-CN" sz="1100">
                  <a:effectLst/>
                  <a:latin typeface="+mn-lt"/>
                  <a:ea typeface="+mn-ea"/>
                  <a:cs typeface="+mn-cs"/>
                </a:rPr>
                <a:t>个、</a:t>
              </a:r>
              <a:r>
                <a:rPr lang="en-US" altLang="zh-CN" sz="1100">
                  <a:effectLst/>
                  <a:latin typeface="+mn-lt"/>
                  <a:ea typeface="+mn-ea"/>
                  <a:cs typeface="+mn-cs"/>
                </a:rPr>
                <a:t>36</a:t>
              </a:r>
              <a:r>
                <a:rPr lang="zh-CN" altLang="zh-CN" sz="1100">
                  <a:effectLst/>
                  <a:latin typeface="+mn-lt"/>
                  <a:ea typeface="+mn-ea"/>
                  <a:cs typeface="+mn-cs"/>
                </a:rPr>
                <a:t>个、</a:t>
              </a:r>
              <a:r>
                <a:rPr lang="en-US" altLang="zh-CN" sz="1100">
                  <a:effectLst/>
                  <a:latin typeface="+mn-lt"/>
                  <a:ea typeface="+mn-ea"/>
                  <a:cs typeface="+mn-cs"/>
                </a:rPr>
                <a:t>39</a:t>
              </a:r>
              <a:r>
                <a:rPr lang="zh-CN" altLang="zh-CN" sz="1100">
                  <a:effectLst/>
                  <a:latin typeface="+mn-lt"/>
                  <a:ea typeface="+mn-ea"/>
                  <a:cs typeface="+mn-cs"/>
                </a:rPr>
                <a:t>或者</a:t>
              </a:r>
              <a:r>
                <a:rPr lang="en-US" altLang="zh-CN" sz="1100">
                  <a:effectLst/>
                  <a:latin typeface="+mn-lt"/>
                  <a:ea typeface="+mn-ea"/>
                  <a:cs typeface="+mn-cs"/>
                </a:rPr>
                <a:t>42</a:t>
              </a:r>
              <a:r>
                <a:rPr lang="zh-CN" altLang="zh-CN" sz="1100">
                  <a:effectLst/>
                  <a:latin typeface="+mn-lt"/>
                  <a:ea typeface="+mn-ea"/>
                  <a:cs typeface="+mn-cs"/>
                </a:rPr>
                <a:t>个，其概率分布见下表。</a:t>
              </a:r>
              <a:r>
                <a:rPr lang="en-US" altLang="zh-CN" sz="1100">
                  <a:effectLst/>
                  <a:latin typeface="+mn-lt"/>
                  <a:ea typeface="+mn-ea"/>
                  <a:cs typeface="+mn-cs"/>
                </a:rPr>
                <a:t> </a:t>
              </a:r>
              <a:endParaRPr lang="zh-CN" altLang="zh-CN" sz="1100">
                <a:effectLst/>
                <a:latin typeface="+mn-lt"/>
                <a:ea typeface="+mn-ea"/>
                <a:cs typeface="+mn-cs"/>
              </a:endParaRPr>
            </a:p>
            <a:p>
              <a:r>
                <a:rPr lang="zh-CN" altLang="zh-CN" sz="1100">
                  <a:effectLst/>
                  <a:latin typeface="+mn-lt"/>
                  <a:ea typeface="+mn-ea"/>
                  <a:cs typeface="+mn-cs"/>
                </a:rPr>
                <a:t>请为该披萨店建立随机模型，确定外卖送货员的人数。并做</a:t>
              </a:r>
              <a:r>
                <a:rPr lang="en-US" altLang="zh-CN" sz="1100">
                  <a:effectLst/>
                  <a:latin typeface="+mn-lt"/>
                  <a:ea typeface="+mn-ea"/>
                  <a:cs typeface="+mn-cs"/>
                </a:rPr>
                <a:t>50</a:t>
              </a:r>
              <a:r>
                <a:rPr lang="zh-CN" altLang="zh-CN" sz="1100">
                  <a:effectLst/>
                  <a:latin typeface="+mn-lt"/>
                  <a:ea typeface="+mn-ea"/>
                  <a:cs typeface="+mn-cs"/>
                </a:rPr>
                <a:t>次的模拟试验，将试验结果反映到如下所示的图形中。</a:t>
              </a:r>
            </a:p>
          </xdr:txBody>
        </xdr:sp>
        <xdr:pic>
          <xdr:nvPicPr>
            <xdr:cNvPr id="15" name="图片 14">
              <a:extLst>
                <a:ext uri="{FF2B5EF4-FFF2-40B4-BE49-F238E27FC236}">
                  <a16:creationId xmlns:a16="http://schemas.microsoft.com/office/drawing/2014/main" id="{00000000-0008-0000-0800-00000F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268977" y="2162175"/>
              <a:ext cx="1028700" cy="1381125"/>
            </a:xfrm>
            <a:prstGeom prst="rect">
              <a:avLst/>
            </a:prstGeom>
            <a:noFill/>
            <a:extLst>
              <a:ext uri="{909E8E84-426E-40DD-AFC4-6F175D3DCCD1}">
                <a14:hiddenFill xmlns:a14="http://schemas.microsoft.com/office/drawing/2010/main">
                  <a:solidFill>
                    <a:srgbClr val="FFFFFF"/>
                  </a:solidFill>
                </a14:hiddenFill>
              </a:ext>
            </a:extLst>
          </xdr:spPr>
        </xdr:pic>
      </xdr:grpSp>
      <xdr:pic>
        <xdr:nvPicPr>
          <xdr:cNvPr id="13" name="图片 12">
            <a:extLst>
              <a:ext uri="{FF2B5EF4-FFF2-40B4-BE49-F238E27FC236}">
                <a16:creationId xmlns:a16="http://schemas.microsoft.com/office/drawing/2014/main" id="{00000000-0008-0000-0800-00000D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368740" y="3619500"/>
            <a:ext cx="4829175" cy="3543300"/>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trlProp" Target="../ctrlProps/ctrlProp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trlProp" Target="../ctrlProps/ctrlProp2.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22"/>
  <sheetViews>
    <sheetView showGridLines="0" workbookViewId="0">
      <selection activeCell="Q26" sqref="Q26"/>
    </sheetView>
  </sheetViews>
  <sheetFormatPr defaultRowHeight="14.4"/>
  <cols>
    <col min="1" max="1" width="6.33203125" style="2" customWidth="1"/>
    <col min="2" max="2" width="15.109375" style="2" bestFit="1" customWidth="1"/>
    <col min="3" max="5" width="8" style="2" bestFit="1" customWidth="1"/>
    <col min="6" max="6" width="2.21875" style="2" customWidth="1"/>
    <col min="7" max="7" width="10" style="2" customWidth="1"/>
    <col min="8" max="8" width="11" style="2" customWidth="1"/>
    <col min="9" max="9" width="2" style="2" customWidth="1"/>
    <col min="10" max="256" width="9" style="2"/>
    <col min="257" max="257" width="6.33203125" style="2" customWidth="1"/>
    <col min="258" max="258" width="10.109375" style="2" customWidth="1"/>
    <col min="259" max="261" width="9" style="2"/>
    <col min="262" max="262" width="2.21875" style="2" customWidth="1"/>
    <col min="263" max="264" width="9" style="2"/>
    <col min="265" max="265" width="2" style="2" customWidth="1"/>
    <col min="266" max="512" width="9" style="2"/>
    <col min="513" max="513" width="6.33203125" style="2" customWidth="1"/>
    <col min="514" max="514" width="10.109375" style="2" customWidth="1"/>
    <col min="515" max="517" width="9" style="2"/>
    <col min="518" max="518" width="2.21875" style="2" customWidth="1"/>
    <col min="519" max="520" width="9" style="2"/>
    <col min="521" max="521" width="2" style="2" customWidth="1"/>
    <col min="522" max="768" width="9" style="2"/>
    <col min="769" max="769" width="6.33203125" style="2" customWidth="1"/>
    <col min="770" max="770" width="10.109375" style="2" customWidth="1"/>
    <col min="771" max="773" width="9" style="2"/>
    <col min="774" max="774" width="2.21875" style="2" customWidth="1"/>
    <col min="775" max="776" width="9" style="2"/>
    <col min="777" max="777" width="2" style="2" customWidth="1"/>
    <col min="778" max="1024" width="9" style="2"/>
    <col min="1025" max="1025" width="6.33203125" style="2" customWidth="1"/>
    <col min="1026" max="1026" width="10.109375" style="2" customWidth="1"/>
    <col min="1027" max="1029" width="9" style="2"/>
    <col min="1030" max="1030" width="2.21875" style="2" customWidth="1"/>
    <col min="1031" max="1032" width="9" style="2"/>
    <col min="1033" max="1033" width="2" style="2" customWidth="1"/>
    <col min="1034" max="1280" width="9" style="2"/>
    <col min="1281" max="1281" width="6.33203125" style="2" customWidth="1"/>
    <col min="1282" max="1282" width="10.109375" style="2" customWidth="1"/>
    <col min="1283" max="1285" width="9" style="2"/>
    <col min="1286" max="1286" width="2.21875" style="2" customWidth="1"/>
    <col min="1287" max="1288" width="9" style="2"/>
    <col min="1289" max="1289" width="2" style="2" customWidth="1"/>
    <col min="1290" max="1536" width="9" style="2"/>
    <col min="1537" max="1537" width="6.33203125" style="2" customWidth="1"/>
    <col min="1538" max="1538" width="10.109375" style="2" customWidth="1"/>
    <col min="1539" max="1541" width="9" style="2"/>
    <col min="1542" max="1542" width="2.21875" style="2" customWidth="1"/>
    <col min="1543" max="1544" width="9" style="2"/>
    <col min="1545" max="1545" width="2" style="2" customWidth="1"/>
    <col min="1546" max="1792" width="9" style="2"/>
    <col min="1793" max="1793" width="6.33203125" style="2" customWidth="1"/>
    <col min="1794" max="1794" width="10.109375" style="2" customWidth="1"/>
    <col min="1795" max="1797" width="9" style="2"/>
    <col min="1798" max="1798" width="2.21875" style="2" customWidth="1"/>
    <col min="1799" max="1800" width="9" style="2"/>
    <col min="1801" max="1801" width="2" style="2" customWidth="1"/>
    <col min="1802" max="2048" width="9" style="2"/>
    <col min="2049" max="2049" width="6.33203125" style="2" customWidth="1"/>
    <col min="2050" max="2050" width="10.109375" style="2" customWidth="1"/>
    <col min="2051" max="2053" width="9" style="2"/>
    <col min="2054" max="2054" width="2.21875" style="2" customWidth="1"/>
    <col min="2055" max="2056" width="9" style="2"/>
    <col min="2057" max="2057" width="2" style="2" customWidth="1"/>
    <col min="2058" max="2304" width="9" style="2"/>
    <col min="2305" max="2305" width="6.33203125" style="2" customWidth="1"/>
    <col min="2306" max="2306" width="10.109375" style="2" customWidth="1"/>
    <col min="2307" max="2309" width="9" style="2"/>
    <col min="2310" max="2310" width="2.21875" style="2" customWidth="1"/>
    <col min="2311" max="2312" width="9" style="2"/>
    <col min="2313" max="2313" width="2" style="2" customWidth="1"/>
    <col min="2314" max="2560" width="9" style="2"/>
    <col min="2561" max="2561" width="6.33203125" style="2" customWidth="1"/>
    <col min="2562" max="2562" width="10.109375" style="2" customWidth="1"/>
    <col min="2563" max="2565" width="9" style="2"/>
    <col min="2566" max="2566" width="2.21875" style="2" customWidth="1"/>
    <col min="2567" max="2568" width="9" style="2"/>
    <col min="2569" max="2569" width="2" style="2" customWidth="1"/>
    <col min="2570" max="2816" width="9" style="2"/>
    <col min="2817" max="2817" width="6.33203125" style="2" customWidth="1"/>
    <col min="2818" max="2818" width="10.109375" style="2" customWidth="1"/>
    <col min="2819" max="2821" width="9" style="2"/>
    <col min="2822" max="2822" width="2.21875" style="2" customWidth="1"/>
    <col min="2823" max="2824" width="9" style="2"/>
    <col min="2825" max="2825" width="2" style="2" customWidth="1"/>
    <col min="2826" max="3072" width="9" style="2"/>
    <col min="3073" max="3073" width="6.33203125" style="2" customWidth="1"/>
    <col min="3074" max="3074" width="10.109375" style="2" customWidth="1"/>
    <col min="3075" max="3077" width="9" style="2"/>
    <col min="3078" max="3078" width="2.21875" style="2" customWidth="1"/>
    <col min="3079" max="3080" width="9" style="2"/>
    <col min="3081" max="3081" width="2" style="2" customWidth="1"/>
    <col min="3082" max="3328" width="9" style="2"/>
    <col min="3329" max="3329" width="6.33203125" style="2" customWidth="1"/>
    <col min="3330" max="3330" width="10.109375" style="2" customWidth="1"/>
    <col min="3331" max="3333" width="9" style="2"/>
    <col min="3334" max="3334" width="2.21875" style="2" customWidth="1"/>
    <col min="3335" max="3336" width="9" style="2"/>
    <col min="3337" max="3337" width="2" style="2" customWidth="1"/>
    <col min="3338" max="3584" width="9" style="2"/>
    <col min="3585" max="3585" width="6.33203125" style="2" customWidth="1"/>
    <col min="3586" max="3586" width="10.109375" style="2" customWidth="1"/>
    <col min="3587" max="3589" width="9" style="2"/>
    <col min="3590" max="3590" width="2.21875" style="2" customWidth="1"/>
    <col min="3591" max="3592" width="9" style="2"/>
    <col min="3593" max="3593" width="2" style="2" customWidth="1"/>
    <col min="3594" max="3840" width="9" style="2"/>
    <col min="3841" max="3841" width="6.33203125" style="2" customWidth="1"/>
    <col min="3842" max="3842" width="10.109375" style="2" customWidth="1"/>
    <col min="3843" max="3845" width="9" style="2"/>
    <col min="3846" max="3846" width="2.21875" style="2" customWidth="1"/>
    <col min="3847" max="3848" width="9" style="2"/>
    <col min="3849" max="3849" width="2" style="2" customWidth="1"/>
    <col min="3850" max="4096" width="9" style="2"/>
    <col min="4097" max="4097" width="6.33203125" style="2" customWidth="1"/>
    <col min="4098" max="4098" width="10.109375" style="2" customWidth="1"/>
    <col min="4099" max="4101" width="9" style="2"/>
    <col min="4102" max="4102" width="2.21875" style="2" customWidth="1"/>
    <col min="4103" max="4104" width="9" style="2"/>
    <col min="4105" max="4105" width="2" style="2" customWidth="1"/>
    <col min="4106" max="4352" width="9" style="2"/>
    <col min="4353" max="4353" width="6.33203125" style="2" customWidth="1"/>
    <col min="4354" max="4354" width="10.109375" style="2" customWidth="1"/>
    <col min="4355" max="4357" width="9" style="2"/>
    <col min="4358" max="4358" width="2.21875" style="2" customWidth="1"/>
    <col min="4359" max="4360" width="9" style="2"/>
    <col min="4361" max="4361" width="2" style="2" customWidth="1"/>
    <col min="4362" max="4608" width="9" style="2"/>
    <col min="4609" max="4609" width="6.33203125" style="2" customWidth="1"/>
    <col min="4610" max="4610" width="10.109375" style="2" customWidth="1"/>
    <col min="4611" max="4613" width="9" style="2"/>
    <col min="4614" max="4614" width="2.21875" style="2" customWidth="1"/>
    <col min="4615" max="4616" width="9" style="2"/>
    <col min="4617" max="4617" width="2" style="2" customWidth="1"/>
    <col min="4618" max="4864" width="9" style="2"/>
    <col min="4865" max="4865" width="6.33203125" style="2" customWidth="1"/>
    <col min="4866" max="4866" width="10.109375" style="2" customWidth="1"/>
    <col min="4867" max="4869" width="9" style="2"/>
    <col min="4870" max="4870" width="2.21875" style="2" customWidth="1"/>
    <col min="4871" max="4872" width="9" style="2"/>
    <col min="4873" max="4873" width="2" style="2" customWidth="1"/>
    <col min="4874" max="5120" width="9" style="2"/>
    <col min="5121" max="5121" width="6.33203125" style="2" customWidth="1"/>
    <col min="5122" max="5122" width="10.109375" style="2" customWidth="1"/>
    <col min="5123" max="5125" width="9" style="2"/>
    <col min="5126" max="5126" width="2.21875" style="2" customWidth="1"/>
    <col min="5127" max="5128" width="9" style="2"/>
    <col min="5129" max="5129" width="2" style="2" customWidth="1"/>
    <col min="5130" max="5376" width="9" style="2"/>
    <col min="5377" max="5377" width="6.33203125" style="2" customWidth="1"/>
    <col min="5378" max="5378" width="10.109375" style="2" customWidth="1"/>
    <col min="5379" max="5381" width="9" style="2"/>
    <col min="5382" max="5382" width="2.21875" style="2" customWidth="1"/>
    <col min="5383" max="5384" width="9" style="2"/>
    <col min="5385" max="5385" width="2" style="2" customWidth="1"/>
    <col min="5386" max="5632" width="9" style="2"/>
    <col min="5633" max="5633" width="6.33203125" style="2" customWidth="1"/>
    <col min="5634" max="5634" width="10.109375" style="2" customWidth="1"/>
    <col min="5635" max="5637" width="9" style="2"/>
    <col min="5638" max="5638" width="2.21875" style="2" customWidth="1"/>
    <col min="5639" max="5640" width="9" style="2"/>
    <col min="5641" max="5641" width="2" style="2" customWidth="1"/>
    <col min="5642" max="5888" width="9" style="2"/>
    <col min="5889" max="5889" width="6.33203125" style="2" customWidth="1"/>
    <col min="5890" max="5890" width="10.109375" style="2" customWidth="1"/>
    <col min="5891" max="5893" width="9" style="2"/>
    <col min="5894" max="5894" width="2.21875" style="2" customWidth="1"/>
    <col min="5895" max="5896" width="9" style="2"/>
    <col min="5897" max="5897" width="2" style="2" customWidth="1"/>
    <col min="5898" max="6144" width="9" style="2"/>
    <col min="6145" max="6145" width="6.33203125" style="2" customWidth="1"/>
    <col min="6146" max="6146" width="10.109375" style="2" customWidth="1"/>
    <col min="6147" max="6149" width="9" style="2"/>
    <col min="6150" max="6150" width="2.21875" style="2" customWidth="1"/>
    <col min="6151" max="6152" width="9" style="2"/>
    <col min="6153" max="6153" width="2" style="2" customWidth="1"/>
    <col min="6154" max="6400" width="9" style="2"/>
    <col min="6401" max="6401" width="6.33203125" style="2" customWidth="1"/>
    <col min="6402" max="6402" width="10.109375" style="2" customWidth="1"/>
    <col min="6403" max="6405" width="9" style="2"/>
    <col min="6406" max="6406" width="2.21875" style="2" customWidth="1"/>
    <col min="6407" max="6408" width="9" style="2"/>
    <col min="6409" max="6409" width="2" style="2" customWidth="1"/>
    <col min="6410" max="6656" width="9" style="2"/>
    <col min="6657" max="6657" width="6.33203125" style="2" customWidth="1"/>
    <col min="6658" max="6658" width="10.109375" style="2" customWidth="1"/>
    <col min="6659" max="6661" width="9" style="2"/>
    <col min="6662" max="6662" width="2.21875" style="2" customWidth="1"/>
    <col min="6663" max="6664" width="9" style="2"/>
    <col min="6665" max="6665" width="2" style="2" customWidth="1"/>
    <col min="6666" max="6912" width="9" style="2"/>
    <col min="6913" max="6913" width="6.33203125" style="2" customWidth="1"/>
    <col min="6914" max="6914" width="10.109375" style="2" customWidth="1"/>
    <col min="6915" max="6917" width="9" style="2"/>
    <col min="6918" max="6918" width="2.21875" style="2" customWidth="1"/>
    <col min="6919" max="6920" width="9" style="2"/>
    <col min="6921" max="6921" width="2" style="2" customWidth="1"/>
    <col min="6922" max="7168" width="9" style="2"/>
    <col min="7169" max="7169" width="6.33203125" style="2" customWidth="1"/>
    <col min="7170" max="7170" width="10.109375" style="2" customWidth="1"/>
    <col min="7171" max="7173" width="9" style="2"/>
    <col min="7174" max="7174" width="2.21875" style="2" customWidth="1"/>
    <col min="7175" max="7176" width="9" style="2"/>
    <col min="7177" max="7177" width="2" style="2" customWidth="1"/>
    <col min="7178" max="7424" width="9" style="2"/>
    <col min="7425" max="7425" width="6.33203125" style="2" customWidth="1"/>
    <col min="7426" max="7426" width="10.109375" style="2" customWidth="1"/>
    <col min="7427" max="7429" width="9" style="2"/>
    <col min="7430" max="7430" width="2.21875" style="2" customWidth="1"/>
    <col min="7431" max="7432" width="9" style="2"/>
    <col min="7433" max="7433" width="2" style="2" customWidth="1"/>
    <col min="7434" max="7680" width="9" style="2"/>
    <col min="7681" max="7681" width="6.33203125" style="2" customWidth="1"/>
    <col min="7682" max="7682" width="10.109375" style="2" customWidth="1"/>
    <col min="7683" max="7685" width="9" style="2"/>
    <col min="7686" max="7686" width="2.21875" style="2" customWidth="1"/>
    <col min="7687" max="7688" width="9" style="2"/>
    <col min="7689" max="7689" width="2" style="2" customWidth="1"/>
    <col min="7690" max="7936" width="9" style="2"/>
    <col min="7937" max="7937" width="6.33203125" style="2" customWidth="1"/>
    <col min="7938" max="7938" width="10.109375" style="2" customWidth="1"/>
    <col min="7939" max="7941" width="9" style="2"/>
    <col min="7942" max="7942" width="2.21875" style="2" customWidth="1"/>
    <col min="7943" max="7944" width="9" style="2"/>
    <col min="7945" max="7945" width="2" style="2" customWidth="1"/>
    <col min="7946" max="8192" width="9" style="2"/>
    <col min="8193" max="8193" width="6.33203125" style="2" customWidth="1"/>
    <col min="8194" max="8194" width="10.109375" style="2" customWidth="1"/>
    <col min="8195" max="8197" width="9" style="2"/>
    <col min="8198" max="8198" width="2.21875" style="2" customWidth="1"/>
    <col min="8199" max="8200" width="9" style="2"/>
    <col min="8201" max="8201" width="2" style="2" customWidth="1"/>
    <col min="8202" max="8448" width="9" style="2"/>
    <col min="8449" max="8449" width="6.33203125" style="2" customWidth="1"/>
    <col min="8450" max="8450" width="10.109375" style="2" customWidth="1"/>
    <col min="8451" max="8453" width="9" style="2"/>
    <col min="8454" max="8454" width="2.21875" style="2" customWidth="1"/>
    <col min="8455" max="8456" width="9" style="2"/>
    <col min="8457" max="8457" width="2" style="2" customWidth="1"/>
    <col min="8458" max="8704" width="9" style="2"/>
    <col min="8705" max="8705" width="6.33203125" style="2" customWidth="1"/>
    <col min="8706" max="8706" width="10.109375" style="2" customWidth="1"/>
    <col min="8707" max="8709" width="9" style="2"/>
    <col min="8710" max="8710" width="2.21875" style="2" customWidth="1"/>
    <col min="8711" max="8712" width="9" style="2"/>
    <col min="8713" max="8713" width="2" style="2" customWidth="1"/>
    <col min="8714" max="8960" width="9" style="2"/>
    <col min="8961" max="8961" width="6.33203125" style="2" customWidth="1"/>
    <col min="8962" max="8962" width="10.109375" style="2" customWidth="1"/>
    <col min="8963" max="8965" width="9" style="2"/>
    <col min="8966" max="8966" width="2.21875" style="2" customWidth="1"/>
    <col min="8967" max="8968" width="9" style="2"/>
    <col min="8969" max="8969" width="2" style="2" customWidth="1"/>
    <col min="8970" max="9216" width="9" style="2"/>
    <col min="9217" max="9217" width="6.33203125" style="2" customWidth="1"/>
    <col min="9218" max="9218" width="10.109375" style="2" customWidth="1"/>
    <col min="9219" max="9221" width="9" style="2"/>
    <col min="9222" max="9222" width="2.21875" style="2" customWidth="1"/>
    <col min="9223" max="9224" width="9" style="2"/>
    <col min="9225" max="9225" width="2" style="2" customWidth="1"/>
    <col min="9226" max="9472" width="9" style="2"/>
    <col min="9473" max="9473" width="6.33203125" style="2" customWidth="1"/>
    <col min="9474" max="9474" width="10.109375" style="2" customWidth="1"/>
    <col min="9475" max="9477" width="9" style="2"/>
    <col min="9478" max="9478" width="2.21875" style="2" customWidth="1"/>
    <col min="9479" max="9480" width="9" style="2"/>
    <col min="9481" max="9481" width="2" style="2" customWidth="1"/>
    <col min="9482" max="9728" width="9" style="2"/>
    <col min="9729" max="9729" width="6.33203125" style="2" customWidth="1"/>
    <col min="9730" max="9730" width="10.109375" style="2" customWidth="1"/>
    <col min="9731" max="9733" width="9" style="2"/>
    <col min="9734" max="9734" width="2.21875" style="2" customWidth="1"/>
    <col min="9735" max="9736" width="9" style="2"/>
    <col min="9737" max="9737" width="2" style="2" customWidth="1"/>
    <col min="9738" max="9984" width="9" style="2"/>
    <col min="9985" max="9985" width="6.33203125" style="2" customWidth="1"/>
    <col min="9986" max="9986" width="10.109375" style="2" customWidth="1"/>
    <col min="9987" max="9989" width="9" style="2"/>
    <col min="9990" max="9990" width="2.21875" style="2" customWidth="1"/>
    <col min="9991" max="9992" width="9" style="2"/>
    <col min="9993" max="9993" width="2" style="2" customWidth="1"/>
    <col min="9994" max="10240" width="9" style="2"/>
    <col min="10241" max="10241" width="6.33203125" style="2" customWidth="1"/>
    <col min="10242" max="10242" width="10.109375" style="2" customWidth="1"/>
    <col min="10243" max="10245" width="9" style="2"/>
    <col min="10246" max="10246" width="2.21875" style="2" customWidth="1"/>
    <col min="10247" max="10248" width="9" style="2"/>
    <col min="10249" max="10249" width="2" style="2" customWidth="1"/>
    <col min="10250" max="10496" width="9" style="2"/>
    <col min="10497" max="10497" width="6.33203125" style="2" customWidth="1"/>
    <col min="10498" max="10498" width="10.109375" style="2" customWidth="1"/>
    <col min="10499" max="10501" width="9" style="2"/>
    <col min="10502" max="10502" width="2.21875" style="2" customWidth="1"/>
    <col min="10503" max="10504" width="9" style="2"/>
    <col min="10505" max="10505" width="2" style="2" customWidth="1"/>
    <col min="10506" max="10752" width="9" style="2"/>
    <col min="10753" max="10753" width="6.33203125" style="2" customWidth="1"/>
    <col min="10754" max="10754" width="10.109375" style="2" customWidth="1"/>
    <col min="10755" max="10757" width="9" style="2"/>
    <col min="10758" max="10758" width="2.21875" style="2" customWidth="1"/>
    <col min="10759" max="10760" width="9" style="2"/>
    <col min="10761" max="10761" width="2" style="2" customWidth="1"/>
    <col min="10762" max="11008" width="9" style="2"/>
    <col min="11009" max="11009" width="6.33203125" style="2" customWidth="1"/>
    <col min="11010" max="11010" width="10.109375" style="2" customWidth="1"/>
    <col min="11011" max="11013" width="9" style="2"/>
    <col min="11014" max="11014" width="2.21875" style="2" customWidth="1"/>
    <col min="11015" max="11016" width="9" style="2"/>
    <col min="11017" max="11017" width="2" style="2" customWidth="1"/>
    <col min="11018" max="11264" width="9" style="2"/>
    <col min="11265" max="11265" width="6.33203125" style="2" customWidth="1"/>
    <col min="11266" max="11266" width="10.109375" style="2" customWidth="1"/>
    <col min="11267" max="11269" width="9" style="2"/>
    <col min="11270" max="11270" width="2.21875" style="2" customWidth="1"/>
    <col min="11271" max="11272" width="9" style="2"/>
    <col min="11273" max="11273" width="2" style="2" customWidth="1"/>
    <col min="11274" max="11520" width="9" style="2"/>
    <col min="11521" max="11521" width="6.33203125" style="2" customWidth="1"/>
    <col min="11522" max="11522" width="10.109375" style="2" customWidth="1"/>
    <col min="11523" max="11525" width="9" style="2"/>
    <col min="11526" max="11526" width="2.21875" style="2" customWidth="1"/>
    <col min="11527" max="11528" width="9" style="2"/>
    <col min="11529" max="11529" width="2" style="2" customWidth="1"/>
    <col min="11530" max="11776" width="9" style="2"/>
    <col min="11777" max="11777" width="6.33203125" style="2" customWidth="1"/>
    <col min="11778" max="11778" width="10.109375" style="2" customWidth="1"/>
    <col min="11779" max="11781" width="9" style="2"/>
    <col min="11782" max="11782" width="2.21875" style="2" customWidth="1"/>
    <col min="11783" max="11784" width="9" style="2"/>
    <col min="11785" max="11785" width="2" style="2" customWidth="1"/>
    <col min="11786" max="12032" width="9" style="2"/>
    <col min="12033" max="12033" width="6.33203125" style="2" customWidth="1"/>
    <col min="12034" max="12034" width="10.109375" style="2" customWidth="1"/>
    <col min="12035" max="12037" width="9" style="2"/>
    <col min="12038" max="12038" width="2.21875" style="2" customWidth="1"/>
    <col min="12039" max="12040" width="9" style="2"/>
    <col min="12041" max="12041" width="2" style="2" customWidth="1"/>
    <col min="12042" max="12288" width="9" style="2"/>
    <col min="12289" max="12289" width="6.33203125" style="2" customWidth="1"/>
    <col min="12290" max="12290" width="10.109375" style="2" customWidth="1"/>
    <col min="12291" max="12293" width="9" style="2"/>
    <col min="12294" max="12294" width="2.21875" style="2" customWidth="1"/>
    <col min="12295" max="12296" width="9" style="2"/>
    <col min="12297" max="12297" width="2" style="2" customWidth="1"/>
    <col min="12298" max="12544" width="9" style="2"/>
    <col min="12545" max="12545" width="6.33203125" style="2" customWidth="1"/>
    <col min="12546" max="12546" width="10.109375" style="2" customWidth="1"/>
    <col min="12547" max="12549" width="9" style="2"/>
    <col min="12550" max="12550" width="2.21875" style="2" customWidth="1"/>
    <col min="12551" max="12552" width="9" style="2"/>
    <col min="12553" max="12553" width="2" style="2" customWidth="1"/>
    <col min="12554" max="12800" width="9" style="2"/>
    <col min="12801" max="12801" width="6.33203125" style="2" customWidth="1"/>
    <col min="12802" max="12802" width="10.109375" style="2" customWidth="1"/>
    <col min="12803" max="12805" width="9" style="2"/>
    <col min="12806" max="12806" width="2.21875" style="2" customWidth="1"/>
    <col min="12807" max="12808" width="9" style="2"/>
    <col min="12809" max="12809" width="2" style="2" customWidth="1"/>
    <col min="12810" max="13056" width="9" style="2"/>
    <col min="13057" max="13057" width="6.33203125" style="2" customWidth="1"/>
    <col min="13058" max="13058" width="10.109375" style="2" customWidth="1"/>
    <col min="13059" max="13061" width="9" style="2"/>
    <col min="13062" max="13062" width="2.21875" style="2" customWidth="1"/>
    <col min="13063" max="13064" width="9" style="2"/>
    <col min="13065" max="13065" width="2" style="2" customWidth="1"/>
    <col min="13066" max="13312" width="9" style="2"/>
    <col min="13313" max="13313" width="6.33203125" style="2" customWidth="1"/>
    <col min="13314" max="13314" width="10.109375" style="2" customWidth="1"/>
    <col min="13315" max="13317" width="9" style="2"/>
    <col min="13318" max="13318" width="2.21875" style="2" customWidth="1"/>
    <col min="13319" max="13320" width="9" style="2"/>
    <col min="13321" max="13321" width="2" style="2" customWidth="1"/>
    <col min="13322" max="13568" width="9" style="2"/>
    <col min="13569" max="13569" width="6.33203125" style="2" customWidth="1"/>
    <col min="13570" max="13570" width="10.109375" style="2" customWidth="1"/>
    <col min="13571" max="13573" width="9" style="2"/>
    <col min="13574" max="13574" width="2.21875" style="2" customWidth="1"/>
    <col min="13575" max="13576" width="9" style="2"/>
    <col min="13577" max="13577" width="2" style="2" customWidth="1"/>
    <col min="13578" max="13824" width="9" style="2"/>
    <col min="13825" max="13825" width="6.33203125" style="2" customWidth="1"/>
    <col min="13826" max="13826" width="10.109375" style="2" customWidth="1"/>
    <col min="13827" max="13829" width="9" style="2"/>
    <col min="13830" max="13830" width="2.21875" style="2" customWidth="1"/>
    <col min="13831" max="13832" width="9" style="2"/>
    <col min="13833" max="13833" width="2" style="2" customWidth="1"/>
    <col min="13834" max="14080" width="9" style="2"/>
    <col min="14081" max="14081" width="6.33203125" style="2" customWidth="1"/>
    <col min="14082" max="14082" width="10.109375" style="2" customWidth="1"/>
    <col min="14083" max="14085" width="9" style="2"/>
    <col min="14086" max="14086" width="2.21875" style="2" customWidth="1"/>
    <col min="14087" max="14088" width="9" style="2"/>
    <col min="14089" max="14089" width="2" style="2" customWidth="1"/>
    <col min="14090" max="14336" width="9" style="2"/>
    <col min="14337" max="14337" width="6.33203125" style="2" customWidth="1"/>
    <col min="14338" max="14338" width="10.109375" style="2" customWidth="1"/>
    <col min="14339" max="14341" width="9" style="2"/>
    <col min="14342" max="14342" width="2.21875" style="2" customWidth="1"/>
    <col min="14343" max="14344" width="9" style="2"/>
    <col min="14345" max="14345" width="2" style="2" customWidth="1"/>
    <col min="14346" max="14592" width="9" style="2"/>
    <col min="14593" max="14593" width="6.33203125" style="2" customWidth="1"/>
    <col min="14594" max="14594" width="10.109375" style="2" customWidth="1"/>
    <col min="14595" max="14597" width="9" style="2"/>
    <col min="14598" max="14598" width="2.21875" style="2" customWidth="1"/>
    <col min="14599" max="14600" width="9" style="2"/>
    <col min="14601" max="14601" width="2" style="2" customWidth="1"/>
    <col min="14602" max="14848" width="9" style="2"/>
    <col min="14849" max="14849" width="6.33203125" style="2" customWidth="1"/>
    <col min="14850" max="14850" width="10.109375" style="2" customWidth="1"/>
    <col min="14851" max="14853" width="9" style="2"/>
    <col min="14854" max="14854" width="2.21875" style="2" customWidth="1"/>
    <col min="14855" max="14856" width="9" style="2"/>
    <col min="14857" max="14857" width="2" style="2" customWidth="1"/>
    <col min="14858" max="15104" width="9" style="2"/>
    <col min="15105" max="15105" width="6.33203125" style="2" customWidth="1"/>
    <col min="15106" max="15106" width="10.109375" style="2" customWidth="1"/>
    <col min="15107" max="15109" width="9" style="2"/>
    <col min="15110" max="15110" width="2.21875" style="2" customWidth="1"/>
    <col min="15111" max="15112" width="9" style="2"/>
    <col min="15113" max="15113" width="2" style="2" customWidth="1"/>
    <col min="15114" max="15360" width="9" style="2"/>
    <col min="15361" max="15361" width="6.33203125" style="2" customWidth="1"/>
    <col min="15362" max="15362" width="10.109375" style="2" customWidth="1"/>
    <col min="15363" max="15365" width="9" style="2"/>
    <col min="15366" max="15366" width="2.21875" style="2" customWidth="1"/>
    <col min="15367" max="15368" width="9" style="2"/>
    <col min="15369" max="15369" width="2" style="2" customWidth="1"/>
    <col min="15370" max="15616" width="9" style="2"/>
    <col min="15617" max="15617" width="6.33203125" style="2" customWidth="1"/>
    <col min="15618" max="15618" width="10.109375" style="2" customWidth="1"/>
    <col min="15619" max="15621" width="9" style="2"/>
    <col min="15622" max="15622" width="2.21875" style="2" customWidth="1"/>
    <col min="15623" max="15624" width="9" style="2"/>
    <col min="15625" max="15625" width="2" style="2" customWidth="1"/>
    <col min="15626" max="15872" width="9" style="2"/>
    <col min="15873" max="15873" width="6.33203125" style="2" customWidth="1"/>
    <col min="15874" max="15874" width="10.109375" style="2" customWidth="1"/>
    <col min="15875" max="15877" width="9" style="2"/>
    <col min="15878" max="15878" width="2.21875" style="2" customWidth="1"/>
    <col min="15879" max="15880" width="9" style="2"/>
    <col min="15881" max="15881" width="2" style="2" customWidth="1"/>
    <col min="15882" max="16128" width="9" style="2"/>
    <col min="16129" max="16129" width="6.33203125" style="2" customWidth="1"/>
    <col min="16130" max="16130" width="10.109375" style="2" customWidth="1"/>
    <col min="16131" max="16133" width="9" style="2"/>
    <col min="16134" max="16134" width="2.21875" style="2" customWidth="1"/>
    <col min="16135" max="16136" width="9" style="2"/>
    <col min="16137" max="16137" width="2" style="2" customWidth="1"/>
    <col min="16138" max="16384" width="9" style="2"/>
  </cols>
  <sheetData>
    <row r="1" spans="1:9">
      <c r="A1" s="11" t="s">
        <v>43</v>
      </c>
      <c r="B1" s="11" t="s">
        <v>76</v>
      </c>
      <c r="C1" s="11" t="s">
        <v>44</v>
      </c>
      <c r="D1" s="11" t="s">
        <v>45</v>
      </c>
      <c r="E1" s="11" t="s">
        <v>46</v>
      </c>
      <c r="F1" s="1"/>
      <c r="G1" s="1" t="s">
        <v>75</v>
      </c>
      <c r="H1" s="1"/>
      <c r="I1" s="1"/>
    </row>
    <row r="2" spans="1:9">
      <c r="A2" s="12">
        <v>1</v>
      </c>
      <c r="B2" s="12">
        <v>275</v>
      </c>
      <c r="C2" s="17">
        <f>23.256*A2+228.79</f>
        <v>252.04599999999999</v>
      </c>
      <c r="D2" s="17">
        <f>$G$3*A2+$H$3</f>
        <v>252.046783625731</v>
      </c>
      <c r="E2" s="17">
        <f>$G$7*A2+$H$7</f>
        <v>252.046783625731</v>
      </c>
      <c r="F2" s="1"/>
      <c r="G2" s="11" t="s">
        <v>72</v>
      </c>
      <c r="H2" s="11" t="s">
        <v>73</v>
      </c>
      <c r="I2" s="1"/>
    </row>
    <row r="3" spans="1:9">
      <c r="A3" s="13">
        <v>2</v>
      </c>
      <c r="B3" s="13">
        <v>290</v>
      </c>
      <c r="C3" s="17">
        <f t="shared" ref="C3:C21" si="0">23.256*A3+228.79</f>
        <v>275.30200000000002</v>
      </c>
      <c r="D3" s="17">
        <f t="shared" ref="D3:D21" si="1">$G$3*A3+$H$3</f>
        <v>275.30271757825938</v>
      </c>
      <c r="E3" s="17">
        <f t="shared" ref="E3:E21" si="2">$G$7*A3+$H$7</f>
        <v>275.30271757825938</v>
      </c>
      <c r="F3" s="1"/>
      <c r="G3" s="20">
        <f>SLOPE(B2:B19,A2:A19)</f>
        <v>23.25593395252838</v>
      </c>
      <c r="H3" s="20">
        <f>INTERCEPT(B2:B19,A2:A19)</f>
        <v>228.79084967320262</v>
      </c>
      <c r="I3" s="1"/>
    </row>
    <row r="4" spans="1:9">
      <c r="A4" s="13">
        <v>3</v>
      </c>
      <c r="B4" s="13">
        <v>323</v>
      </c>
      <c r="C4" s="17">
        <f t="shared" si="0"/>
        <v>298.55799999999999</v>
      </c>
      <c r="D4" s="17">
        <f t="shared" si="1"/>
        <v>298.55865153078776</v>
      </c>
      <c r="E4" s="17">
        <f t="shared" si="2"/>
        <v>298.55865153078776</v>
      </c>
      <c r="F4" s="1"/>
      <c r="G4" s="1"/>
      <c r="H4" s="1"/>
      <c r="I4" s="1"/>
    </row>
    <row r="5" spans="1:9">
      <c r="A5" s="13">
        <v>4</v>
      </c>
      <c r="B5" s="13">
        <v>342</v>
      </c>
      <c r="C5" s="17">
        <f t="shared" si="0"/>
        <v>321.81399999999996</v>
      </c>
      <c r="D5" s="17">
        <f t="shared" si="1"/>
        <v>321.81458548331614</v>
      </c>
      <c r="E5" s="17">
        <f t="shared" si="2"/>
        <v>321.81458548331614</v>
      </c>
      <c r="F5" s="1"/>
      <c r="G5" s="1" t="s">
        <v>74</v>
      </c>
      <c r="H5" s="1"/>
      <c r="I5" s="1"/>
    </row>
    <row r="6" spans="1:9">
      <c r="A6" s="13">
        <v>5</v>
      </c>
      <c r="B6" s="13">
        <v>276</v>
      </c>
      <c r="C6" s="17">
        <f t="shared" si="0"/>
        <v>345.07</v>
      </c>
      <c r="D6" s="17">
        <f t="shared" si="1"/>
        <v>345.07051943584452</v>
      </c>
      <c r="E6" s="17">
        <f t="shared" si="2"/>
        <v>345.07051943584452</v>
      </c>
      <c r="F6" s="1"/>
      <c r="G6" s="11" t="s">
        <v>72</v>
      </c>
      <c r="H6" s="11" t="s">
        <v>73</v>
      </c>
      <c r="I6" s="1"/>
    </row>
    <row r="7" spans="1:9">
      <c r="A7" s="13">
        <v>6</v>
      </c>
      <c r="B7" s="13">
        <v>380</v>
      </c>
      <c r="C7" s="17">
        <f t="shared" si="0"/>
        <v>368.32600000000002</v>
      </c>
      <c r="D7" s="17">
        <f t="shared" si="1"/>
        <v>368.3264533883729</v>
      </c>
      <c r="E7" s="17">
        <f t="shared" si="2"/>
        <v>368.3264533883729</v>
      </c>
      <c r="F7" s="1"/>
      <c r="G7" s="19">
        <f t="array" ref="G7:H7">LINEST(B2:B19,A2:A19)</f>
        <v>23.25593395252838</v>
      </c>
      <c r="H7" s="19">
        <v>228.79084967320262</v>
      </c>
      <c r="I7" s="1"/>
    </row>
    <row r="8" spans="1:9">
      <c r="A8" s="13">
        <v>7</v>
      </c>
      <c r="B8" s="13">
        <v>381</v>
      </c>
      <c r="C8" s="17">
        <f t="shared" si="0"/>
        <v>391.58199999999999</v>
      </c>
      <c r="D8" s="17">
        <f t="shared" si="1"/>
        <v>391.58238734090128</v>
      </c>
      <c r="E8" s="17">
        <f t="shared" si="2"/>
        <v>391.58238734090128</v>
      </c>
      <c r="F8" s="1"/>
      <c r="G8" s="1"/>
      <c r="H8" s="1"/>
      <c r="I8" s="1"/>
    </row>
    <row r="9" spans="1:9">
      <c r="A9" s="13">
        <v>8</v>
      </c>
      <c r="B9" s="13">
        <v>432</v>
      </c>
      <c r="C9" s="17">
        <f t="shared" si="0"/>
        <v>414.83799999999997</v>
      </c>
      <c r="D9" s="17">
        <f t="shared" si="1"/>
        <v>414.83832129342966</v>
      </c>
      <c r="E9" s="17">
        <f t="shared" si="2"/>
        <v>414.83832129342966</v>
      </c>
      <c r="F9" s="1"/>
      <c r="G9" s="14" t="s">
        <v>0</v>
      </c>
      <c r="H9" s="18">
        <f>SUMXMY2(B2:B19,C2:C19)/COUNT(B2:B19)</f>
        <v>784.63196133333372</v>
      </c>
      <c r="I9" s="1"/>
    </row>
    <row r="10" spans="1:9">
      <c r="A10" s="13">
        <v>9</v>
      </c>
      <c r="B10" s="13">
        <v>431</v>
      </c>
      <c r="C10" s="17">
        <f t="shared" si="0"/>
        <v>438.09399999999999</v>
      </c>
      <c r="D10" s="17">
        <f t="shared" si="1"/>
        <v>438.09425524595804</v>
      </c>
      <c r="E10" s="17">
        <f t="shared" si="2"/>
        <v>438.09425524595804</v>
      </c>
      <c r="F10" s="1"/>
      <c r="H10" s="1"/>
      <c r="I10" s="1"/>
    </row>
    <row r="11" spans="1:9">
      <c r="A11" s="13">
        <v>10</v>
      </c>
      <c r="B11" s="15">
        <v>425</v>
      </c>
      <c r="C11" s="17">
        <f t="shared" si="0"/>
        <v>461.35</v>
      </c>
      <c r="D11" s="17">
        <f t="shared" si="1"/>
        <v>461.35018919848642</v>
      </c>
      <c r="E11" s="17">
        <f t="shared" si="2"/>
        <v>461.35018919848642</v>
      </c>
      <c r="F11" s="1"/>
      <c r="G11" s="1"/>
      <c r="H11" s="1"/>
      <c r="I11" s="1"/>
    </row>
    <row r="12" spans="1:9">
      <c r="A12" s="13">
        <v>11</v>
      </c>
      <c r="B12" s="13">
        <v>460</v>
      </c>
      <c r="C12" s="17">
        <f t="shared" si="0"/>
        <v>484.60599999999999</v>
      </c>
      <c r="D12" s="17">
        <f t="shared" si="1"/>
        <v>484.6061231510148</v>
      </c>
      <c r="E12" s="17">
        <f t="shared" si="2"/>
        <v>484.6061231510148</v>
      </c>
      <c r="F12" s="1"/>
      <c r="G12" s="1"/>
      <c r="H12" s="1"/>
      <c r="I12" s="1"/>
    </row>
    <row r="13" spans="1:9">
      <c r="A13" s="13">
        <v>12</v>
      </c>
      <c r="B13" s="13">
        <v>478</v>
      </c>
      <c r="C13" s="17">
        <f t="shared" si="0"/>
        <v>507.86199999999997</v>
      </c>
      <c r="D13" s="17">
        <f t="shared" si="1"/>
        <v>507.86205710354318</v>
      </c>
      <c r="E13" s="17">
        <f t="shared" si="2"/>
        <v>507.86205710354318</v>
      </c>
      <c r="F13" s="1"/>
      <c r="G13" s="1"/>
      <c r="H13" s="1"/>
      <c r="I13" s="1"/>
    </row>
    <row r="14" spans="1:9">
      <c r="A14" s="13">
        <v>13</v>
      </c>
      <c r="B14" s="13">
        <v>560</v>
      </c>
      <c r="C14" s="17">
        <f t="shared" si="0"/>
        <v>531.11799999999994</v>
      </c>
      <c r="D14" s="17">
        <f t="shared" si="1"/>
        <v>531.11799105607156</v>
      </c>
      <c r="E14" s="17">
        <f t="shared" si="2"/>
        <v>531.11799105607156</v>
      </c>
      <c r="F14" s="1"/>
      <c r="G14" s="1"/>
      <c r="H14" s="1"/>
      <c r="I14" s="1"/>
    </row>
    <row r="15" spans="1:9">
      <c r="A15" s="13">
        <v>14</v>
      </c>
      <c r="B15" s="13">
        <v>534</v>
      </c>
      <c r="C15" s="17">
        <f t="shared" si="0"/>
        <v>554.37400000000002</v>
      </c>
      <c r="D15" s="17">
        <f t="shared" si="1"/>
        <v>554.37392500859994</v>
      </c>
      <c r="E15" s="17">
        <f t="shared" si="2"/>
        <v>554.37392500859994</v>
      </c>
      <c r="F15" s="1"/>
      <c r="G15" s="1"/>
      <c r="H15" s="1"/>
      <c r="I15" s="1"/>
    </row>
    <row r="16" spans="1:9">
      <c r="A16" s="13">
        <v>15</v>
      </c>
      <c r="B16" s="13">
        <v>608</v>
      </c>
      <c r="C16" s="17">
        <f t="shared" si="0"/>
        <v>577.63</v>
      </c>
      <c r="D16" s="17">
        <f t="shared" si="1"/>
        <v>577.62985896112832</v>
      </c>
      <c r="E16" s="17">
        <f t="shared" si="2"/>
        <v>577.62985896112832</v>
      </c>
      <c r="F16" s="1"/>
      <c r="G16" s="1"/>
      <c r="H16" s="1"/>
      <c r="I16" s="1"/>
    </row>
    <row r="17" spans="1:9">
      <c r="A17" s="13">
        <v>16</v>
      </c>
      <c r="B17" s="13">
        <v>576</v>
      </c>
      <c r="C17" s="17">
        <f t="shared" si="0"/>
        <v>600.88599999999997</v>
      </c>
      <c r="D17" s="17">
        <f t="shared" si="1"/>
        <v>600.8857929136567</v>
      </c>
      <c r="E17" s="17">
        <f t="shared" si="2"/>
        <v>600.8857929136567</v>
      </c>
      <c r="F17" s="1"/>
      <c r="G17" s="1"/>
      <c r="H17" s="1"/>
      <c r="I17" s="1"/>
    </row>
    <row r="18" spans="1:9">
      <c r="A18" s="13">
        <v>17</v>
      </c>
      <c r="B18" s="13">
        <v>654</v>
      </c>
      <c r="C18" s="17">
        <f t="shared" si="0"/>
        <v>624.14199999999994</v>
      </c>
      <c r="D18" s="17">
        <f t="shared" si="1"/>
        <v>624.14172686618508</v>
      </c>
      <c r="E18" s="17">
        <f t="shared" si="2"/>
        <v>624.14172686618508</v>
      </c>
      <c r="F18" s="1"/>
      <c r="G18" s="1"/>
      <c r="H18" s="1"/>
      <c r="I18" s="1"/>
    </row>
    <row r="19" spans="1:9">
      <c r="A19" s="16">
        <v>18</v>
      </c>
      <c r="B19" s="16">
        <v>670</v>
      </c>
      <c r="C19" s="17">
        <f t="shared" si="0"/>
        <v>647.39800000000002</v>
      </c>
      <c r="D19" s="17">
        <f t="shared" si="1"/>
        <v>647.39766081871346</v>
      </c>
      <c r="E19" s="17">
        <f t="shared" si="2"/>
        <v>647.39766081871346</v>
      </c>
      <c r="F19" s="1"/>
      <c r="G19" s="1"/>
      <c r="H19" s="1"/>
      <c r="I19" s="1"/>
    </row>
    <row r="20" spans="1:9">
      <c r="A20" s="12">
        <v>19</v>
      </c>
      <c r="B20" s="1"/>
      <c r="C20" s="17">
        <f t="shared" si="0"/>
        <v>670.654</v>
      </c>
      <c r="D20" s="17">
        <f t="shared" si="1"/>
        <v>670.65359477124184</v>
      </c>
      <c r="E20" s="17">
        <f t="shared" si="2"/>
        <v>670.65359477124184</v>
      </c>
      <c r="F20" s="1"/>
      <c r="G20" s="1"/>
      <c r="H20" s="1"/>
      <c r="I20" s="1"/>
    </row>
    <row r="21" spans="1:9">
      <c r="A21" s="16">
        <v>20</v>
      </c>
      <c r="B21" s="1"/>
      <c r="C21" s="17">
        <f t="shared" si="0"/>
        <v>693.91</v>
      </c>
      <c r="D21" s="17">
        <f t="shared" si="1"/>
        <v>693.90952872377022</v>
      </c>
      <c r="E21" s="17">
        <f t="shared" si="2"/>
        <v>693.90952872377022</v>
      </c>
      <c r="F21" s="1"/>
      <c r="G21" s="1"/>
      <c r="H21" s="1"/>
      <c r="I21" s="1"/>
    </row>
    <row r="22" spans="1:9">
      <c r="A22" s="1"/>
      <c r="B22" s="1"/>
      <c r="C22" s="1"/>
      <c r="D22" s="1"/>
      <c r="E22" s="1"/>
      <c r="F22" s="1"/>
      <c r="G22" s="1"/>
      <c r="H22" s="1"/>
      <c r="I22" s="1"/>
    </row>
  </sheetData>
  <phoneticPr fontId="3" type="noConversion"/>
  <printOptions headings="1"/>
  <pageMargins left="0.75" right="0.75" top="1" bottom="1" header="0.5" footer="0.5"/>
  <pageSetup paperSize="9"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41"/>
  <sheetViews>
    <sheetView showGridLines="0" workbookViewId="0">
      <selection activeCell="E12" sqref="E12"/>
    </sheetView>
  </sheetViews>
  <sheetFormatPr defaultRowHeight="14.4"/>
  <cols>
    <col min="1" max="1" width="13" style="4" bestFit="1" customWidth="1"/>
    <col min="2" max="2" width="13.33203125" style="4" customWidth="1"/>
    <col min="3" max="3" width="7.44140625" style="4" bestFit="1" customWidth="1"/>
    <col min="4" max="4" width="2" style="4" customWidth="1"/>
    <col min="5" max="5" width="13" style="4" bestFit="1" customWidth="1"/>
    <col min="6" max="6" width="15.109375" style="4" bestFit="1" customWidth="1"/>
    <col min="7" max="7" width="2.109375" style="4" customWidth="1"/>
    <col min="8" max="256" width="9" style="4"/>
    <col min="257" max="257" width="12.77734375" style="4" customWidth="1"/>
    <col min="258" max="258" width="12" style="4" customWidth="1"/>
    <col min="259" max="259" width="8.6640625" style="4" customWidth="1"/>
    <col min="260" max="260" width="2" style="4" customWidth="1"/>
    <col min="261" max="261" width="10.33203125" style="4" customWidth="1"/>
    <col min="262" max="262" width="12.88671875" style="4" customWidth="1"/>
    <col min="263" max="263" width="2.109375" style="4" customWidth="1"/>
    <col min="264" max="512" width="9" style="4"/>
    <col min="513" max="513" width="12.77734375" style="4" customWidth="1"/>
    <col min="514" max="514" width="12" style="4" customWidth="1"/>
    <col min="515" max="515" width="8.6640625" style="4" customWidth="1"/>
    <col min="516" max="516" width="2" style="4" customWidth="1"/>
    <col min="517" max="517" width="10.33203125" style="4" customWidth="1"/>
    <col min="518" max="518" width="12.88671875" style="4" customWidth="1"/>
    <col min="519" max="519" width="2.109375" style="4" customWidth="1"/>
    <col min="520" max="768" width="9" style="4"/>
    <col min="769" max="769" width="12.77734375" style="4" customWidth="1"/>
    <col min="770" max="770" width="12" style="4" customWidth="1"/>
    <col min="771" max="771" width="8.6640625" style="4" customWidth="1"/>
    <col min="772" max="772" width="2" style="4" customWidth="1"/>
    <col min="773" max="773" width="10.33203125" style="4" customWidth="1"/>
    <col min="774" max="774" width="12.88671875" style="4" customWidth="1"/>
    <col min="775" max="775" width="2.109375" style="4" customWidth="1"/>
    <col min="776" max="1024" width="9" style="4"/>
    <col min="1025" max="1025" width="12.77734375" style="4" customWidth="1"/>
    <col min="1026" max="1026" width="12" style="4" customWidth="1"/>
    <col min="1027" max="1027" width="8.6640625" style="4" customWidth="1"/>
    <col min="1028" max="1028" width="2" style="4" customWidth="1"/>
    <col min="1029" max="1029" width="10.33203125" style="4" customWidth="1"/>
    <col min="1030" max="1030" width="12.88671875" style="4" customWidth="1"/>
    <col min="1031" max="1031" width="2.109375" style="4" customWidth="1"/>
    <col min="1032" max="1280" width="9" style="4"/>
    <col min="1281" max="1281" width="12.77734375" style="4" customWidth="1"/>
    <col min="1282" max="1282" width="12" style="4" customWidth="1"/>
    <col min="1283" max="1283" width="8.6640625" style="4" customWidth="1"/>
    <col min="1284" max="1284" width="2" style="4" customWidth="1"/>
    <col min="1285" max="1285" width="10.33203125" style="4" customWidth="1"/>
    <col min="1286" max="1286" width="12.88671875" style="4" customWidth="1"/>
    <col min="1287" max="1287" width="2.109375" style="4" customWidth="1"/>
    <col min="1288" max="1536" width="9" style="4"/>
    <col min="1537" max="1537" width="12.77734375" style="4" customWidth="1"/>
    <col min="1538" max="1538" width="12" style="4" customWidth="1"/>
    <col min="1539" max="1539" width="8.6640625" style="4" customWidth="1"/>
    <col min="1540" max="1540" width="2" style="4" customWidth="1"/>
    <col min="1541" max="1541" width="10.33203125" style="4" customWidth="1"/>
    <col min="1542" max="1542" width="12.88671875" style="4" customWidth="1"/>
    <col min="1543" max="1543" width="2.109375" style="4" customWidth="1"/>
    <col min="1544" max="1792" width="9" style="4"/>
    <col min="1793" max="1793" width="12.77734375" style="4" customWidth="1"/>
    <col min="1794" max="1794" width="12" style="4" customWidth="1"/>
    <col min="1795" max="1795" width="8.6640625" style="4" customWidth="1"/>
    <col min="1796" max="1796" width="2" style="4" customWidth="1"/>
    <col min="1797" max="1797" width="10.33203125" style="4" customWidth="1"/>
    <col min="1798" max="1798" width="12.88671875" style="4" customWidth="1"/>
    <col min="1799" max="1799" width="2.109375" style="4" customWidth="1"/>
    <col min="1800" max="2048" width="9" style="4"/>
    <col min="2049" max="2049" width="12.77734375" style="4" customWidth="1"/>
    <col min="2050" max="2050" width="12" style="4" customWidth="1"/>
    <col min="2051" max="2051" width="8.6640625" style="4" customWidth="1"/>
    <col min="2052" max="2052" width="2" style="4" customWidth="1"/>
    <col min="2053" max="2053" width="10.33203125" style="4" customWidth="1"/>
    <col min="2054" max="2054" width="12.88671875" style="4" customWidth="1"/>
    <col min="2055" max="2055" width="2.109375" style="4" customWidth="1"/>
    <col min="2056" max="2304" width="9" style="4"/>
    <col min="2305" max="2305" width="12.77734375" style="4" customWidth="1"/>
    <col min="2306" max="2306" width="12" style="4" customWidth="1"/>
    <col min="2307" max="2307" width="8.6640625" style="4" customWidth="1"/>
    <col min="2308" max="2308" width="2" style="4" customWidth="1"/>
    <col min="2309" max="2309" width="10.33203125" style="4" customWidth="1"/>
    <col min="2310" max="2310" width="12.88671875" style="4" customWidth="1"/>
    <col min="2311" max="2311" width="2.109375" style="4" customWidth="1"/>
    <col min="2312" max="2560" width="9" style="4"/>
    <col min="2561" max="2561" width="12.77734375" style="4" customWidth="1"/>
    <col min="2562" max="2562" width="12" style="4" customWidth="1"/>
    <col min="2563" max="2563" width="8.6640625" style="4" customWidth="1"/>
    <col min="2564" max="2564" width="2" style="4" customWidth="1"/>
    <col min="2565" max="2565" width="10.33203125" style="4" customWidth="1"/>
    <col min="2566" max="2566" width="12.88671875" style="4" customWidth="1"/>
    <col min="2567" max="2567" width="2.109375" style="4" customWidth="1"/>
    <col min="2568" max="2816" width="9" style="4"/>
    <col min="2817" max="2817" width="12.77734375" style="4" customWidth="1"/>
    <col min="2818" max="2818" width="12" style="4" customWidth="1"/>
    <col min="2819" max="2819" width="8.6640625" style="4" customWidth="1"/>
    <col min="2820" max="2820" width="2" style="4" customWidth="1"/>
    <col min="2821" max="2821" width="10.33203125" style="4" customWidth="1"/>
    <col min="2822" max="2822" width="12.88671875" style="4" customWidth="1"/>
    <col min="2823" max="2823" width="2.109375" style="4" customWidth="1"/>
    <col min="2824" max="3072" width="9" style="4"/>
    <col min="3073" max="3073" width="12.77734375" style="4" customWidth="1"/>
    <col min="3074" max="3074" width="12" style="4" customWidth="1"/>
    <col min="3075" max="3075" width="8.6640625" style="4" customWidth="1"/>
    <col min="3076" max="3076" width="2" style="4" customWidth="1"/>
    <col min="3077" max="3077" width="10.33203125" style="4" customWidth="1"/>
    <col min="3078" max="3078" width="12.88671875" style="4" customWidth="1"/>
    <col min="3079" max="3079" width="2.109375" style="4" customWidth="1"/>
    <col min="3080" max="3328" width="9" style="4"/>
    <col min="3329" max="3329" width="12.77734375" style="4" customWidth="1"/>
    <col min="3330" max="3330" width="12" style="4" customWidth="1"/>
    <col min="3331" max="3331" width="8.6640625" style="4" customWidth="1"/>
    <col min="3332" max="3332" width="2" style="4" customWidth="1"/>
    <col min="3333" max="3333" width="10.33203125" style="4" customWidth="1"/>
    <col min="3334" max="3334" width="12.88671875" style="4" customWidth="1"/>
    <col min="3335" max="3335" width="2.109375" style="4" customWidth="1"/>
    <col min="3336" max="3584" width="9" style="4"/>
    <col min="3585" max="3585" width="12.77734375" style="4" customWidth="1"/>
    <col min="3586" max="3586" width="12" style="4" customWidth="1"/>
    <col min="3587" max="3587" width="8.6640625" style="4" customWidth="1"/>
    <col min="3588" max="3588" width="2" style="4" customWidth="1"/>
    <col min="3589" max="3589" width="10.33203125" style="4" customWidth="1"/>
    <col min="3590" max="3590" width="12.88671875" style="4" customWidth="1"/>
    <col min="3591" max="3591" width="2.109375" style="4" customWidth="1"/>
    <col min="3592" max="3840" width="9" style="4"/>
    <col min="3841" max="3841" width="12.77734375" style="4" customWidth="1"/>
    <col min="3842" max="3842" width="12" style="4" customWidth="1"/>
    <col min="3843" max="3843" width="8.6640625" style="4" customWidth="1"/>
    <col min="3844" max="3844" width="2" style="4" customWidth="1"/>
    <col min="3845" max="3845" width="10.33203125" style="4" customWidth="1"/>
    <col min="3846" max="3846" width="12.88671875" style="4" customWidth="1"/>
    <col min="3847" max="3847" width="2.109375" style="4" customWidth="1"/>
    <col min="3848" max="4096" width="9" style="4"/>
    <col min="4097" max="4097" width="12.77734375" style="4" customWidth="1"/>
    <col min="4098" max="4098" width="12" style="4" customWidth="1"/>
    <col min="4099" max="4099" width="8.6640625" style="4" customWidth="1"/>
    <col min="4100" max="4100" width="2" style="4" customWidth="1"/>
    <col min="4101" max="4101" width="10.33203125" style="4" customWidth="1"/>
    <col min="4102" max="4102" width="12.88671875" style="4" customWidth="1"/>
    <col min="4103" max="4103" width="2.109375" style="4" customWidth="1"/>
    <col min="4104" max="4352" width="9" style="4"/>
    <col min="4353" max="4353" width="12.77734375" style="4" customWidth="1"/>
    <col min="4354" max="4354" width="12" style="4" customWidth="1"/>
    <col min="4355" max="4355" width="8.6640625" style="4" customWidth="1"/>
    <col min="4356" max="4356" width="2" style="4" customWidth="1"/>
    <col min="4357" max="4357" width="10.33203125" style="4" customWidth="1"/>
    <col min="4358" max="4358" width="12.88671875" style="4" customWidth="1"/>
    <col min="4359" max="4359" width="2.109375" style="4" customWidth="1"/>
    <col min="4360" max="4608" width="9" style="4"/>
    <col min="4609" max="4609" width="12.77734375" style="4" customWidth="1"/>
    <col min="4610" max="4610" width="12" style="4" customWidth="1"/>
    <col min="4611" max="4611" width="8.6640625" style="4" customWidth="1"/>
    <col min="4612" max="4612" width="2" style="4" customWidth="1"/>
    <col min="4613" max="4613" width="10.33203125" style="4" customWidth="1"/>
    <col min="4614" max="4614" width="12.88671875" style="4" customWidth="1"/>
    <col min="4615" max="4615" width="2.109375" style="4" customWidth="1"/>
    <col min="4616" max="4864" width="9" style="4"/>
    <col min="4865" max="4865" width="12.77734375" style="4" customWidth="1"/>
    <col min="4866" max="4866" width="12" style="4" customWidth="1"/>
    <col min="4867" max="4867" width="8.6640625" style="4" customWidth="1"/>
    <col min="4868" max="4868" width="2" style="4" customWidth="1"/>
    <col min="4869" max="4869" width="10.33203125" style="4" customWidth="1"/>
    <col min="4870" max="4870" width="12.88671875" style="4" customWidth="1"/>
    <col min="4871" max="4871" width="2.109375" style="4" customWidth="1"/>
    <col min="4872" max="5120" width="9" style="4"/>
    <col min="5121" max="5121" width="12.77734375" style="4" customWidth="1"/>
    <col min="5122" max="5122" width="12" style="4" customWidth="1"/>
    <col min="5123" max="5123" width="8.6640625" style="4" customWidth="1"/>
    <col min="5124" max="5124" width="2" style="4" customWidth="1"/>
    <col min="5125" max="5125" width="10.33203125" style="4" customWidth="1"/>
    <col min="5126" max="5126" width="12.88671875" style="4" customWidth="1"/>
    <col min="5127" max="5127" width="2.109375" style="4" customWidth="1"/>
    <col min="5128" max="5376" width="9" style="4"/>
    <col min="5377" max="5377" width="12.77734375" style="4" customWidth="1"/>
    <col min="5378" max="5378" width="12" style="4" customWidth="1"/>
    <col min="5379" max="5379" width="8.6640625" style="4" customWidth="1"/>
    <col min="5380" max="5380" width="2" style="4" customWidth="1"/>
    <col min="5381" max="5381" width="10.33203125" style="4" customWidth="1"/>
    <col min="5382" max="5382" width="12.88671875" style="4" customWidth="1"/>
    <col min="5383" max="5383" width="2.109375" style="4" customWidth="1"/>
    <col min="5384" max="5632" width="9" style="4"/>
    <col min="5633" max="5633" width="12.77734375" style="4" customWidth="1"/>
    <col min="5634" max="5634" width="12" style="4" customWidth="1"/>
    <col min="5635" max="5635" width="8.6640625" style="4" customWidth="1"/>
    <col min="5636" max="5636" width="2" style="4" customWidth="1"/>
    <col min="5637" max="5637" width="10.33203125" style="4" customWidth="1"/>
    <col min="5638" max="5638" width="12.88671875" style="4" customWidth="1"/>
    <col min="5639" max="5639" width="2.109375" style="4" customWidth="1"/>
    <col min="5640" max="5888" width="9" style="4"/>
    <col min="5889" max="5889" width="12.77734375" style="4" customWidth="1"/>
    <col min="5890" max="5890" width="12" style="4" customWidth="1"/>
    <col min="5891" max="5891" width="8.6640625" style="4" customWidth="1"/>
    <col min="5892" max="5892" width="2" style="4" customWidth="1"/>
    <col min="5893" max="5893" width="10.33203125" style="4" customWidth="1"/>
    <col min="5894" max="5894" width="12.88671875" style="4" customWidth="1"/>
    <col min="5895" max="5895" width="2.109375" style="4" customWidth="1"/>
    <col min="5896" max="6144" width="9" style="4"/>
    <col min="6145" max="6145" width="12.77734375" style="4" customWidth="1"/>
    <col min="6146" max="6146" width="12" style="4" customWidth="1"/>
    <col min="6147" max="6147" width="8.6640625" style="4" customWidth="1"/>
    <col min="6148" max="6148" width="2" style="4" customWidth="1"/>
    <col min="6149" max="6149" width="10.33203125" style="4" customWidth="1"/>
    <col min="6150" max="6150" width="12.88671875" style="4" customWidth="1"/>
    <col min="6151" max="6151" width="2.109375" style="4" customWidth="1"/>
    <col min="6152" max="6400" width="9" style="4"/>
    <col min="6401" max="6401" width="12.77734375" style="4" customWidth="1"/>
    <col min="6402" max="6402" width="12" style="4" customWidth="1"/>
    <col min="6403" max="6403" width="8.6640625" style="4" customWidth="1"/>
    <col min="6404" max="6404" width="2" style="4" customWidth="1"/>
    <col min="6405" max="6405" width="10.33203125" style="4" customWidth="1"/>
    <col min="6406" max="6406" width="12.88671875" style="4" customWidth="1"/>
    <col min="6407" max="6407" width="2.109375" style="4" customWidth="1"/>
    <col min="6408" max="6656" width="9" style="4"/>
    <col min="6657" max="6657" width="12.77734375" style="4" customWidth="1"/>
    <col min="6658" max="6658" width="12" style="4" customWidth="1"/>
    <col min="6659" max="6659" width="8.6640625" style="4" customWidth="1"/>
    <col min="6660" max="6660" width="2" style="4" customWidth="1"/>
    <col min="6661" max="6661" width="10.33203125" style="4" customWidth="1"/>
    <col min="6662" max="6662" width="12.88671875" style="4" customWidth="1"/>
    <col min="6663" max="6663" width="2.109375" style="4" customWidth="1"/>
    <col min="6664" max="6912" width="9" style="4"/>
    <col min="6913" max="6913" width="12.77734375" style="4" customWidth="1"/>
    <col min="6914" max="6914" width="12" style="4" customWidth="1"/>
    <col min="6915" max="6915" width="8.6640625" style="4" customWidth="1"/>
    <col min="6916" max="6916" width="2" style="4" customWidth="1"/>
    <col min="6917" max="6917" width="10.33203125" style="4" customWidth="1"/>
    <col min="6918" max="6918" width="12.88671875" style="4" customWidth="1"/>
    <col min="6919" max="6919" width="2.109375" style="4" customWidth="1"/>
    <col min="6920" max="7168" width="9" style="4"/>
    <col min="7169" max="7169" width="12.77734375" style="4" customWidth="1"/>
    <col min="7170" max="7170" width="12" style="4" customWidth="1"/>
    <col min="7171" max="7171" width="8.6640625" style="4" customWidth="1"/>
    <col min="7172" max="7172" width="2" style="4" customWidth="1"/>
    <col min="7173" max="7173" width="10.33203125" style="4" customWidth="1"/>
    <col min="7174" max="7174" width="12.88671875" style="4" customWidth="1"/>
    <col min="7175" max="7175" width="2.109375" style="4" customWidth="1"/>
    <col min="7176" max="7424" width="9" style="4"/>
    <col min="7425" max="7425" width="12.77734375" style="4" customWidth="1"/>
    <col min="7426" max="7426" width="12" style="4" customWidth="1"/>
    <col min="7427" max="7427" width="8.6640625" style="4" customWidth="1"/>
    <col min="7428" max="7428" width="2" style="4" customWidth="1"/>
    <col min="7429" max="7429" width="10.33203125" style="4" customWidth="1"/>
    <col min="7430" max="7430" width="12.88671875" style="4" customWidth="1"/>
    <col min="7431" max="7431" width="2.109375" style="4" customWidth="1"/>
    <col min="7432" max="7680" width="9" style="4"/>
    <col min="7681" max="7681" width="12.77734375" style="4" customWidth="1"/>
    <col min="7682" max="7682" width="12" style="4" customWidth="1"/>
    <col min="7683" max="7683" width="8.6640625" style="4" customWidth="1"/>
    <col min="7684" max="7684" width="2" style="4" customWidth="1"/>
    <col min="7685" max="7685" width="10.33203125" style="4" customWidth="1"/>
    <col min="7686" max="7686" width="12.88671875" style="4" customWidth="1"/>
    <col min="7687" max="7687" width="2.109375" style="4" customWidth="1"/>
    <col min="7688" max="7936" width="9" style="4"/>
    <col min="7937" max="7937" width="12.77734375" style="4" customWidth="1"/>
    <col min="7938" max="7938" width="12" style="4" customWidth="1"/>
    <col min="7939" max="7939" width="8.6640625" style="4" customWidth="1"/>
    <col min="7940" max="7940" width="2" style="4" customWidth="1"/>
    <col min="7941" max="7941" width="10.33203125" style="4" customWidth="1"/>
    <col min="7942" max="7942" width="12.88671875" style="4" customWidth="1"/>
    <col min="7943" max="7943" width="2.109375" style="4" customWidth="1"/>
    <col min="7944" max="8192" width="9" style="4"/>
    <col min="8193" max="8193" width="12.77734375" style="4" customWidth="1"/>
    <col min="8194" max="8194" width="12" style="4" customWidth="1"/>
    <col min="8195" max="8195" width="8.6640625" style="4" customWidth="1"/>
    <col min="8196" max="8196" width="2" style="4" customWidth="1"/>
    <col min="8197" max="8197" width="10.33203125" style="4" customWidth="1"/>
    <col min="8198" max="8198" width="12.88671875" style="4" customWidth="1"/>
    <col min="8199" max="8199" width="2.109375" style="4" customWidth="1"/>
    <col min="8200" max="8448" width="9" style="4"/>
    <col min="8449" max="8449" width="12.77734375" style="4" customWidth="1"/>
    <col min="8450" max="8450" width="12" style="4" customWidth="1"/>
    <col min="8451" max="8451" width="8.6640625" style="4" customWidth="1"/>
    <col min="8452" max="8452" width="2" style="4" customWidth="1"/>
    <col min="8453" max="8453" width="10.33203125" style="4" customWidth="1"/>
    <col min="8454" max="8454" width="12.88671875" style="4" customWidth="1"/>
    <col min="8455" max="8455" width="2.109375" style="4" customWidth="1"/>
    <col min="8456" max="8704" width="9" style="4"/>
    <col min="8705" max="8705" width="12.77734375" style="4" customWidth="1"/>
    <col min="8706" max="8706" width="12" style="4" customWidth="1"/>
    <col min="8707" max="8707" width="8.6640625" style="4" customWidth="1"/>
    <col min="8708" max="8708" width="2" style="4" customWidth="1"/>
    <col min="8709" max="8709" width="10.33203125" style="4" customWidth="1"/>
    <col min="8710" max="8710" width="12.88671875" style="4" customWidth="1"/>
    <col min="8711" max="8711" width="2.109375" style="4" customWidth="1"/>
    <col min="8712" max="8960" width="9" style="4"/>
    <col min="8961" max="8961" width="12.77734375" style="4" customWidth="1"/>
    <col min="8962" max="8962" width="12" style="4" customWidth="1"/>
    <col min="8963" max="8963" width="8.6640625" style="4" customWidth="1"/>
    <col min="8964" max="8964" width="2" style="4" customWidth="1"/>
    <col min="8965" max="8965" width="10.33203125" style="4" customWidth="1"/>
    <col min="8966" max="8966" width="12.88671875" style="4" customWidth="1"/>
    <col min="8967" max="8967" width="2.109375" style="4" customWidth="1"/>
    <col min="8968" max="9216" width="9" style="4"/>
    <col min="9217" max="9217" width="12.77734375" style="4" customWidth="1"/>
    <col min="9218" max="9218" width="12" style="4" customWidth="1"/>
    <col min="9219" max="9219" width="8.6640625" style="4" customWidth="1"/>
    <col min="9220" max="9220" width="2" style="4" customWidth="1"/>
    <col min="9221" max="9221" width="10.33203125" style="4" customWidth="1"/>
    <col min="9222" max="9222" width="12.88671875" style="4" customWidth="1"/>
    <col min="9223" max="9223" width="2.109375" style="4" customWidth="1"/>
    <col min="9224" max="9472" width="9" style="4"/>
    <col min="9473" max="9473" width="12.77734375" style="4" customWidth="1"/>
    <col min="9474" max="9474" width="12" style="4" customWidth="1"/>
    <col min="9475" max="9475" width="8.6640625" style="4" customWidth="1"/>
    <col min="9476" max="9476" width="2" style="4" customWidth="1"/>
    <col min="9477" max="9477" width="10.33203125" style="4" customWidth="1"/>
    <col min="9478" max="9478" width="12.88671875" style="4" customWidth="1"/>
    <col min="9479" max="9479" width="2.109375" style="4" customWidth="1"/>
    <col min="9480" max="9728" width="9" style="4"/>
    <col min="9729" max="9729" width="12.77734375" style="4" customWidth="1"/>
    <col min="9730" max="9730" width="12" style="4" customWidth="1"/>
    <col min="9731" max="9731" width="8.6640625" style="4" customWidth="1"/>
    <col min="9732" max="9732" width="2" style="4" customWidth="1"/>
    <col min="9733" max="9733" width="10.33203125" style="4" customWidth="1"/>
    <col min="9734" max="9734" width="12.88671875" style="4" customWidth="1"/>
    <col min="9735" max="9735" width="2.109375" style="4" customWidth="1"/>
    <col min="9736" max="9984" width="9" style="4"/>
    <col min="9985" max="9985" width="12.77734375" style="4" customWidth="1"/>
    <col min="9986" max="9986" width="12" style="4" customWidth="1"/>
    <col min="9987" max="9987" width="8.6640625" style="4" customWidth="1"/>
    <col min="9988" max="9988" width="2" style="4" customWidth="1"/>
    <col min="9989" max="9989" width="10.33203125" style="4" customWidth="1"/>
    <col min="9990" max="9990" width="12.88671875" style="4" customWidth="1"/>
    <col min="9991" max="9991" width="2.109375" style="4" customWidth="1"/>
    <col min="9992" max="10240" width="9" style="4"/>
    <col min="10241" max="10241" width="12.77734375" style="4" customWidth="1"/>
    <col min="10242" max="10242" width="12" style="4" customWidth="1"/>
    <col min="10243" max="10243" width="8.6640625" style="4" customWidth="1"/>
    <col min="10244" max="10244" width="2" style="4" customWidth="1"/>
    <col min="10245" max="10245" width="10.33203125" style="4" customWidth="1"/>
    <col min="10246" max="10246" width="12.88671875" style="4" customWidth="1"/>
    <col min="10247" max="10247" width="2.109375" style="4" customWidth="1"/>
    <col min="10248" max="10496" width="9" style="4"/>
    <col min="10497" max="10497" width="12.77734375" style="4" customWidth="1"/>
    <col min="10498" max="10498" width="12" style="4" customWidth="1"/>
    <col min="10499" max="10499" width="8.6640625" style="4" customWidth="1"/>
    <col min="10500" max="10500" width="2" style="4" customWidth="1"/>
    <col min="10501" max="10501" width="10.33203125" style="4" customWidth="1"/>
    <col min="10502" max="10502" width="12.88671875" style="4" customWidth="1"/>
    <col min="10503" max="10503" width="2.109375" style="4" customWidth="1"/>
    <col min="10504" max="10752" width="9" style="4"/>
    <col min="10753" max="10753" width="12.77734375" style="4" customWidth="1"/>
    <col min="10754" max="10754" width="12" style="4" customWidth="1"/>
    <col min="10755" max="10755" width="8.6640625" style="4" customWidth="1"/>
    <col min="10756" max="10756" width="2" style="4" customWidth="1"/>
    <col min="10757" max="10757" width="10.33203125" style="4" customWidth="1"/>
    <col min="10758" max="10758" width="12.88671875" style="4" customWidth="1"/>
    <col min="10759" max="10759" width="2.109375" style="4" customWidth="1"/>
    <col min="10760" max="11008" width="9" style="4"/>
    <col min="11009" max="11009" width="12.77734375" style="4" customWidth="1"/>
    <col min="11010" max="11010" width="12" style="4" customWidth="1"/>
    <col min="11011" max="11011" width="8.6640625" style="4" customWidth="1"/>
    <col min="11012" max="11012" width="2" style="4" customWidth="1"/>
    <col min="11013" max="11013" width="10.33203125" style="4" customWidth="1"/>
    <col min="11014" max="11014" width="12.88671875" style="4" customWidth="1"/>
    <col min="11015" max="11015" width="2.109375" style="4" customWidth="1"/>
    <col min="11016" max="11264" width="9" style="4"/>
    <col min="11265" max="11265" width="12.77734375" style="4" customWidth="1"/>
    <col min="11266" max="11266" width="12" style="4" customWidth="1"/>
    <col min="11267" max="11267" width="8.6640625" style="4" customWidth="1"/>
    <col min="11268" max="11268" width="2" style="4" customWidth="1"/>
    <col min="11269" max="11269" width="10.33203125" style="4" customWidth="1"/>
    <col min="11270" max="11270" width="12.88671875" style="4" customWidth="1"/>
    <col min="11271" max="11271" width="2.109375" style="4" customWidth="1"/>
    <col min="11272" max="11520" width="9" style="4"/>
    <col min="11521" max="11521" width="12.77734375" style="4" customWidth="1"/>
    <col min="11522" max="11522" width="12" style="4" customWidth="1"/>
    <col min="11523" max="11523" width="8.6640625" style="4" customWidth="1"/>
    <col min="11524" max="11524" width="2" style="4" customWidth="1"/>
    <col min="11525" max="11525" width="10.33203125" style="4" customWidth="1"/>
    <col min="11526" max="11526" width="12.88671875" style="4" customWidth="1"/>
    <col min="11527" max="11527" width="2.109375" style="4" customWidth="1"/>
    <col min="11528" max="11776" width="9" style="4"/>
    <col min="11777" max="11777" width="12.77734375" style="4" customWidth="1"/>
    <col min="11778" max="11778" width="12" style="4" customWidth="1"/>
    <col min="11779" max="11779" width="8.6640625" style="4" customWidth="1"/>
    <col min="11780" max="11780" width="2" style="4" customWidth="1"/>
    <col min="11781" max="11781" width="10.33203125" style="4" customWidth="1"/>
    <col min="11782" max="11782" width="12.88671875" style="4" customWidth="1"/>
    <col min="11783" max="11783" width="2.109375" style="4" customWidth="1"/>
    <col min="11784" max="12032" width="9" style="4"/>
    <col min="12033" max="12033" width="12.77734375" style="4" customWidth="1"/>
    <col min="12034" max="12034" width="12" style="4" customWidth="1"/>
    <col min="12035" max="12035" width="8.6640625" style="4" customWidth="1"/>
    <col min="12036" max="12036" width="2" style="4" customWidth="1"/>
    <col min="12037" max="12037" width="10.33203125" style="4" customWidth="1"/>
    <col min="12038" max="12038" width="12.88671875" style="4" customWidth="1"/>
    <col min="12039" max="12039" width="2.109375" style="4" customWidth="1"/>
    <col min="12040" max="12288" width="9" style="4"/>
    <col min="12289" max="12289" width="12.77734375" style="4" customWidth="1"/>
    <col min="12290" max="12290" width="12" style="4" customWidth="1"/>
    <col min="12291" max="12291" width="8.6640625" style="4" customWidth="1"/>
    <col min="12292" max="12292" width="2" style="4" customWidth="1"/>
    <col min="12293" max="12293" width="10.33203125" style="4" customWidth="1"/>
    <col min="12294" max="12294" width="12.88671875" style="4" customWidth="1"/>
    <col min="12295" max="12295" width="2.109375" style="4" customWidth="1"/>
    <col min="12296" max="12544" width="9" style="4"/>
    <col min="12545" max="12545" width="12.77734375" style="4" customWidth="1"/>
    <col min="12546" max="12546" width="12" style="4" customWidth="1"/>
    <col min="12547" max="12547" width="8.6640625" style="4" customWidth="1"/>
    <col min="12548" max="12548" width="2" style="4" customWidth="1"/>
    <col min="12549" max="12549" width="10.33203125" style="4" customWidth="1"/>
    <col min="12550" max="12550" width="12.88671875" style="4" customWidth="1"/>
    <col min="12551" max="12551" width="2.109375" style="4" customWidth="1"/>
    <col min="12552" max="12800" width="9" style="4"/>
    <col min="12801" max="12801" width="12.77734375" style="4" customWidth="1"/>
    <col min="12802" max="12802" width="12" style="4" customWidth="1"/>
    <col min="12803" max="12803" width="8.6640625" style="4" customWidth="1"/>
    <col min="12804" max="12804" width="2" style="4" customWidth="1"/>
    <col min="12805" max="12805" width="10.33203125" style="4" customWidth="1"/>
    <col min="12806" max="12806" width="12.88671875" style="4" customWidth="1"/>
    <col min="12807" max="12807" width="2.109375" style="4" customWidth="1"/>
    <col min="12808" max="13056" width="9" style="4"/>
    <col min="13057" max="13057" width="12.77734375" style="4" customWidth="1"/>
    <col min="13058" max="13058" width="12" style="4" customWidth="1"/>
    <col min="13059" max="13059" width="8.6640625" style="4" customWidth="1"/>
    <col min="13060" max="13060" width="2" style="4" customWidth="1"/>
    <col min="13061" max="13061" width="10.33203125" style="4" customWidth="1"/>
    <col min="13062" max="13062" width="12.88671875" style="4" customWidth="1"/>
    <col min="13063" max="13063" width="2.109375" style="4" customWidth="1"/>
    <col min="13064" max="13312" width="9" style="4"/>
    <col min="13313" max="13313" width="12.77734375" style="4" customWidth="1"/>
    <col min="13314" max="13314" width="12" style="4" customWidth="1"/>
    <col min="13315" max="13315" width="8.6640625" style="4" customWidth="1"/>
    <col min="13316" max="13316" width="2" style="4" customWidth="1"/>
    <col min="13317" max="13317" width="10.33203125" style="4" customWidth="1"/>
    <col min="13318" max="13318" width="12.88671875" style="4" customWidth="1"/>
    <col min="13319" max="13319" width="2.109375" style="4" customWidth="1"/>
    <col min="13320" max="13568" width="9" style="4"/>
    <col min="13569" max="13569" width="12.77734375" style="4" customWidth="1"/>
    <col min="13570" max="13570" width="12" style="4" customWidth="1"/>
    <col min="13571" max="13571" width="8.6640625" style="4" customWidth="1"/>
    <col min="13572" max="13572" width="2" style="4" customWidth="1"/>
    <col min="13573" max="13573" width="10.33203125" style="4" customWidth="1"/>
    <col min="13574" max="13574" width="12.88671875" style="4" customWidth="1"/>
    <col min="13575" max="13575" width="2.109375" style="4" customWidth="1"/>
    <col min="13576" max="13824" width="9" style="4"/>
    <col min="13825" max="13825" width="12.77734375" style="4" customWidth="1"/>
    <col min="13826" max="13826" width="12" style="4" customWidth="1"/>
    <col min="13827" max="13827" width="8.6640625" style="4" customWidth="1"/>
    <col min="13828" max="13828" width="2" style="4" customWidth="1"/>
    <col min="13829" max="13829" width="10.33203125" style="4" customWidth="1"/>
    <col min="13830" max="13830" width="12.88671875" style="4" customWidth="1"/>
    <col min="13831" max="13831" width="2.109375" style="4" customWidth="1"/>
    <col min="13832" max="14080" width="9" style="4"/>
    <col min="14081" max="14081" width="12.77734375" style="4" customWidth="1"/>
    <col min="14082" max="14082" width="12" style="4" customWidth="1"/>
    <col min="14083" max="14083" width="8.6640625" style="4" customWidth="1"/>
    <col min="14084" max="14084" width="2" style="4" customWidth="1"/>
    <col min="14085" max="14085" width="10.33203125" style="4" customWidth="1"/>
    <col min="14086" max="14086" width="12.88671875" style="4" customWidth="1"/>
    <col min="14087" max="14087" width="2.109375" style="4" customWidth="1"/>
    <col min="14088" max="14336" width="9" style="4"/>
    <col min="14337" max="14337" width="12.77734375" style="4" customWidth="1"/>
    <col min="14338" max="14338" width="12" style="4" customWidth="1"/>
    <col min="14339" max="14339" width="8.6640625" style="4" customWidth="1"/>
    <col min="14340" max="14340" width="2" style="4" customWidth="1"/>
    <col min="14341" max="14341" width="10.33203125" style="4" customWidth="1"/>
    <col min="14342" max="14342" width="12.88671875" style="4" customWidth="1"/>
    <col min="14343" max="14343" width="2.109375" style="4" customWidth="1"/>
    <col min="14344" max="14592" width="9" style="4"/>
    <col min="14593" max="14593" width="12.77734375" style="4" customWidth="1"/>
    <col min="14594" max="14594" width="12" style="4" customWidth="1"/>
    <col min="14595" max="14595" width="8.6640625" style="4" customWidth="1"/>
    <col min="14596" max="14596" width="2" style="4" customWidth="1"/>
    <col min="14597" max="14597" width="10.33203125" style="4" customWidth="1"/>
    <col min="14598" max="14598" width="12.88671875" style="4" customWidth="1"/>
    <col min="14599" max="14599" width="2.109375" style="4" customWidth="1"/>
    <col min="14600" max="14848" width="9" style="4"/>
    <col min="14849" max="14849" width="12.77734375" style="4" customWidth="1"/>
    <col min="14850" max="14850" width="12" style="4" customWidth="1"/>
    <col min="14851" max="14851" width="8.6640625" style="4" customWidth="1"/>
    <col min="14852" max="14852" width="2" style="4" customWidth="1"/>
    <col min="14853" max="14853" width="10.33203125" style="4" customWidth="1"/>
    <col min="14854" max="14854" width="12.88671875" style="4" customWidth="1"/>
    <col min="14855" max="14855" width="2.109375" style="4" customWidth="1"/>
    <col min="14856" max="15104" width="9" style="4"/>
    <col min="15105" max="15105" width="12.77734375" style="4" customWidth="1"/>
    <col min="15106" max="15106" width="12" style="4" customWidth="1"/>
    <col min="15107" max="15107" width="8.6640625" style="4" customWidth="1"/>
    <col min="15108" max="15108" width="2" style="4" customWidth="1"/>
    <col min="15109" max="15109" width="10.33203125" style="4" customWidth="1"/>
    <col min="15110" max="15110" width="12.88671875" style="4" customWidth="1"/>
    <col min="15111" max="15111" width="2.109375" style="4" customWidth="1"/>
    <col min="15112" max="15360" width="9" style="4"/>
    <col min="15361" max="15361" width="12.77734375" style="4" customWidth="1"/>
    <col min="15362" max="15362" width="12" style="4" customWidth="1"/>
    <col min="15363" max="15363" width="8.6640625" style="4" customWidth="1"/>
    <col min="15364" max="15364" width="2" style="4" customWidth="1"/>
    <col min="15365" max="15365" width="10.33203125" style="4" customWidth="1"/>
    <col min="15366" max="15366" width="12.88671875" style="4" customWidth="1"/>
    <col min="15367" max="15367" width="2.109375" style="4" customWidth="1"/>
    <col min="15368" max="15616" width="9" style="4"/>
    <col min="15617" max="15617" width="12.77734375" style="4" customWidth="1"/>
    <col min="15618" max="15618" width="12" style="4" customWidth="1"/>
    <col min="15619" max="15619" width="8.6640625" style="4" customWidth="1"/>
    <col min="15620" max="15620" width="2" style="4" customWidth="1"/>
    <col min="15621" max="15621" width="10.33203125" style="4" customWidth="1"/>
    <col min="15622" max="15622" width="12.88671875" style="4" customWidth="1"/>
    <col min="15623" max="15623" width="2.109375" style="4" customWidth="1"/>
    <col min="15624" max="15872" width="9" style="4"/>
    <col min="15873" max="15873" width="12.77734375" style="4" customWidth="1"/>
    <col min="15874" max="15874" width="12" style="4" customWidth="1"/>
    <col min="15875" max="15875" width="8.6640625" style="4" customWidth="1"/>
    <col min="15876" max="15876" width="2" style="4" customWidth="1"/>
    <col min="15877" max="15877" width="10.33203125" style="4" customWidth="1"/>
    <col min="15878" max="15878" width="12.88671875" style="4" customWidth="1"/>
    <col min="15879" max="15879" width="2.109375" style="4" customWidth="1"/>
    <col min="15880" max="16128" width="9" style="4"/>
    <col min="16129" max="16129" width="12.77734375" style="4" customWidth="1"/>
    <col min="16130" max="16130" width="12" style="4" customWidth="1"/>
    <col min="16131" max="16131" width="8.6640625" style="4" customWidth="1"/>
    <col min="16132" max="16132" width="2" style="4" customWidth="1"/>
    <col min="16133" max="16133" width="10.33203125" style="4" customWidth="1"/>
    <col min="16134" max="16134" width="12.88671875" style="4" customWidth="1"/>
    <col min="16135" max="16135" width="2.109375" style="4" customWidth="1"/>
    <col min="16136" max="16384" width="9" style="4"/>
  </cols>
  <sheetData>
    <row r="1" spans="1:6">
      <c r="A1" s="3" t="s">
        <v>1</v>
      </c>
      <c r="B1" s="3" t="s">
        <v>2</v>
      </c>
      <c r="C1" s="3" t="s">
        <v>3</v>
      </c>
      <c r="E1" s="3" t="s">
        <v>72</v>
      </c>
      <c r="F1" s="3" t="s">
        <v>73</v>
      </c>
    </row>
    <row r="2" spans="1:6">
      <c r="A2" s="5">
        <v>1</v>
      </c>
      <c r="B2" s="5">
        <v>84</v>
      </c>
      <c r="C2" s="6">
        <f>A2*$E$2+$F$2</f>
        <v>90.834000000000003</v>
      </c>
      <c r="E2" s="7">
        <v>2.5579999999999998</v>
      </c>
      <c r="F2" s="7">
        <v>88.275999999999996</v>
      </c>
    </row>
    <row r="3" spans="1:6">
      <c r="A3" s="5">
        <v>2</v>
      </c>
      <c r="B3" s="5">
        <v>86</v>
      </c>
      <c r="C3" s="6">
        <f t="shared" ref="C3:C8" si="0">A3*$E$2+$F$2</f>
        <v>93.391999999999996</v>
      </c>
    </row>
    <row r="4" spans="1:6">
      <c r="A4" s="5">
        <v>3</v>
      </c>
      <c r="B4" s="5">
        <v>109</v>
      </c>
      <c r="C4" s="6">
        <f t="shared" si="0"/>
        <v>95.949999999999989</v>
      </c>
      <c r="E4" s="3" t="s">
        <v>4</v>
      </c>
      <c r="F4" s="3" t="s">
        <v>5</v>
      </c>
    </row>
    <row r="5" spans="1:6">
      <c r="A5" s="5">
        <v>4</v>
      </c>
      <c r="B5" s="5">
        <v>101</v>
      </c>
      <c r="C5" s="6">
        <f t="shared" si="0"/>
        <v>98.507999999999996</v>
      </c>
      <c r="E5" s="8">
        <v>35</v>
      </c>
      <c r="F5" s="7">
        <f>E5*E2+F2</f>
        <v>177.80599999999998</v>
      </c>
    </row>
    <row r="6" spans="1:6">
      <c r="A6" s="5">
        <v>7</v>
      </c>
      <c r="B6" s="5">
        <v>99</v>
      </c>
      <c r="C6" s="6">
        <f t="shared" si="0"/>
        <v>106.18199999999999</v>
      </c>
    </row>
    <row r="7" spans="1:6">
      <c r="A7" s="5">
        <v>14</v>
      </c>
      <c r="B7" s="5">
        <v>121</v>
      </c>
      <c r="C7" s="6">
        <f t="shared" si="0"/>
        <v>124.08799999999999</v>
      </c>
      <c r="E7" s="3" t="s">
        <v>6</v>
      </c>
      <c r="F7" s="3" t="s">
        <v>7</v>
      </c>
    </row>
    <row r="8" spans="1:6">
      <c r="A8" s="5">
        <v>28</v>
      </c>
      <c r="B8" s="5">
        <v>162</v>
      </c>
      <c r="C8" s="6">
        <f t="shared" si="0"/>
        <v>159.89999999999998</v>
      </c>
      <c r="E8" s="8">
        <v>200.000001</v>
      </c>
      <c r="F8" s="8">
        <f>(E8-F2)/E2</f>
        <v>43.676310007818614</v>
      </c>
    </row>
    <row r="9" spans="1:6">
      <c r="A9" s="3" t="s">
        <v>8</v>
      </c>
      <c r="B9" s="7"/>
      <c r="C9" s="7"/>
      <c r="D9" s="9"/>
    </row>
    <row r="10" spans="1:6">
      <c r="E10" s="3" t="s">
        <v>9</v>
      </c>
      <c r="F10" s="3" t="s">
        <v>10</v>
      </c>
    </row>
    <row r="11" spans="1:6">
      <c r="A11" s="10"/>
      <c r="B11" s="10"/>
      <c r="E11" s="7">
        <f>SUMXMY2(B2:B8,C2:C8)/COUNT(B2:B8)</f>
        <v>49.054950285714312</v>
      </c>
      <c r="F11" s="56">
        <v>0.89553487142695309</v>
      </c>
    </row>
    <row r="12" spans="1:6">
      <c r="A12" s="4" t="s">
        <v>11</v>
      </c>
    </row>
    <row r="21" spans="1:9">
      <c r="A21" t="s">
        <v>96</v>
      </c>
      <c r="B21"/>
      <c r="C21"/>
      <c r="D21"/>
      <c r="E21"/>
      <c r="F21"/>
      <c r="G21"/>
      <c r="H21"/>
      <c r="I21"/>
    </row>
    <row r="22" spans="1:9" ht="15" thickBot="1">
      <c r="A22"/>
      <c r="B22"/>
      <c r="C22"/>
      <c r="D22"/>
      <c r="E22"/>
      <c r="F22"/>
      <c r="G22"/>
      <c r="H22"/>
      <c r="I22"/>
    </row>
    <row r="23" spans="1:9">
      <c r="A23" s="59" t="s">
        <v>97</v>
      </c>
      <c r="B23" s="59"/>
      <c r="C23"/>
      <c r="D23"/>
      <c r="E23"/>
      <c r="F23"/>
      <c r="G23"/>
      <c r="H23"/>
      <c r="I23"/>
    </row>
    <row r="24" spans="1:9">
      <c r="A24" s="56" t="s">
        <v>98</v>
      </c>
      <c r="B24" s="56">
        <v>0.95730240631764973</v>
      </c>
      <c r="C24"/>
      <c r="D24"/>
      <c r="E24"/>
      <c r="F24"/>
      <c r="G24"/>
      <c r="H24"/>
      <c r="I24"/>
    </row>
    <row r="25" spans="1:9">
      <c r="A25" s="56" t="s">
        <v>99</v>
      </c>
      <c r="B25" s="56">
        <v>0.91642789714156248</v>
      </c>
      <c r="C25"/>
      <c r="D25"/>
      <c r="E25"/>
      <c r="F25"/>
      <c r="G25"/>
      <c r="H25"/>
      <c r="I25"/>
    </row>
    <row r="26" spans="1:9">
      <c r="A26" s="56" t="s">
        <v>100</v>
      </c>
      <c r="B26" s="56">
        <v>0.89553487142695309</v>
      </c>
      <c r="C26"/>
      <c r="D26"/>
      <c r="E26"/>
      <c r="F26"/>
      <c r="G26"/>
      <c r="H26"/>
      <c r="I26"/>
    </row>
    <row r="27" spans="1:9">
      <c r="A27" s="56" t="s">
        <v>101</v>
      </c>
      <c r="B27" s="56">
        <v>8.6122146563391748</v>
      </c>
      <c r="C27"/>
      <c r="D27"/>
      <c r="E27"/>
      <c r="F27"/>
      <c r="G27"/>
      <c r="H27"/>
      <c r="I27"/>
    </row>
    <row r="28" spans="1:9" ht="15" thickBot="1">
      <c r="A28" s="57" t="s">
        <v>102</v>
      </c>
      <c r="B28" s="57">
        <v>6</v>
      </c>
      <c r="C28"/>
      <c r="D28"/>
      <c r="E28"/>
      <c r="F28"/>
      <c r="G28"/>
      <c r="H28"/>
      <c r="I28"/>
    </row>
    <row r="29" spans="1:9">
      <c r="A29"/>
      <c r="B29"/>
      <c r="C29"/>
      <c r="D29"/>
      <c r="E29"/>
      <c r="F29"/>
      <c r="G29"/>
      <c r="H29"/>
      <c r="I29"/>
    </row>
    <row r="30" spans="1:9" ht="15" thickBot="1">
      <c r="A30" t="s">
        <v>103</v>
      </c>
      <c r="B30"/>
      <c r="C30"/>
      <c r="D30"/>
      <c r="E30"/>
      <c r="F30"/>
      <c r="G30"/>
      <c r="H30"/>
      <c r="I30"/>
    </row>
    <row r="31" spans="1:9">
      <c r="A31" s="58"/>
      <c r="B31" s="58" t="s">
        <v>108</v>
      </c>
      <c r="C31" s="58" t="s">
        <v>109</v>
      </c>
      <c r="D31" s="58" t="s">
        <v>110</v>
      </c>
      <c r="E31" s="58" t="s">
        <v>111</v>
      </c>
      <c r="F31" s="58" t="s">
        <v>112</v>
      </c>
      <c r="G31"/>
      <c r="H31"/>
      <c r="I31"/>
    </row>
    <row r="32" spans="1:9">
      <c r="A32" s="56" t="s">
        <v>104</v>
      </c>
      <c r="B32" s="56">
        <v>1</v>
      </c>
      <c r="C32" s="56">
        <v>3253.3190348525468</v>
      </c>
      <c r="D32" s="56">
        <v>3253.3190348525468</v>
      </c>
      <c r="E32" s="56">
        <v>43.862861686938587</v>
      </c>
      <c r="F32" s="56">
        <v>2.6957060986461151E-3</v>
      </c>
      <c r="G32"/>
      <c r="H32"/>
      <c r="I32"/>
    </row>
    <row r="33" spans="1:9">
      <c r="A33" s="56" t="s">
        <v>105</v>
      </c>
      <c r="B33" s="56">
        <v>4</v>
      </c>
      <c r="C33" s="56">
        <v>296.68096514745321</v>
      </c>
      <c r="D33" s="56">
        <v>74.170241286863302</v>
      </c>
      <c r="E33" s="56"/>
      <c r="F33" s="56"/>
      <c r="G33"/>
      <c r="H33"/>
      <c r="I33"/>
    </row>
    <row r="34" spans="1:9" ht="15" thickBot="1">
      <c r="A34" s="57" t="s">
        <v>106</v>
      </c>
      <c r="B34" s="57">
        <v>5</v>
      </c>
      <c r="C34" s="57">
        <v>3550</v>
      </c>
      <c r="D34" s="57"/>
      <c r="E34" s="57"/>
      <c r="F34" s="57"/>
      <c r="G34"/>
      <c r="H34"/>
      <c r="I34"/>
    </row>
    <row r="35" spans="1:9" ht="15" thickBot="1">
      <c r="A35"/>
      <c r="B35"/>
      <c r="C35"/>
      <c r="D35"/>
      <c r="E35"/>
      <c r="F35"/>
      <c r="G35"/>
      <c r="H35"/>
      <c r="I35"/>
    </row>
    <row r="36" spans="1:9">
      <c r="A36" s="58"/>
      <c r="B36" s="58" t="s">
        <v>113</v>
      </c>
      <c r="C36" s="58" t="s">
        <v>101</v>
      </c>
      <c r="D36" s="58" t="s">
        <v>114</v>
      </c>
      <c r="E36" s="58" t="s">
        <v>115</v>
      </c>
      <c r="F36" s="58" t="s">
        <v>116</v>
      </c>
      <c r="G36" s="58" t="s">
        <v>117</v>
      </c>
      <c r="H36" s="58" t="s">
        <v>118</v>
      </c>
      <c r="I36" s="58" t="s">
        <v>119</v>
      </c>
    </row>
    <row r="37" spans="1:9">
      <c r="A37" s="56" t="s">
        <v>107</v>
      </c>
      <c r="B37" s="56">
        <v>88.276139410187668</v>
      </c>
      <c r="C37" s="56">
        <v>5.1281210754601156</v>
      </c>
      <c r="D37" s="56">
        <v>17.214129329477107</v>
      </c>
      <c r="E37" s="56">
        <v>6.6819467641194308E-5</v>
      </c>
      <c r="F37" s="56">
        <v>74.03819275136479</v>
      </c>
      <c r="G37" s="56">
        <v>102.51408606901055</v>
      </c>
      <c r="H37" s="56">
        <v>74.03819275136479</v>
      </c>
      <c r="I37" s="56">
        <v>102.51408606901055</v>
      </c>
    </row>
    <row r="38" spans="1:9" ht="15" thickBot="1">
      <c r="A38" s="57">
        <v>1</v>
      </c>
      <c r="B38" s="57">
        <v>2.5576407506702412</v>
      </c>
      <c r="C38" s="57">
        <v>0.38618114130702924</v>
      </c>
      <c r="D38" s="57">
        <v>6.6229043241570826</v>
      </c>
      <c r="E38" s="57">
        <v>2.6957060986461151E-3</v>
      </c>
      <c r="F38" s="57">
        <v>1.4854300111686425</v>
      </c>
      <c r="G38" s="57">
        <v>3.6298514901718399</v>
      </c>
      <c r="H38" s="57">
        <v>1.4854300111686425</v>
      </c>
      <c r="I38" s="57">
        <v>3.6298514901718399</v>
      </c>
    </row>
    <row r="39" spans="1:9">
      <c r="A39"/>
      <c r="B39"/>
      <c r="C39"/>
      <c r="D39"/>
      <c r="E39"/>
      <c r="F39"/>
      <c r="G39"/>
      <c r="H39"/>
      <c r="I39"/>
    </row>
    <row r="40" spans="1:9">
      <c r="A40"/>
      <c r="B40"/>
      <c r="C40"/>
      <c r="D40"/>
      <c r="E40"/>
      <c r="F40"/>
      <c r="G40"/>
      <c r="H40"/>
      <c r="I40"/>
    </row>
    <row r="41" spans="1:9">
      <c r="A41"/>
      <c r="B41"/>
      <c r="C41"/>
      <c r="D41"/>
      <c r="E41"/>
      <c r="F41"/>
      <c r="G41"/>
      <c r="H41"/>
      <c r="I41"/>
    </row>
  </sheetData>
  <phoneticPr fontId="3" type="noConversion"/>
  <printOptions headings="1"/>
  <pageMargins left="0.75" right="0.75" top="1" bottom="1" header="0.5" footer="0.5"/>
  <pageSetup paperSize="9"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15"/>
  <sheetViews>
    <sheetView showGridLines="0" workbookViewId="0">
      <selection activeCell="D13" sqref="D12:D13"/>
    </sheetView>
  </sheetViews>
  <sheetFormatPr defaultColWidth="8" defaultRowHeight="12.75" customHeight="1"/>
  <cols>
    <col min="1" max="1" width="6.6640625" style="21" customWidth="1"/>
    <col min="2" max="2" width="1.44140625" style="21" customWidth="1"/>
    <col min="3" max="3" width="16.33203125" style="21" bestFit="1" customWidth="1"/>
    <col min="4" max="4" width="7.21875" style="21" customWidth="1"/>
    <col min="5" max="5" width="6.77734375" style="21" customWidth="1"/>
    <col min="6" max="6" width="6.88671875" style="21" customWidth="1"/>
    <col min="7" max="7" width="10.21875" style="21" customWidth="1"/>
    <col min="8" max="8" width="10.77734375" style="21" customWidth="1"/>
    <col min="9" max="9" width="1.109375" style="21" customWidth="1"/>
    <col min="10" max="10" width="8.109375" style="21" bestFit="1" customWidth="1"/>
    <col min="11" max="11" width="8.44140625" style="21" bestFit="1" customWidth="1"/>
    <col min="12" max="256" width="8" style="21"/>
    <col min="257" max="257" width="6.6640625" style="21" customWidth="1"/>
    <col min="258" max="258" width="1.44140625" style="21" customWidth="1"/>
    <col min="259" max="259" width="14" style="21" customWidth="1"/>
    <col min="260" max="260" width="7.21875" style="21" customWidth="1"/>
    <col min="261" max="261" width="6.77734375" style="21" customWidth="1"/>
    <col min="262" max="262" width="6.88671875" style="21" customWidth="1"/>
    <col min="263" max="263" width="10.21875" style="21" customWidth="1"/>
    <col min="264" max="264" width="10.77734375" style="21" customWidth="1"/>
    <col min="265" max="265" width="1.109375" style="21" customWidth="1"/>
    <col min="266" max="266" width="8.109375" style="21" bestFit="1" customWidth="1"/>
    <col min="267" max="267" width="8.44140625" style="21" bestFit="1" customWidth="1"/>
    <col min="268" max="512" width="8" style="21"/>
    <col min="513" max="513" width="6.6640625" style="21" customWidth="1"/>
    <col min="514" max="514" width="1.44140625" style="21" customWidth="1"/>
    <col min="515" max="515" width="14" style="21" customWidth="1"/>
    <col min="516" max="516" width="7.21875" style="21" customWidth="1"/>
    <col min="517" max="517" width="6.77734375" style="21" customWidth="1"/>
    <col min="518" max="518" width="6.88671875" style="21" customWidth="1"/>
    <col min="519" max="519" width="10.21875" style="21" customWidth="1"/>
    <col min="520" max="520" width="10.77734375" style="21" customWidth="1"/>
    <col min="521" max="521" width="1.109375" style="21" customWidth="1"/>
    <col min="522" max="522" width="8.109375" style="21" bestFit="1" customWidth="1"/>
    <col min="523" max="523" width="8.44140625" style="21" bestFit="1" customWidth="1"/>
    <col min="524" max="768" width="8" style="21"/>
    <col min="769" max="769" width="6.6640625" style="21" customWidth="1"/>
    <col min="770" max="770" width="1.44140625" style="21" customWidth="1"/>
    <col min="771" max="771" width="14" style="21" customWidth="1"/>
    <col min="772" max="772" width="7.21875" style="21" customWidth="1"/>
    <col min="773" max="773" width="6.77734375" style="21" customWidth="1"/>
    <col min="774" max="774" width="6.88671875" style="21" customWidth="1"/>
    <col min="775" max="775" width="10.21875" style="21" customWidth="1"/>
    <col min="776" max="776" width="10.77734375" style="21" customWidth="1"/>
    <col min="777" max="777" width="1.109375" style="21" customWidth="1"/>
    <col min="778" max="778" width="8.109375" style="21" bestFit="1" customWidth="1"/>
    <col min="779" max="779" width="8.44140625" style="21" bestFit="1" customWidth="1"/>
    <col min="780" max="1024" width="8" style="21"/>
    <col min="1025" max="1025" width="6.6640625" style="21" customWidth="1"/>
    <col min="1026" max="1026" width="1.44140625" style="21" customWidth="1"/>
    <col min="1027" max="1027" width="14" style="21" customWidth="1"/>
    <col min="1028" max="1028" width="7.21875" style="21" customWidth="1"/>
    <col min="1029" max="1029" width="6.77734375" style="21" customWidth="1"/>
    <col min="1030" max="1030" width="6.88671875" style="21" customWidth="1"/>
    <col min="1031" max="1031" width="10.21875" style="21" customWidth="1"/>
    <col min="1032" max="1032" width="10.77734375" style="21" customWidth="1"/>
    <col min="1033" max="1033" width="1.109375" style="21" customWidth="1"/>
    <col min="1034" max="1034" width="8.109375" style="21" bestFit="1" customWidth="1"/>
    <col min="1035" max="1035" width="8.44140625" style="21" bestFit="1" customWidth="1"/>
    <col min="1036" max="1280" width="8" style="21"/>
    <col min="1281" max="1281" width="6.6640625" style="21" customWidth="1"/>
    <col min="1282" max="1282" width="1.44140625" style="21" customWidth="1"/>
    <col min="1283" max="1283" width="14" style="21" customWidth="1"/>
    <col min="1284" max="1284" width="7.21875" style="21" customWidth="1"/>
    <col min="1285" max="1285" width="6.77734375" style="21" customWidth="1"/>
    <col min="1286" max="1286" width="6.88671875" style="21" customWidth="1"/>
    <col min="1287" max="1287" width="10.21875" style="21" customWidth="1"/>
    <col min="1288" max="1288" width="10.77734375" style="21" customWidth="1"/>
    <col min="1289" max="1289" width="1.109375" style="21" customWidth="1"/>
    <col min="1290" max="1290" width="8.109375" style="21" bestFit="1" customWidth="1"/>
    <col min="1291" max="1291" width="8.44140625" style="21" bestFit="1" customWidth="1"/>
    <col min="1292" max="1536" width="8" style="21"/>
    <col min="1537" max="1537" width="6.6640625" style="21" customWidth="1"/>
    <col min="1538" max="1538" width="1.44140625" style="21" customWidth="1"/>
    <col min="1539" max="1539" width="14" style="21" customWidth="1"/>
    <col min="1540" max="1540" width="7.21875" style="21" customWidth="1"/>
    <col min="1541" max="1541" width="6.77734375" style="21" customWidth="1"/>
    <col min="1542" max="1542" width="6.88671875" style="21" customWidth="1"/>
    <col min="1543" max="1543" width="10.21875" style="21" customWidth="1"/>
    <col min="1544" max="1544" width="10.77734375" style="21" customWidth="1"/>
    <col min="1545" max="1545" width="1.109375" style="21" customWidth="1"/>
    <col min="1546" max="1546" width="8.109375" style="21" bestFit="1" customWidth="1"/>
    <col min="1547" max="1547" width="8.44140625" style="21" bestFit="1" customWidth="1"/>
    <col min="1548" max="1792" width="8" style="21"/>
    <col min="1793" max="1793" width="6.6640625" style="21" customWidth="1"/>
    <col min="1794" max="1794" width="1.44140625" style="21" customWidth="1"/>
    <col min="1795" max="1795" width="14" style="21" customWidth="1"/>
    <col min="1796" max="1796" width="7.21875" style="21" customWidth="1"/>
    <col min="1797" max="1797" width="6.77734375" style="21" customWidth="1"/>
    <col min="1798" max="1798" width="6.88671875" style="21" customWidth="1"/>
    <col min="1799" max="1799" width="10.21875" style="21" customWidth="1"/>
    <col min="1800" max="1800" width="10.77734375" style="21" customWidth="1"/>
    <col min="1801" max="1801" width="1.109375" style="21" customWidth="1"/>
    <col min="1802" max="1802" width="8.109375" style="21" bestFit="1" customWidth="1"/>
    <col min="1803" max="1803" width="8.44140625" style="21" bestFit="1" customWidth="1"/>
    <col min="1804" max="2048" width="8" style="21"/>
    <col min="2049" max="2049" width="6.6640625" style="21" customWidth="1"/>
    <col min="2050" max="2050" width="1.44140625" style="21" customWidth="1"/>
    <col min="2051" max="2051" width="14" style="21" customWidth="1"/>
    <col min="2052" max="2052" width="7.21875" style="21" customWidth="1"/>
    <col min="2053" max="2053" width="6.77734375" style="21" customWidth="1"/>
    <col min="2054" max="2054" width="6.88671875" style="21" customWidth="1"/>
    <col min="2055" max="2055" width="10.21875" style="21" customWidth="1"/>
    <col min="2056" max="2056" width="10.77734375" style="21" customWidth="1"/>
    <col min="2057" max="2057" width="1.109375" style="21" customWidth="1"/>
    <col min="2058" max="2058" width="8.109375" style="21" bestFit="1" customWidth="1"/>
    <col min="2059" max="2059" width="8.44140625" style="21" bestFit="1" customWidth="1"/>
    <col min="2060" max="2304" width="8" style="21"/>
    <col min="2305" max="2305" width="6.6640625" style="21" customWidth="1"/>
    <col min="2306" max="2306" width="1.44140625" style="21" customWidth="1"/>
    <col min="2307" max="2307" width="14" style="21" customWidth="1"/>
    <col min="2308" max="2308" width="7.21875" style="21" customWidth="1"/>
    <col min="2309" max="2309" width="6.77734375" style="21" customWidth="1"/>
    <col min="2310" max="2310" width="6.88671875" style="21" customWidth="1"/>
    <col min="2311" max="2311" width="10.21875" style="21" customWidth="1"/>
    <col min="2312" max="2312" width="10.77734375" style="21" customWidth="1"/>
    <col min="2313" max="2313" width="1.109375" style="21" customWidth="1"/>
    <col min="2314" max="2314" width="8.109375" style="21" bestFit="1" customWidth="1"/>
    <col min="2315" max="2315" width="8.44140625" style="21" bestFit="1" customWidth="1"/>
    <col min="2316" max="2560" width="8" style="21"/>
    <col min="2561" max="2561" width="6.6640625" style="21" customWidth="1"/>
    <col min="2562" max="2562" width="1.44140625" style="21" customWidth="1"/>
    <col min="2563" max="2563" width="14" style="21" customWidth="1"/>
    <col min="2564" max="2564" width="7.21875" style="21" customWidth="1"/>
    <col min="2565" max="2565" width="6.77734375" style="21" customWidth="1"/>
    <col min="2566" max="2566" width="6.88671875" style="21" customWidth="1"/>
    <col min="2567" max="2567" width="10.21875" style="21" customWidth="1"/>
    <col min="2568" max="2568" width="10.77734375" style="21" customWidth="1"/>
    <col min="2569" max="2569" width="1.109375" style="21" customWidth="1"/>
    <col min="2570" max="2570" width="8.109375" style="21" bestFit="1" customWidth="1"/>
    <col min="2571" max="2571" width="8.44140625" style="21" bestFit="1" customWidth="1"/>
    <col min="2572" max="2816" width="8" style="21"/>
    <col min="2817" max="2817" width="6.6640625" style="21" customWidth="1"/>
    <col min="2818" max="2818" width="1.44140625" style="21" customWidth="1"/>
    <col min="2819" max="2819" width="14" style="21" customWidth="1"/>
    <col min="2820" max="2820" width="7.21875" style="21" customWidth="1"/>
    <col min="2821" max="2821" width="6.77734375" style="21" customWidth="1"/>
    <col min="2822" max="2822" width="6.88671875" style="21" customWidth="1"/>
    <col min="2823" max="2823" width="10.21875" style="21" customWidth="1"/>
    <col min="2824" max="2824" width="10.77734375" style="21" customWidth="1"/>
    <col min="2825" max="2825" width="1.109375" style="21" customWidth="1"/>
    <col min="2826" max="2826" width="8.109375" style="21" bestFit="1" customWidth="1"/>
    <col min="2827" max="2827" width="8.44140625" style="21" bestFit="1" customWidth="1"/>
    <col min="2828" max="3072" width="8" style="21"/>
    <col min="3073" max="3073" width="6.6640625" style="21" customWidth="1"/>
    <col min="3074" max="3074" width="1.44140625" style="21" customWidth="1"/>
    <col min="3075" max="3075" width="14" style="21" customWidth="1"/>
    <col min="3076" max="3076" width="7.21875" style="21" customWidth="1"/>
    <col min="3077" max="3077" width="6.77734375" style="21" customWidth="1"/>
    <col min="3078" max="3078" width="6.88671875" style="21" customWidth="1"/>
    <col min="3079" max="3079" width="10.21875" style="21" customWidth="1"/>
    <col min="3080" max="3080" width="10.77734375" style="21" customWidth="1"/>
    <col min="3081" max="3081" width="1.109375" style="21" customWidth="1"/>
    <col min="3082" max="3082" width="8.109375" style="21" bestFit="1" customWidth="1"/>
    <col min="3083" max="3083" width="8.44140625" style="21" bestFit="1" customWidth="1"/>
    <col min="3084" max="3328" width="8" style="21"/>
    <col min="3329" max="3329" width="6.6640625" style="21" customWidth="1"/>
    <col min="3330" max="3330" width="1.44140625" style="21" customWidth="1"/>
    <col min="3331" max="3331" width="14" style="21" customWidth="1"/>
    <col min="3332" max="3332" width="7.21875" style="21" customWidth="1"/>
    <col min="3333" max="3333" width="6.77734375" style="21" customWidth="1"/>
    <col min="3334" max="3334" width="6.88671875" style="21" customWidth="1"/>
    <col min="3335" max="3335" width="10.21875" style="21" customWidth="1"/>
    <col min="3336" max="3336" width="10.77734375" style="21" customWidth="1"/>
    <col min="3337" max="3337" width="1.109375" style="21" customWidth="1"/>
    <col min="3338" max="3338" width="8.109375" style="21" bestFit="1" customWidth="1"/>
    <col min="3339" max="3339" width="8.44140625" style="21" bestFit="1" customWidth="1"/>
    <col min="3340" max="3584" width="8" style="21"/>
    <col min="3585" max="3585" width="6.6640625" style="21" customWidth="1"/>
    <col min="3586" max="3586" width="1.44140625" style="21" customWidth="1"/>
    <col min="3587" max="3587" width="14" style="21" customWidth="1"/>
    <col min="3588" max="3588" width="7.21875" style="21" customWidth="1"/>
    <col min="3589" max="3589" width="6.77734375" style="21" customWidth="1"/>
    <col min="3590" max="3590" width="6.88671875" style="21" customWidth="1"/>
    <col min="3591" max="3591" width="10.21875" style="21" customWidth="1"/>
    <col min="3592" max="3592" width="10.77734375" style="21" customWidth="1"/>
    <col min="3593" max="3593" width="1.109375" style="21" customWidth="1"/>
    <col min="3594" max="3594" width="8.109375" style="21" bestFit="1" customWidth="1"/>
    <col min="3595" max="3595" width="8.44140625" style="21" bestFit="1" customWidth="1"/>
    <col min="3596" max="3840" width="8" style="21"/>
    <col min="3841" max="3841" width="6.6640625" style="21" customWidth="1"/>
    <col min="3842" max="3842" width="1.44140625" style="21" customWidth="1"/>
    <col min="3843" max="3843" width="14" style="21" customWidth="1"/>
    <col min="3844" max="3844" width="7.21875" style="21" customWidth="1"/>
    <col min="3845" max="3845" width="6.77734375" style="21" customWidth="1"/>
    <col min="3846" max="3846" width="6.88671875" style="21" customWidth="1"/>
    <col min="3847" max="3847" width="10.21875" style="21" customWidth="1"/>
    <col min="3848" max="3848" width="10.77734375" style="21" customWidth="1"/>
    <col min="3849" max="3849" width="1.109375" style="21" customWidth="1"/>
    <col min="3850" max="3850" width="8.109375" style="21" bestFit="1" customWidth="1"/>
    <col min="3851" max="3851" width="8.44140625" style="21" bestFit="1" customWidth="1"/>
    <col min="3852" max="4096" width="8" style="21"/>
    <col min="4097" max="4097" width="6.6640625" style="21" customWidth="1"/>
    <col min="4098" max="4098" width="1.44140625" style="21" customWidth="1"/>
    <col min="4099" max="4099" width="14" style="21" customWidth="1"/>
    <col min="4100" max="4100" width="7.21875" style="21" customWidth="1"/>
    <col min="4101" max="4101" width="6.77734375" style="21" customWidth="1"/>
    <col min="4102" max="4102" width="6.88671875" style="21" customWidth="1"/>
    <col min="4103" max="4103" width="10.21875" style="21" customWidth="1"/>
    <col min="4104" max="4104" width="10.77734375" style="21" customWidth="1"/>
    <col min="4105" max="4105" width="1.109375" style="21" customWidth="1"/>
    <col min="4106" max="4106" width="8.109375" style="21" bestFit="1" customWidth="1"/>
    <col min="4107" max="4107" width="8.44140625" style="21" bestFit="1" customWidth="1"/>
    <col min="4108" max="4352" width="8" style="21"/>
    <col min="4353" max="4353" width="6.6640625" style="21" customWidth="1"/>
    <col min="4354" max="4354" width="1.44140625" style="21" customWidth="1"/>
    <col min="4355" max="4355" width="14" style="21" customWidth="1"/>
    <col min="4356" max="4356" width="7.21875" style="21" customWidth="1"/>
    <col min="4357" max="4357" width="6.77734375" style="21" customWidth="1"/>
    <col min="4358" max="4358" width="6.88671875" style="21" customWidth="1"/>
    <col min="4359" max="4359" width="10.21875" style="21" customWidth="1"/>
    <col min="4360" max="4360" width="10.77734375" style="21" customWidth="1"/>
    <col min="4361" max="4361" width="1.109375" style="21" customWidth="1"/>
    <col min="4362" max="4362" width="8.109375" style="21" bestFit="1" customWidth="1"/>
    <col min="4363" max="4363" width="8.44140625" style="21" bestFit="1" customWidth="1"/>
    <col min="4364" max="4608" width="8" style="21"/>
    <col min="4609" max="4609" width="6.6640625" style="21" customWidth="1"/>
    <col min="4610" max="4610" width="1.44140625" style="21" customWidth="1"/>
    <col min="4611" max="4611" width="14" style="21" customWidth="1"/>
    <col min="4612" max="4612" width="7.21875" style="21" customWidth="1"/>
    <col min="4613" max="4613" width="6.77734375" style="21" customWidth="1"/>
    <col min="4614" max="4614" width="6.88671875" style="21" customWidth="1"/>
    <col min="4615" max="4615" width="10.21875" style="21" customWidth="1"/>
    <col min="4616" max="4616" width="10.77734375" style="21" customWidth="1"/>
    <col min="4617" max="4617" width="1.109375" style="21" customWidth="1"/>
    <col min="4618" max="4618" width="8.109375" style="21" bestFit="1" customWidth="1"/>
    <col min="4619" max="4619" width="8.44140625" style="21" bestFit="1" customWidth="1"/>
    <col min="4620" max="4864" width="8" style="21"/>
    <col min="4865" max="4865" width="6.6640625" style="21" customWidth="1"/>
    <col min="4866" max="4866" width="1.44140625" style="21" customWidth="1"/>
    <col min="4867" max="4867" width="14" style="21" customWidth="1"/>
    <col min="4868" max="4868" width="7.21875" style="21" customWidth="1"/>
    <col min="4869" max="4869" width="6.77734375" style="21" customWidth="1"/>
    <col min="4870" max="4870" width="6.88671875" style="21" customWidth="1"/>
    <col min="4871" max="4871" width="10.21875" style="21" customWidth="1"/>
    <col min="4872" max="4872" width="10.77734375" style="21" customWidth="1"/>
    <col min="4873" max="4873" width="1.109375" style="21" customWidth="1"/>
    <col min="4874" max="4874" width="8.109375" style="21" bestFit="1" customWidth="1"/>
    <col min="4875" max="4875" width="8.44140625" style="21" bestFit="1" customWidth="1"/>
    <col min="4876" max="5120" width="8" style="21"/>
    <col min="5121" max="5121" width="6.6640625" style="21" customWidth="1"/>
    <col min="5122" max="5122" width="1.44140625" style="21" customWidth="1"/>
    <col min="5123" max="5123" width="14" style="21" customWidth="1"/>
    <col min="5124" max="5124" width="7.21875" style="21" customWidth="1"/>
    <col min="5125" max="5125" width="6.77734375" style="21" customWidth="1"/>
    <col min="5126" max="5126" width="6.88671875" style="21" customWidth="1"/>
    <col min="5127" max="5127" width="10.21875" style="21" customWidth="1"/>
    <col min="5128" max="5128" width="10.77734375" style="21" customWidth="1"/>
    <col min="5129" max="5129" width="1.109375" style="21" customWidth="1"/>
    <col min="5130" max="5130" width="8.109375" style="21" bestFit="1" customWidth="1"/>
    <col min="5131" max="5131" width="8.44140625" style="21" bestFit="1" customWidth="1"/>
    <col min="5132" max="5376" width="8" style="21"/>
    <col min="5377" max="5377" width="6.6640625" style="21" customWidth="1"/>
    <col min="5378" max="5378" width="1.44140625" style="21" customWidth="1"/>
    <col min="5379" max="5379" width="14" style="21" customWidth="1"/>
    <col min="5380" max="5380" width="7.21875" style="21" customWidth="1"/>
    <col min="5381" max="5381" width="6.77734375" style="21" customWidth="1"/>
    <col min="5382" max="5382" width="6.88671875" style="21" customWidth="1"/>
    <col min="5383" max="5383" width="10.21875" style="21" customWidth="1"/>
    <col min="5384" max="5384" width="10.77734375" style="21" customWidth="1"/>
    <col min="5385" max="5385" width="1.109375" style="21" customWidth="1"/>
    <col min="5386" max="5386" width="8.109375" style="21" bestFit="1" customWidth="1"/>
    <col min="5387" max="5387" width="8.44140625" style="21" bestFit="1" customWidth="1"/>
    <col min="5388" max="5632" width="8" style="21"/>
    <col min="5633" max="5633" width="6.6640625" style="21" customWidth="1"/>
    <col min="5634" max="5634" width="1.44140625" style="21" customWidth="1"/>
    <col min="5635" max="5635" width="14" style="21" customWidth="1"/>
    <col min="5636" max="5636" width="7.21875" style="21" customWidth="1"/>
    <col min="5637" max="5637" width="6.77734375" style="21" customWidth="1"/>
    <col min="5638" max="5638" width="6.88671875" style="21" customWidth="1"/>
    <col min="5639" max="5639" width="10.21875" style="21" customWidth="1"/>
    <col min="5640" max="5640" width="10.77734375" style="21" customWidth="1"/>
    <col min="5641" max="5641" width="1.109375" style="21" customWidth="1"/>
    <col min="5642" max="5642" width="8.109375" style="21" bestFit="1" customWidth="1"/>
    <col min="5643" max="5643" width="8.44140625" style="21" bestFit="1" customWidth="1"/>
    <col min="5644" max="5888" width="8" style="21"/>
    <col min="5889" max="5889" width="6.6640625" style="21" customWidth="1"/>
    <col min="5890" max="5890" width="1.44140625" style="21" customWidth="1"/>
    <col min="5891" max="5891" width="14" style="21" customWidth="1"/>
    <col min="5892" max="5892" width="7.21875" style="21" customWidth="1"/>
    <col min="5893" max="5893" width="6.77734375" style="21" customWidth="1"/>
    <col min="5894" max="5894" width="6.88671875" style="21" customWidth="1"/>
    <col min="5895" max="5895" width="10.21875" style="21" customWidth="1"/>
    <col min="5896" max="5896" width="10.77734375" style="21" customWidth="1"/>
    <col min="5897" max="5897" width="1.109375" style="21" customWidth="1"/>
    <col min="5898" max="5898" width="8.109375" style="21" bestFit="1" customWidth="1"/>
    <col min="5899" max="5899" width="8.44140625" style="21" bestFit="1" customWidth="1"/>
    <col min="5900" max="6144" width="8" style="21"/>
    <col min="6145" max="6145" width="6.6640625" style="21" customWidth="1"/>
    <col min="6146" max="6146" width="1.44140625" style="21" customWidth="1"/>
    <col min="6147" max="6147" width="14" style="21" customWidth="1"/>
    <col min="6148" max="6148" width="7.21875" style="21" customWidth="1"/>
    <col min="6149" max="6149" width="6.77734375" style="21" customWidth="1"/>
    <col min="6150" max="6150" width="6.88671875" style="21" customWidth="1"/>
    <col min="6151" max="6151" width="10.21875" style="21" customWidth="1"/>
    <col min="6152" max="6152" width="10.77734375" style="21" customWidth="1"/>
    <col min="6153" max="6153" width="1.109375" style="21" customWidth="1"/>
    <col min="6154" max="6154" width="8.109375" style="21" bestFit="1" customWidth="1"/>
    <col min="6155" max="6155" width="8.44140625" style="21" bestFit="1" customWidth="1"/>
    <col min="6156" max="6400" width="8" style="21"/>
    <col min="6401" max="6401" width="6.6640625" style="21" customWidth="1"/>
    <col min="6402" max="6402" width="1.44140625" style="21" customWidth="1"/>
    <col min="6403" max="6403" width="14" style="21" customWidth="1"/>
    <col min="6404" max="6404" width="7.21875" style="21" customWidth="1"/>
    <col min="6405" max="6405" width="6.77734375" style="21" customWidth="1"/>
    <col min="6406" max="6406" width="6.88671875" style="21" customWidth="1"/>
    <col min="6407" max="6407" width="10.21875" style="21" customWidth="1"/>
    <col min="6408" max="6408" width="10.77734375" style="21" customWidth="1"/>
    <col min="6409" max="6409" width="1.109375" style="21" customWidth="1"/>
    <col min="6410" max="6410" width="8.109375" style="21" bestFit="1" customWidth="1"/>
    <col min="6411" max="6411" width="8.44140625" style="21" bestFit="1" customWidth="1"/>
    <col min="6412" max="6656" width="8" style="21"/>
    <col min="6657" max="6657" width="6.6640625" style="21" customWidth="1"/>
    <col min="6658" max="6658" width="1.44140625" style="21" customWidth="1"/>
    <col min="6659" max="6659" width="14" style="21" customWidth="1"/>
    <col min="6660" max="6660" width="7.21875" style="21" customWidth="1"/>
    <col min="6661" max="6661" width="6.77734375" style="21" customWidth="1"/>
    <col min="6662" max="6662" width="6.88671875" style="21" customWidth="1"/>
    <col min="6663" max="6663" width="10.21875" style="21" customWidth="1"/>
    <col min="6664" max="6664" width="10.77734375" style="21" customWidth="1"/>
    <col min="6665" max="6665" width="1.109375" style="21" customWidth="1"/>
    <col min="6666" max="6666" width="8.109375" style="21" bestFit="1" customWidth="1"/>
    <col min="6667" max="6667" width="8.44140625" style="21" bestFit="1" customWidth="1"/>
    <col min="6668" max="6912" width="8" style="21"/>
    <col min="6913" max="6913" width="6.6640625" style="21" customWidth="1"/>
    <col min="6914" max="6914" width="1.44140625" style="21" customWidth="1"/>
    <col min="6915" max="6915" width="14" style="21" customWidth="1"/>
    <col min="6916" max="6916" width="7.21875" style="21" customWidth="1"/>
    <col min="6917" max="6917" width="6.77734375" style="21" customWidth="1"/>
    <col min="6918" max="6918" width="6.88671875" style="21" customWidth="1"/>
    <col min="6919" max="6919" width="10.21875" style="21" customWidth="1"/>
    <col min="6920" max="6920" width="10.77734375" style="21" customWidth="1"/>
    <col min="6921" max="6921" width="1.109375" style="21" customWidth="1"/>
    <col min="6922" max="6922" width="8.109375" style="21" bestFit="1" customWidth="1"/>
    <col min="6923" max="6923" width="8.44140625" style="21" bestFit="1" customWidth="1"/>
    <col min="6924" max="7168" width="8" style="21"/>
    <col min="7169" max="7169" width="6.6640625" style="21" customWidth="1"/>
    <col min="7170" max="7170" width="1.44140625" style="21" customWidth="1"/>
    <col min="7171" max="7171" width="14" style="21" customWidth="1"/>
    <col min="7172" max="7172" width="7.21875" style="21" customWidth="1"/>
    <col min="7173" max="7173" width="6.77734375" style="21" customWidth="1"/>
    <col min="7174" max="7174" width="6.88671875" style="21" customWidth="1"/>
    <col min="7175" max="7175" width="10.21875" style="21" customWidth="1"/>
    <col min="7176" max="7176" width="10.77734375" style="21" customWidth="1"/>
    <col min="7177" max="7177" width="1.109375" style="21" customWidth="1"/>
    <col min="7178" max="7178" width="8.109375" style="21" bestFit="1" customWidth="1"/>
    <col min="7179" max="7179" width="8.44140625" style="21" bestFit="1" customWidth="1"/>
    <col min="7180" max="7424" width="8" style="21"/>
    <col min="7425" max="7425" width="6.6640625" style="21" customWidth="1"/>
    <col min="7426" max="7426" width="1.44140625" style="21" customWidth="1"/>
    <col min="7427" max="7427" width="14" style="21" customWidth="1"/>
    <col min="7428" max="7428" width="7.21875" style="21" customWidth="1"/>
    <col min="7429" max="7429" width="6.77734375" style="21" customWidth="1"/>
    <col min="7430" max="7430" width="6.88671875" style="21" customWidth="1"/>
    <col min="7431" max="7431" width="10.21875" style="21" customWidth="1"/>
    <col min="7432" max="7432" width="10.77734375" style="21" customWidth="1"/>
    <col min="7433" max="7433" width="1.109375" style="21" customWidth="1"/>
    <col min="7434" max="7434" width="8.109375" style="21" bestFit="1" customWidth="1"/>
    <col min="7435" max="7435" width="8.44140625" style="21" bestFit="1" customWidth="1"/>
    <col min="7436" max="7680" width="8" style="21"/>
    <col min="7681" max="7681" width="6.6640625" style="21" customWidth="1"/>
    <col min="7682" max="7682" width="1.44140625" style="21" customWidth="1"/>
    <col min="7683" max="7683" width="14" style="21" customWidth="1"/>
    <col min="7684" max="7684" width="7.21875" style="21" customWidth="1"/>
    <col min="7685" max="7685" width="6.77734375" style="21" customWidth="1"/>
    <col min="7686" max="7686" width="6.88671875" style="21" customWidth="1"/>
    <col min="7687" max="7687" width="10.21875" style="21" customWidth="1"/>
    <col min="7688" max="7688" width="10.77734375" style="21" customWidth="1"/>
    <col min="7689" max="7689" width="1.109375" style="21" customWidth="1"/>
    <col min="7690" max="7690" width="8.109375" style="21" bestFit="1" customWidth="1"/>
    <col min="7691" max="7691" width="8.44140625" style="21" bestFit="1" customWidth="1"/>
    <col min="7692" max="7936" width="8" style="21"/>
    <col min="7937" max="7937" width="6.6640625" style="21" customWidth="1"/>
    <col min="7938" max="7938" width="1.44140625" style="21" customWidth="1"/>
    <col min="7939" max="7939" width="14" style="21" customWidth="1"/>
    <col min="7940" max="7940" width="7.21875" style="21" customWidth="1"/>
    <col min="7941" max="7941" width="6.77734375" style="21" customWidth="1"/>
    <col min="7942" max="7942" width="6.88671875" style="21" customWidth="1"/>
    <col min="7943" max="7943" width="10.21875" style="21" customWidth="1"/>
    <col min="7944" max="7944" width="10.77734375" style="21" customWidth="1"/>
    <col min="7945" max="7945" width="1.109375" style="21" customWidth="1"/>
    <col min="7946" max="7946" width="8.109375" style="21" bestFit="1" customWidth="1"/>
    <col min="7947" max="7947" width="8.44140625" style="21" bestFit="1" customWidth="1"/>
    <col min="7948" max="8192" width="8" style="21"/>
    <col min="8193" max="8193" width="6.6640625" style="21" customWidth="1"/>
    <col min="8194" max="8194" width="1.44140625" style="21" customWidth="1"/>
    <col min="8195" max="8195" width="14" style="21" customWidth="1"/>
    <col min="8196" max="8196" width="7.21875" style="21" customWidth="1"/>
    <col min="8197" max="8197" width="6.77734375" style="21" customWidth="1"/>
    <col min="8198" max="8198" width="6.88671875" style="21" customWidth="1"/>
    <col min="8199" max="8199" width="10.21875" style="21" customWidth="1"/>
    <col min="8200" max="8200" width="10.77734375" style="21" customWidth="1"/>
    <col min="8201" max="8201" width="1.109375" style="21" customWidth="1"/>
    <col min="8202" max="8202" width="8.109375" style="21" bestFit="1" customWidth="1"/>
    <col min="8203" max="8203" width="8.44140625" style="21" bestFit="1" customWidth="1"/>
    <col min="8204" max="8448" width="8" style="21"/>
    <col min="8449" max="8449" width="6.6640625" style="21" customWidth="1"/>
    <col min="8450" max="8450" width="1.44140625" style="21" customWidth="1"/>
    <col min="8451" max="8451" width="14" style="21" customWidth="1"/>
    <col min="8452" max="8452" width="7.21875" style="21" customWidth="1"/>
    <col min="8453" max="8453" width="6.77734375" style="21" customWidth="1"/>
    <col min="8454" max="8454" width="6.88671875" style="21" customWidth="1"/>
    <col min="8455" max="8455" width="10.21875" style="21" customWidth="1"/>
    <col min="8456" max="8456" width="10.77734375" style="21" customWidth="1"/>
    <col min="8457" max="8457" width="1.109375" style="21" customWidth="1"/>
    <col min="8458" max="8458" width="8.109375" style="21" bestFit="1" customWidth="1"/>
    <col min="8459" max="8459" width="8.44140625" style="21" bestFit="1" customWidth="1"/>
    <col min="8460" max="8704" width="8" style="21"/>
    <col min="8705" max="8705" width="6.6640625" style="21" customWidth="1"/>
    <col min="8706" max="8706" width="1.44140625" style="21" customWidth="1"/>
    <col min="8707" max="8707" width="14" style="21" customWidth="1"/>
    <col min="8708" max="8708" width="7.21875" style="21" customWidth="1"/>
    <col min="8709" max="8709" width="6.77734375" style="21" customWidth="1"/>
    <col min="8710" max="8710" width="6.88671875" style="21" customWidth="1"/>
    <col min="8711" max="8711" width="10.21875" style="21" customWidth="1"/>
    <col min="8712" max="8712" width="10.77734375" style="21" customWidth="1"/>
    <col min="8713" max="8713" width="1.109375" style="21" customWidth="1"/>
    <col min="8714" max="8714" width="8.109375" style="21" bestFit="1" customWidth="1"/>
    <col min="8715" max="8715" width="8.44140625" style="21" bestFit="1" customWidth="1"/>
    <col min="8716" max="8960" width="8" style="21"/>
    <col min="8961" max="8961" width="6.6640625" style="21" customWidth="1"/>
    <col min="8962" max="8962" width="1.44140625" style="21" customWidth="1"/>
    <col min="8963" max="8963" width="14" style="21" customWidth="1"/>
    <col min="8964" max="8964" width="7.21875" style="21" customWidth="1"/>
    <col min="8965" max="8965" width="6.77734375" style="21" customWidth="1"/>
    <col min="8966" max="8966" width="6.88671875" style="21" customWidth="1"/>
    <col min="8967" max="8967" width="10.21875" style="21" customWidth="1"/>
    <col min="8968" max="8968" width="10.77734375" style="21" customWidth="1"/>
    <col min="8969" max="8969" width="1.109375" style="21" customWidth="1"/>
    <col min="8970" max="8970" width="8.109375" style="21" bestFit="1" customWidth="1"/>
    <col min="8971" max="8971" width="8.44140625" style="21" bestFit="1" customWidth="1"/>
    <col min="8972" max="9216" width="8" style="21"/>
    <col min="9217" max="9217" width="6.6640625" style="21" customWidth="1"/>
    <col min="9218" max="9218" width="1.44140625" style="21" customWidth="1"/>
    <col min="9219" max="9219" width="14" style="21" customWidth="1"/>
    <col min="9220" max="9220" width="7.21875" style="21" customWidth="1"/>
    <col min="9221" max="9221" width="6.77734375" style="21" customWidth="1"/>
    <col min="9222" max="9222" width="6.88671875" style="21" customWidth="1"/>
    <col min="9223" max="9223" width="10.21875" style="21" customWidth="1"/>
    <col min="9224" max="9224" width="10.77734375" style="21" customWidth="1"/>
    <col min="9225" max="9225" width="1.109375" style="21" customWidth="1"/>
    <col min="9226" max="9226" width="8.109375" style="21" bestFit="1" customWidth="1"/>
    <col min="9227" max="9227" width="8.44140625" style="21" bestFit="1" customWidth="1"/>
    <col min="9228" max="9472" width="8" style="21"/>
    <col min="9473" max="9473" width="6.6640625" style="21" customWidth="1"/>
    <col min="9474" max="9474" width="1.44140625" style="21" customWidth="1"/>
    <col min="9475" max="9475" width="14" style="21" customWidth="1"/>
    <col min="9476" max="9476" width="7.21875" style="21" customWidth="1"/>
    <col min="9477" max="9477" width="6.77734375" style="21" customWidth="1"/>
    <col min="9478" max="9478" width="6.88671875" style="21" customWidth="1"/>
    <col min="9479" max="9479" width="10.21875" style="21" customWidth="1"/>
    <col min="9480" max="9480" width="10.77734375" style="21" customWidth="1"/>
    <col min="9481" max="9481" width="1.109375" style="21" customWidth="1"/>
    <col min="9482" max="9482" width="8.109375" style="21" bestFit="1" customWidth="1"/>
    <col min="9483" max="9483" width="8.44140625" style="21" bestFit="1" customWidth="1"/>
    <col min="9484" max="9728" width="8" style="21"/>
    <col min="9729" max="9729" width="6.6640625" style="21" customWidth="1"/>
    <col min="9730" max="9730" width="1.44140625" style="21" customWidth="1"/>
    <col min="9731" max="9731" width="14" style="21" customWidth="1"/>
    <col min="9732" max="9732" width="7.21875" style="21" customWidth="1"/>
    <col min="9733" max="9733" width="6.77734375" style="21" customWidth="1"/>
    <col min="9734" max="9734" width="6.88671875" style="21" customWidth="1"/>
    <col min="9735" max="9735" width="10.21875" style="21" customWidth="1"/>
    <col min="9736" max="9736" width="10.77734375" style="21" customWidth="1"/>
    <col min="9737" max="9737" width="1.109375" style="21" customWidth="1"/>
    <col min="9738" max="9738" width="8.109375" style="21" bestFit="1" customWidth="1"/>
    <col min="9739" max="9739" width="8.44140625" style="21" bestFit="1" customWidth="1"/>
    <col min="9740" max="9984" width="8" style="21"/>
    <col min="9985" max="9985" width="6.6640625" style="21" customWidth="1"/>
    <col min="9986" max="9986" width="1.44140625" style="21" customWidth="1"/>
    <col min="9987" max="9987" width="14" style="21" customWidth="1"/>
    <col min="9988" max="9988" width="7.21875" style="21" customWidth="1"/>
    <col min="9989" max="9989" width="6.77734375" style="21" customWidth="1"/>
    <col min="9990" max="9990" width="6.88671875" style="21" customWidth="1"/>
    <col min="9991" max="9991" width="10.21875" style="21" customWidth="1"/>
    <col min="9992" max="9992" width="10.77734375" style="21" customWidth="1"/>
    <col min="9993" max="9993" width="1.109375" style="21" customWidth="1"/>
    <col min="9994" max="9994" width="8.109375" style="21" bestFit="1" customWidth="1"/>
    <col min="9995" max="9995" width="8.44140625" style="21" bestFit="1" customWidth="1"/>
    <col min="9996" max="10240" width="8" style="21"/>
    <col min="10241" max="10241" width="6.6640625" style="21" customWidth="1"/>
    <col min="10242" max="10242" width="1.44140625" style="21" customWidth="1"/>
    <col min="10243" max="10243" width="14" style="21" customWidth="1"/>
    <col min="10244" max="10244" width="7.21875" style="21" customWidth="1"/>
    <col min="10245" max="10245" width="6.77734375" style="21" customWidth="1"/>
    <col min="10246" max="10246" width="6.88671875" style="21" customWidth="1"/>
    <col min="10247" max="10247" width="10.21875" style="21" customWidth="1"/>
    <col min="10248" max="10248" width="10.77734375" style="21" customWidth="1"/>
    <col min="10249" max="10249" width="1.109375" style="21" customWidth="1"/>
    <col min="10250" max="10250" width="8.109375" style="21" bestFit="1" customWidth="1"/>
    <col min="10251" max="10251" width="8.44140625" style="21" bestFit="1" customWidth="1"/>
    <col min="10252" max="10496" width="8" style="21"/>
    <col min="10497" max="10497" width="6.6640625" style="21" customWidth="1"/>
    <col min="10498" max="10498" width="1.44140625" style="21" customWidth="1"/>
    <col min="10499" max="10499" width="14" style="21" customWidth="1"/>
    <col min="10500" max="10500" width="7.21875" style="21" customWidth="1"/>
    <col min="10501" max="10501" width="6.77734375" style="21" customWidth="1"/>
    <col min="10502" max="10502" width="6.88671875" style="21" customWidth="1"/>
    <col min="10503" max="10503" width="10.21875" style="21" customWidth="1"/>
    <col min="10504" max="10504" width="10.77734375" style="21" customWidth="1"/>
    <col min="10505" max="10505" width="1.109375" style="21" customWidth="1"/>
    <col min="10506" max="10506" width="8.109375" style="21" bestFit="1" customWidth="1"/>
    <col min="10507" max="10507" width="8.44140625" style="21" bestFit="1" customWidth="1"/>
    <col min="10508" max="10752" width="8" style="21"/>
    <col min="10753" max="10753" width="6.6640625" style="21" customWidth="1"/>
    <col min="10754" max="10754" width="1.44140625" style="21" customWidth="1"/>
    <col min="10755" max="10755" width="14" style="21" customWidth="1"/>
    <col min="10756" max="10756" width="7.21875" style="21" customWidth="1"/>
    <col min="10757" max="10757" width="6.77734375" style="21" customWidth="1"/>
    <col min="10758" max="10758" width="6.88671875" style="21" customWidth="1"/>
    <col min="10759" max="10759" width="10.21875" style="21" customWidth="1"/>
    <col min="10760" max="10760" width="10.77734375" style="21" customWidth="1"/>
    <col min="10761" max="10761" width="1.109375" style="21" customWidth="1"/>
    <col min="10762" max="10762" width="8.109375" style="21" bestFit="1" customWidth="1"/>
    <col min="10763" max="10763" width="8.44140625" style="21" bestFit="1" customWidth="1"/>
    <col min="10764" max="11008" width="8" style="21"/>
    <col min="11009" max="11009" width="6.6640625" style="21" customWidth="1"/>
    <col min="11010" max="11010" width="1.44140625" style="21" customWidth="1"/>
    <col min="11011" max="11011" width="14" style="21" customWidth="1"/>
    <col min="11012" max="11012" width="7.21875" style="21" customWidth="1"/>
    <col min="11013" max="11013" width="6.77734375" style="21" customWidth="1"/>
    <col min="11014" max="11014" width="6.88671875" style="21" customWidth="1"/>
    <col min="11015" max="11015" width="10.21875" style="21" customWidth="1"/>
    <col min="11016" max="11016" width="10.77734375" style="21" customWidth="1"/>
    <col min="11017" max="11017" width="1.109375" style="21" customWidth="1"/>
    <col min="11018" max="11018" width="8.109375" style="21" bestFit="1" customWidth="1"/>
    <col min="11019" max="11019" width="8.44140625" style="21" bestFit="1" customWidth="1"/>
    <col min="11020" max="11264" width="8" style="21"/>
    <col min="11265" max="11265" width="6.6640625" style="21" customWidth="1"/>
    <col min="11266" max="11266" width="1.44140625" style="21" customWidth="1"/>
    <col min="11267" max="11267" width="14" style="21" customWidth="1"/>
    <col min="11268" max="11268" width="7.21875" style="21" customWidth="1"/>
    <col min="11269" max="11269" width="6.77734375" style="21" customWidth="1"/>
    <col min="11270" max="11270" width="6.88671875" style="21" customWidth="1"/>
    <col min="11271" max="11271" width="10.21875" style="21" customWidth="1"/>
    <col min="11272" max="11272" width="10.77734375" style="21" customWidth="1"/>
    <col min="11273" max="11273" width="1.109375" style="21" customWidth="1"/>
    <col min="11274" max="11274" width="8.109375" style="21" bestFit="1" customWidth="1"/>
    <col min="11275" max="11275" width="8.44140625" style="21" bestFit="1" customWidth="1"/>
    <col min="11276" max="11520" width="8" style="21"/>
    <col min="11521" max="11521" width="6.6640625" style="21" customWidth="1"/>
    <col min="11522" max="11522" width="1.44140625" style="21" customWidth="1"/>
    <col min="11523" max="11523" width="14" style="21" customWidth="1"/>
    <col min="11524" max="11524" width="7.21875" style="21" customWidth="1"/>
    <col min="11525" max="11525" width="6.77734375" style="21" customWidth="1"/>
    <col min="11526" max="11526" width="6.88671875" style="21" customWidth="1"/>
    <col min="11527" max="11527" width="10.21875" style="21" customWidth="1"/>
    <col min="11528" max="11528" width="10.77734375" style="21" customWidth="1"/>
    <col min="11529" max="11529" width="1.109375" style="21" customWidth="1"/>
    <col min="11530" max="11530" width="8.109375" style="21" bestFit="1" customWidth="1"/>
    <col min="11531" max="11531" width="8.44140625" style="21" bestFit="1" customWidth="1"/>
    <col min="11532" max="11776" width="8" style="21"/>
    <col min="11777" max="11777" width="6.6640625" style="21" customWidth="1"/>
    <col min="11778" max="11778" width="1.44140625" style="21" customWidth="1"/>
    <col min="11779" max="11779" width="14" style="21" customWidth="1"/>
    <col min="11780" max="11780" width="7.21875" style="21" customWidth="1"/>
    <col min="11781" max="11781" width="6.77734375" style="21" customWidth="1"/>
    <col min="11782" max="11782" width="6.88671875" style="21" customWidth="1"/>
    <col min="11783" max="11783" width="10.21875" style="21" customWidth="1"/>
    <col min="11784" max="11784" width="10.77734375" style="21" customWidth="1"/>
    <col min="11785" max="11785" width="1.109375" style="21" customWidth="1"/>
    <col min="11786" max="11786" width="8.109375" style="21" bestFit="1" customWidth="1"/>
    <col min="11787" max="11787" width="8.44140625" style="21" bestFit="1" customWidth="1"/>
    <col min="11788" max="12032" width="8" style="21"/>
    <col min="12033" max="12033" width="6.6640625" style="21" customWidth="1"/>
    <col min="12034" max="12034" width="1.44140625" style="21" customWidth="1"/>
    <col min="12035" max="12035" width="14" style="21" customWidth="1"/>
    <col min="12036" max="12036" width="7.21875" style="21" customWidth="1"/>
    <col min="12037" max="12037" width="6.77734375" style="21" customWidth="1"/>
    <col min="12038" max="12038" width="6.88671875" style="21" customWidth="1"/>
    <col min="12039" max="12039" width="10.21875" style="21" customWidth="1"/>
    <col min="12040" max="12040" width="10.77734375" style="21" customWidth="1"/>
    <col min="12041" max="12041" width="1.109375" style="21" customWidth="1"/>
    <col min="12042" max="12042" width="8.109375" style="21" bestFit="1" customWidth="1"/>
    <col min="12043" max="12043" width="8.44140625" style="21" bestFit="1" customWidth="1"/>
    <col min="12044" max="12288" width="8" style="21"/>
    <col min="12289" max="12289" width="6.6640625" style="21" customWidth="1"/>
    <col min="12290" max="12290" width="1.44140625" style="21" customWidth="1"/>
    <col min="12291" max="12291" width="14" style="21" customWidth="1"/>
    <col min="12292" max="12292" width="7.21875" style="21" customWidth="1"/>
    <col min="12293" max="12293" width="6.77734375" style="21" customWidth="1"/>
    <col min="12294" max="12294" width="6.88671875" style="21" customWidth="1"/>
    <col min="12295" max="12295" width="10.21875" style="21" customWidth="1"/>
    <col min="12296" max="12296" width="10.77734375" style="21" customWidth="1"/>
    <col min="12297" max="12297" width="1.109375" style="21" customWidth="1"/>
    <col min="12298" max="12298" width="8.109375" style="21" bestFit="1" customWidth="1"/>
    <col min="12299" max="12299" width="8.44140625" style="21" bestFit="1" customWidth="1"/>
    <col min="12300" max="12544" width="8" style="21"/>
    <col min="12545" max="12545" width="6.6640625" style="21" customWidth="1"/>
    <col min="12546" max="12546" width="1.44140625" style="21" customWidth="1"/>
    <col min="12547" max="12547" width="14" style="21" customWidth="1"/>
    <col min="12548" max="12548" width="7.21875" style="21" customWidth="1"/>
    <col min="12549" max="12549" width="6.77734375" style="21" customWidth="1"/>
    <col min="12550" max="12550" width="6.88671875" style="21" customWidth="1"/>
    <col min="12551" max="12551" width="10.21875" style="21" customWidth="1"/>
    <col min="12552" max="12552" width="10.77734375" style="21" customWidth="1"/>
    <col min="12553" max="12553" width="1.109375" style="21" customWidth="1"/>
    <col min="12554" max="12554" width="8.109375" style="21" bestFit="1" customWidth="1"/>
    <col min="12555" max="12555" width="8.44140625" style="21" bestFit="1" customWidth="1"/>
    <col min="12556" max="12800" width="8" style="21"/>
    <col min="12801" max="12801" width="6.6640625" style="21" customWidth="1"/>
    <col min="12802" max="12802" width="1.44140625" style="21" customWidth="1"/>
    <col min="12803" max="12803" width="14" style="21" customWidth="1"/>
    <col min="12804" max="12804" width="7.21875" style="21" customWidth="1"/>
    <col min="12805" max="12805" width="6.77734375" style="21" customWidth="1"/>
    <col min="12806" max="12806" width="6.88671875" style="21" customWidth="1"/>
    <col min="12807" max="12807" width="10.21875" style="21" customWidth="1"/>
    <col min="12808" max="12808" width="10.77734375" style="21" customWidth="1"/>
    <col min="12809" max="12809" width="1.109375" style="21" customWidth="1"/>
    <col min="12810" max="12810" width="8.109375" style="21" bestFit="1" customWidth="1"/>
    <col min="12811" max="12811" width="8.44140625" style="21" bestFit="1" customWidth="1"/>
    <col min="12812" max="13056" width="8" style="21"/>
    <col min="13057" max="13057" width="6.6640625" style="21" customWidth="1"/>
    <col min="13058" max="13058" width="1.44140625" style="21" customWidth="1"/>
    <col min="13059" max="13059" width="14" style="21" customWidth="1"/>
    <col min="13060" max="13060" width="7.21875" style="21" customWidth="1"/>
    <col min="13061" max="13061" width="6.77734375" style="21" customWidth="1"/>
    <col min="13062" max="13062" width="6.88671875" style="21" customWidth="1"/>
    <col min="13063" max="13063" width="10.21875" style="21" customWidth="1"/>
    <col min="13064" max="13064" width="10.77734375" style="21" customWidth="1"/>
    <col min="13065" max="13065" width="1.109375" style="21" customWidth="1"/>
    <col min="13066" max="13066" width="8.109375" style="21" bestFit="1" customWidth="1"/>
    <col min="13067" max="13067" width="8.44140625" style="21" bestFit="1" customWidth="1"/>
    <col min="13068" max="13312" width="8" style="21"/>
    <col min="13313" max="13313" width="6.6640625" style="21" customWidth="1"/>
    <col min="13314" max="13314" width="1.44140625" style="21" customWidth="1"/>
    <col min="13315" max="13315" width="14" style="21" customWidth="1"/>
    <col min="13316" max="13316" width="7.21875" style="21" customWidth="1"/>
    <col min="13317" max="13317" width="6.77734375" style="21" customWidth="1"/>
    <col min="13318" max="13318" width="6.88671875" style="21" customWidth="1"/>
    <col min="13319" max="13319" width="10.21875" style="21" customWidth="1"/>
    <col min="13320" max="13320" width="10.77734375" style="21" customWidth="1"/>
    <col min="13321" max="13321" width="1.109375" style="21" customWidth="1"/>
    <col min="13322" max="13322" width="8.109375" style="21" bestFit="1" customWidth="1"/>
    <col min="13323" max="13323" width="8.44140625" style="21" bestFit="1" customWidth="1"/>
    <col min="13324" max="13568" width="8" style="21"/>
    <col min="13569" max="13569" width="6.6640625" style="21" customWidth="1"/>
    <col min="13570" max="13570" width="1.44140625" style="21" customWidth="1"/>
    <col min="13571" max="13571" width="14" style="21" customWidth="1"/>
    <col min="13572" max="13572" width="7.21875" style="21" customWidth="1"/>
    <col min="13573" max="13573" width="6.77734375" style="21" customWidth="1"/>
    <col min="13574" max="13574" width="6.88671875" style="21" customWidth="1"/>
    <col min="13575" max="13575" width="10.21875" style="21" customWidth="1"/>
    <col min="13576" max="13576" width="10.77734375" style="21" customWidth="1"/>
    <col min="13577" max="13577" width="1.109375" style="21" customWidth="1"/>
    <col min="13578" max="13578" width="8.109375" style="21" bestFit="1" customWidth="1"/>
    <col min="13579" max="13579" width="8.44140625" style="21" bestFit="1" customWidth="1"/>
    <col min="13580" max="13824" width="8" style="21"/>
    <col min="13825" max="13825" width="6.6640625" style="21" customWidth="1"/>
    <col min="13826" max="13826" width="1.44140625" style="21" customWidth="1"/>
    <col min="13827" max="13827" width="14" style="21" customWidth="1"/>
    <col min="13828" max="13828" width="7.21875" style="21" customWidth="1"/>
    <col min="13829" max="13829" width="6.77734375" style="21" customWidth="1"/>
    <col min="13830" max="13830" width="6.88671875" style="21" customWidth="1"/>
    <col min="13831" max="13831" width="10.21875" style="21" customWidth="1"/>
    <col min="13832" max="13832" width="10.77734375" style="21" customWidth="1"/>
    <col min="13833" max="13833" width="1.109375" style="21" customWidth="1"/>
    <col min="13834" max="13834" width="8.109375" style="21" bestFit="1" customWidth="1"/>
    <col min="13835" max="13835" width="8.44140625" style="21" bestFit="1" customWidth="1"/>
    <col min="13836" max="14080" width="8" style="21"/>
    <col min="14081" max="14081" width="6.6640625" style="21" customWidth="1"/>
    <col min="14082" max="14082" width="1.44140625" style="21" customWidth="1"/>
    <col min="14083" max="14083" width="14" style="21" customWidth="1"/>
    <col min="14084" max="14084" width="7.21875" style="21" customWidth="1"/>
    <col min="14085" max="14085" width="6.77734375" style="21" customWidth="1"/>
    <col min="14086" max="14086" width="6.88671875" style="21" customWidth="1"/>
    <col min="14087" max="14087" width="10.21875" style="21" customWidth="1"/>
    <col min="14088" max="14088" width="10.77734375" style="21" customWidth="1"/>
    <col min="14089" max="14089" width="1.109375" style="21" customWidth="1"/>
    <col min="14090" max="14090" width="8.109375" style="21" bestFit="1" customWidth="1"/>
    <col min="14091" max="14091" width="8.44140625" style="21" bestFit="1" customWidth="1"/>
    <col min="14092" max="14336" width="8" style="21"/>
    <col min="14337" max="14337" width="6.6640625" style="21" customWidth="1"/>
    <col min="14338" max="14338" width="1.44140625" style="21" customWidth="1"/>
    <col min="14339" max="14339" width="14" style="21" customWidth="1"/>
    <col min="14340" max="14340" width="7.21875" style="21" customWidth="1"/>
    <col min="14341" max="14341" width="6.77734375" style="21" customWidth="1"/>
    <col min="14342" max="14342" width="6.88671875" style="21" customWidth="1"/>
    <col min="14343" max="14343" width="10.21875" style="21" customWidth="1"/>
    <col min="14344" max="14344" width="10.77734375" style="21" customWidth="1"/>
    <col min="14345" max="14345" width="1.109375" style="21" customWidth="1"/>
    <col min="14346" max="14346" width="8.109375" style="21" bestFit="1" customWidth="1"/>
    <col min="14347" max="14347" width="8.44140625" style="21" bestFit="1" customWidth="1"/>
    <col min="14348" max="14592" width="8" style="21"/>
    <col min="14593" max="14593" width="6.6640625" style="21" customWidth="1"/>
    <col min="14594" max="14594" width="1.44140625" style="21" customWidth="1"/>
    <col min="14595" max="14595" width="14" style="21" customWidth="1"/>
    <col min="14596" max="14596" width="7.21875" style="21" customWidth="1"/>
    <col min="14597" max="14597" width="6.77734375" style="21" customWidth="1"/>
    <col min="14598" max="14598" width="6.88671875" style="21" customWidth="1"/>
    <col min="14599" max="14599" width="10.21875" style="21" customWidth="1"/>
    <col min="14600" max="14600" width="10.77734375" style="21" customWidth="1"/>
    <col min="14601" max="14601" width="1.109375" style="21" customWidth="1"/>
    <col min="14602" max="14602" width="8.109375" style="21" bestFit="1" customWidth="1"/>
    <col min="14603" max="14603" width="8.44140625" style="21" bestFit="1" customWidth="1"/>
    <col min="14604" max="14848" width="8" style="21"/>
    <col min="14849" max="14849" width="6.6640625" style="21" customWidth="1"/>
    <col min="14850" max="14850" width="1.44140625" style="21" customWidth="1"/>
    <col min="14851" max="14851" width="14" style="21" customWidth="1"/>
    <col min="14852" max="14852" width="7.21875" style="21" customWidth="1"/>
    <col min="14853" max="14853" width="6.77734375" style="21" customWidth="1"/>
    <col min="14854" max="14854" width="6.88671875" style="21" customWidth="1"/>
    <col min="14855" max="14855" width="10.21875" style="21" customWidth="1"/>
    <col min="14856" max="14856" width="10.77734375" style="21" customWidth="1"/>
    <col min="14857" max="14857" width="1.109375" style="21" customWidth="1"/>
    <col min="14858" max="14858" width="8.109375" style="21" bestFit="1" customWidth="1"/>
    <col min="14859" max="14859" width="8.44140625" style="21" bestFit="1" customWidth="1"/>
    <col min="14860" max="15104" width="8" style="21"/>
    <col min="15105" max="15105" width="6.6640625" style="21" customWidth="1"/>
    <col min="15106" max="15106" width="1.44140625" style="21" customWidth="1"/>
    <col min="15107" max="15107" width="14" style="21" customWidth="1"/>
    <col min="15108" max="15108" width="7.21875" style="21" customWidth="1"/>
    <col min="15109" max="15109" width="6.77734375" style="21" customWidth="1"/>
    <col min="15110" max="15110" width="6.88671875" style="21" customWidth="1"/>
    <col min="15111" max="15111" width="10.21875" style="21" customWidth="1"/>
    <col min="15112" max="15112" width="10.77734375" style="21" customWidth="1"/>
    <col min="15113" max="15113" width="1.109375" style="21" customWidth="1"/>
    <col min="15114" max="15114" width="8.109375" style="21" bestFit="1" customWidth="1"/>
    <col min="15115" max="15115" width="8.44140625" style="21" bestFit="1" customWidth="1"/>
    <col min="15116" max="15360" width="8" style="21"/>
    <col min="15361" max="15361" width="6.6640625" style="21" customWidth="1"/>
    <col min="15362" max="15362" width="1.44140625" style="21" customWidth="1"/>
    <col min="15363" max="15363" width="14" style="21" customWidth="1"/>
    <col min="15364" max="15364" width="7.21875" style="21" customWidth="1"/>
    <col min="15365" max="15365" width="6.77734375" style="21" customWidth="1"/>
    <col min="15366" max="15366" width="6.88671875" style="21" customWidth="1"/>
    <col min="15367" max="15367" width="10.21875" style="21" customWidth="1"/>
    <col min="15368" max="15368" width="10.77734375" style="21" customWidth="1"/>
    <col min="15369" max="15369" width="1.109375" style="21" customWidth="1"/>
    <col min="15370" max="15370" width="8.109375" style="21" bestFit="1" customWidth="1"/>
    <col min="15371" max="15371" width="8.44140625" style="21" bestFit="1" customWidth="1"/>
    <col min="15372" max="15616" width="8" style="21"/>
    <col min="15617" max="15617" width="6.6640625" style="21" customWidth="1"/>
    <col min="15618" max="15618" width="1.44140625" style="21" customWidth="1"/>
    <col min="15619" max="15619" width="14" style="21" customWidth="1"/>
    <col min="15620" max="15620" width="7.21875" style="21" customWidth="1"/>
    <col min="15621" max="15621" width="6.77734375" style="21" customWidth="1"/>
    <col min="15622" max="15622" width="6.88671875" style="21" customWidth="1"/>
    <col min="15623" max="15623" width="10.21875" style="21" customWidth="1"/>
    <col min="15624" max="15624" width="10.77734375" style="21" customWidth="1"/>
    <col min="15625" max="15625" width="1.109375" style="21" customWidth="1"/>
    <col min="15626" max="15626" width="8.109375" style="21" bestFit="1" customWidth="1"/>
    <col min="15627" max="15627" width="8.44140625" style="21" bestFit="1" customWidth="1"/>
    <col min="15628" max="15872" width="8" style="21"/>
    <col min="15873" max="15873" width="6.6640625" style="21" customWidth="1"/>
    <col min="15874" max="15874" width="1.44140625" style="21" customWidth="1"/>
    <col min="15875" max="15875" width="14" style="21" customWidth="1"/>
    <col min="15876" max="15876" width="7.21875" style="21" customWidth="1"/>
    <col min="15877" max="15877" width="6.77734375" style="21" customWidth="1"/>
    <col min="15878" max="15878" width="6.88671875" style="21" customWidth="1"/>
    <col min="15879" max="15879" width="10.21875" style="21" customWidth="1"/>
    <col min="15880" max="15880" width="10.77734375" style="21" customWidth="1"/>
    <col min="15881" max="15881" width="1.109375" style="21" customWidth="1"/>
    <col min="15882" max="15882" width="8.109375" style="21" bestFit="1" customWidth="1"/>
    <col min="15883" max="15883" width="8.44140625" style="21" bestFit="1" customWidth="1"/>
    <col min="15884" max="16128" width="8" style="21"/>
    <col min="16129" max="16129" width="6.6640625" style="21" customWidth="1"/>
    <col min="16130" max="16130" width="1.44140625" style="21" customWidth="1"/>
    <col min="16131" max="16131" width="14" style="21" customWidth="1"/>
    <col min="16132" max="16132" width="7.21875" style="21" customWidth="1"/>
    <col min="16133" max="16133" width="6.77734375" style="21" customWidth="1"/>
    <col min="16134" max="16134" width="6.88671875" style="21" customWidth="1"/>
    <col min="16135" max="16135" width="10.21875" style="21" customWidth="1"/>
    <col min="16136" max="16136" width="10.77734375" style="21" customWidth="1"/>
    <col min="16137" max="16137" width="1.109375" style="21" customWidth="1"/>
    <col min="16138" max="16138" width="8.109375" style="21" bestFit="1" customWidth="1"/>
    <col min="16139" max="16139" width="8.44140625" style="21" bestFit="1" customWidth="1"/>
    <col min="16140" max="16384" width="8" style="21"/>
  </cols>
  <sheetData>
    <row r="1" spans="1:8" ht="14.4">
      <c r="A1" s="21">
        <f>MIN($D$7)</f>
        <v>15540</v>
      </c>
      <c r="D1" s="22"/>
      <c r="E1" s="23" t="s">
        <v>83</v>
      </c>
      <c r="F1" s="24"/>
    </row>
    <row r="2" spans="1:8" ht="14.4">
      <c r="A2" s="21">
        <f>COUNT($D$6:$F$6)</f>
        <v>3</v>
      </c>
      <c r="D2" s="25" t="s">
        <v>24</v>
      </c>
      <c r="E2" s="26" t="s">
        <v>25</v>
      </c>
      <c r="F2" s="26" t="s">
        <v>26</v>
      </c>
      <c r="G2" s="27" t="s">
        <v>27</v>
      </c>
      <c r="H2" s="26" t="s">
        <v>28</v>
      </c>
    </row>
    <row r="3" spans="1:8" ht="14.4">
      <c r="A3" s="21" t="b">
        <f t="array" ref="A3">$D$6:$F$6=INT($D$6:$F$6)</f>
        <v>1</v>
      </c>
      <c r="C3" s="24" t="s">
        <v>29</v>
      </c>
      <c r="D3" s="24">
        <v>300</v>
      </c>
      <c r="E3" s="24">
        <v>400</v>
      </c>
      <c r="F3" s="24">
        <v>60</v>
      </c>
      <c r="G3" s="28">
        <v>48000</v>
      </c>
      <c r="H3" s="28">
        <f>D3*D6+E3*E6+F3*F6</f>
        <v>48000</v>
      </c>
    </row>
    <row r="4" spans="1:8" ht="14.4">
      <c r="A4" s="21" t="b">
        <f t="array" ref="A4">$D$6:$F$6&gt;=0</f>
        <v>1</v>
      </c>
      <c r="C4" s="24" t="s">
        <v>30</v>
      </c>
      <c r="D4" s="24">
        <v>200</v>
      </c>
      <c r="E4" s="24">
        <v>100</v>
      </c>
      <c r="F4" s="24">
        <v>220</v>
      </c>
      <c r="G4" s="28">
        <v>56000</v>
      </c>
      <c r="H4" s="28">
        <f>D4*D6+E4*E6+F4*F6</f>
        <v>56300</v>
      </c>
    </row>
    <row r="5" spans="1:8" ht="14.4">
      <c r="A5" s="21" t="b">
        <f>$H$3=$G$3</f>
        <v>1</v>
      </c>
      <c r="C5" s="24" t="s">
        <v>84</v>
      </c>
      <c r="D5" s="24">
        <v>60</v>
      </c>
      <c r="E5" s="24">
        <v>40</v>
      </c>
      <c r="F5" s="24">
        <v>56</v>
      </c>
    </row>
    <row r="6" spans="1:8" ht="14.4">
      <c r="A6" s="21" t="b">
        <f>$H$4=$G$4</f>
        <v>0</v>
      </c>
      <c r="C6" s="29" t="s">
        <v>31</v>
      </c>
      <c r="D6" s="28">
        <v>133</v>
      </c>
      <c r="E6" s="28">
        <v>0</v>
      </c>
      <c r="F6" s="28">
        <v>135</v>
      </c>
    </row>
    <row r="7" spans="1:8" ht="12.75" customHeight="1">
      <c r="A7" s="21">
        <f>{100,100,0.000001,0.05,FALSE,FALSE,FALSE,1,1,1,0.0001,FALSE}</f>
        <v>100</v>
      </c>
      <c r="C7" s="24" t="s">
        <v>32</v>
      </c>
      <c r="D7" s="28">
        <f>D5*D6+E5*E6+F5*F6</f>
        <v>15540</v>
      </c>
    </row>
    <row r="8" spans="1:8" ht="14.4">
      <c r="A8" s="21">
        <f>{100,100,1,100,0,FALSE,TRUE,0.075,0,0,TRUE,30}</f>
        <v>100</v>
      </c>
    </row>
    <row r="9" spans="1:8" ht="14.4"/>
    <row r="10" spans="1:8" ht="14.4"/>
    <row r="12" spans="1:8" ht="14.4"/>
    <row r="13" spans="1:8" ht="14.4"/>
    <row r="15" spans="1:8" ht="14.4"/>
  </sheetData>
  <phoneticPr fontId="3" type="noConversion"/>
  <printOptions headings="1"/>
  <pageMargins left="0.75" right="0.75" top="1" bottom="1" header="0.5" footer="0.5"/>
  <pageSetup orientation="portrait" horizontalDpi="180" verticalDpi="180" r:id="rId1"/>
  <headerFooter alignWithMargins="0">
    <oddHeader>&amp;A</oddHeader>
    <oddFooter>Page &amp;P</oddFooter>
  </headerFooter>
  <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FFE144-EB12-45D3-A98E-621DD2AEBAF8}">
  <dimension ref="B1:K27"/>
  <sheetViews>
    <sheetView showGridLines="0" workbookViewId="0">
      <selection activeCell="C1" sqref="C1:C1048576"/>
    </sheetView>
  </sheetViews>
  <sheetFormatPr defaultColWidth="8" defaultRowHeight="14.4"/>
  <cols>
    <col min="1" max="1" width="1" style="30" customWidth="1"/>
    <col min="2" max="2" width="17.6640625" style="30" bestFit="1" customWidth="1"/>
    <col min="3" max="3" width="11.6640625" style="30" bestFit="1" customWidth="1"/>
    <col min="4" max="4" width="3" style="30" customWidth="1"/>
    <col min="5" max="5" width="8.5546875" style="30" bestFit="1" customWidth="1"/>
    <col min="6" max="6" width="11" style="30" customWidth="1"/>
    <col min="7" max="8" width="0.6640625" style="30" customWidth="1"/>
    <col min="9" max="9" width="12.77734375" style="30" bestFit="1" customWidth="1"/>
    <col min="10" max="10" width="11.6640625" style="30" bestFit="1" customWidth="1"/>
    <col min="11" max="11" width="7.5546875" style="30" bestFit="1" customWidth="1"/>
    <col min="12" max="12" width="8.88671875" style="30" customWidth="1"/>
    <col min="13" max="254" width="8" style="30"/>
    <col min="255" max="255" width="1" style="30" customWidth="1"/>
    <col min="256" max="256" width="16" style="30" customWidth="1"/>
    <col min="257" max="257" width="10.88671875" style="30" customWidth="1"/>
    <col min="258" max="258" width="0.33203125" style="30" customWidth="1"/>
    <col min="259" max="259" width="0.6640625" style="30" customWidth="1"/>
    <col min="260" max="260" width="0.33203125" style="30" customWidth="1"/>
    <col min="261" max="261" width="5.44140625" style="30" customWidth="1"/>
    <col min="262" max="262" width="11" style="30" customWidth="1"/>
    <col min="263" max="264" width="0.6640625" style="30" customWidth="1"/>
    <col min="265" max="265" width="6.44140625" style="30" customWidth="1"/>
    <col min="266" max="266" width="4.6640625" style="30" customWidth="1"/>
    <col min="267" max="267" width="1.6640625" style="30" customWidth="1"/>
    <col min="268" max="268" width="8.88671875" style="30" customWidth="1"/>
    <col min="269" max="510" width="8" style="30"/>
    <col min="511" max="511" width="1" style="30" customWidth="1"/>
    <col min="512" max="512" width="16" style="30" customWidth="1"/>
    <col min="513" max="513" width="10.88671875" style="30" customWidth="1"/>
    <col min="514" max="514" width="0.33203125" style="30" customWidth="1"/>
    <col min="515" max="515" width="0.6640625" style="30" customWidth="1"/>
    <col min="516" max="516" width="0.33203125" style="30" customWidth="1"/>
    <col min="517" max="517" width="5.44140625" style="30" customWidth="1"/>
    <col min="518" max="518" width="11" style="30" customWidth="1"/>
    <col min="519" max="520" width="0.6640625" style="30" customWidth="1"/>
    <col min="521" max="521" width="6.44140625" style="30" customWidth="1"/>
    <col min="522" max="522" width="4.6640625" style="30" customWidth="1"/>
    <col min="523" max="523" width="1.6640625" style="30" customWidth="1"/>
    <col min="524" max="524" width="8.88671875" style="30" customWidth="1"/>
    <col min="525" max="766" width="8" style="30"/>
    <col min="767" max="767" width="1" style="30" customWidth="1"/>
    <col min="768" max="768" width="16" style="30" customWidth="1"/>
    <col min="769" max="769" width="10.88671875" style="30" customWidth="1"/>
    <col min="770" max="770" width="0.33203125" style="30" customWidth="1"/>
    <col min="771" max="771" width="0.6640625" style="30" customWidth="1"/>
    <col min="772" max="772" width="0.33203125" style="30" customWidth="1"/>
    <col min="773" max="773" width="5.44140625" style="30" customWidth="1"/>
    <col min="774" max="774" width="11" style="30" customWidth="1"/>
    <col min="775" max="776" width="0.6640625" style="30" customWidth="1"/>
    <col min="777" max="777" width="6.44140625" style="30" customWidth="1"/>
    <col min="778" max="778" width="4.6640625" style="30" customWidth="1"/>
    <col min="779" max="779" width="1.6640625" style="30" customWidth="1"/>
    <col min="780" max="780" width="8.88671875" style="30" customWidth="1"/>
    <col min="781" max="1022" width="8" style="30"/>
    <col min="1023" max="1023" width="1" style="30" customWidth="1"/>
    <col min="1024" max="1024" width="16" style="30" customWidth="1"/>
    <col min="1025" max="1025" width="10.88671875" style="30" customWidth="1"/>
    <col min="1026" max="1026" width="0.33203125" style="30" customWidth="1"/>
    <col min="1027" max="1027" width="0.6640625" style="30" customWidth="1"/>
    <col min="1028" max="1028" width="0.33203125" style="30" customWidth="1"/>
    <col min="1029" max="1029" width="5.44140625" style="30" customWidth="1"/>
    <col min="1030" max="1030" width="11" style="30" customWidth="1"/>
    <col min="1031" max="1032" width="0.6640625" style="30" customWidth="1"/>
    <col min="1033" max="1033" width="6.44140625" style="30" customWidth="1"/>
    <col min="1034" max="1034" width="4.6640625" style="30" customWidth="1"/>
    <col min="1035" max="1035" width="1.6640625" style="30" customWidth="1"/>
    <col min="1036" max="1036" width="8.88671875" style="30" customWidth="1"/>
    <col min="1037" max="1278" width="8" style="30"/>
    <col min="1279" max="1279" width="1" style="30" customWidth="1"/>
    <col min="1280" max="1280" width="16" style="30" customWidth="1"/>
    <col min="1281" max="1281" width="10.88671875" style="30" customWidth="1"/>
    <col min="1282" max="1282" width="0.33203125" style="30" customWidth="1"/>
    <col min="1283" max="1283" width="0.6640625" style="30" customWidth="1"/>
    <col min="1284" max="1284" width="0.33203125" style="30" customWidth="1"/>
    <col min="1285" max="1285" width="5.44140625" style="30" customWidth="1"/>
    <col min="1286" max="1286" width="11" style="30" customWidth="1"/>
    <col min="1287" max="1288" width="0.6640625" style="30" customWidth="1"/>
    <col min="1289" max="1289" width="6.44140625" style="30" customWidth="1"/>
    <col min="1290" max="1290" width="4.6640625" style="30" customWidth="1"/>
    <col min="1291" max="1291" width="1.6640625" style="30" customWidth="1"/>
    <col min="1292" max="1292" width="8.88671875" style="30" customWidth="1"/>
    <col min="1293" max="1534" width="8" style="30"/>
    <col min="1535" max="1535" width="1" style="30" customWidth="1"/>
    <col min="1536" max="1536" width="16" style="30" customWidth="1"/>
    <col min="1537" max="1537" width="10.88671875" style="30" customWidth="1"/>
    <col min="1538" max="1538" width="0.33203125" style="30" customWidth="1"/>
    <col min="1539" max="1539" width="0.6640625" style="30" customWidth="1"/>
    <col min="1540" max="1540" width="0.33203125" style="30" customWidth="1"/>
    <col min="1541" max="1541" width="5.44140625" style="30" customWidth="1"/>
    <col min="1542" max="1542" width="11" style="30" customWidth="1"/>
    <col min="1543" max="1544" width="0.6640625" style="30" customWidth="1"/>
    <col min="1545" max="1545" width="6.44140625" style="30" customWidth="1"/>
    <col min="1546" max="1546" width="4.6640625" style="30" customWidth="1"/>
    <col min="1547" max="1547" width="1.6640625" style="30" customWidth="1"/>
    <col min="1548" max="1548" width="8.88671875" style="30" customWidth="1"/>
    <col min="1549" max="1790" width="8" style="30"/>
    <col min="1791" max="1791" width="1" style="30" customWidth="1"/>
    <col min="1792" max="1792" width="16" style="30" customWidth="1"/>
    <col min="1793" max="1793" width="10.88671875" style="30" customWidth="1"/>
    <col min="1794" max="1794" width="0.33203125" style="30" customWidth="1"/>
    <col min="1795" max="1795" width="0.6640625" style="30" customWidth="1"/>
    <col min="1796" max="1796" width="0.33203125" style="30" customWidth="1"/>
    <col min="1797" max="1797" width="5.44140625" style="30" customWidth="1"/>
    <col min="1798" max="1798" width="11" style="30" customWidth="1"/>
    <col min="1799" max="1800" width="0.6640625" style="30" customWidth="1"/>
    <col min="1801" max="1801" width="6.44140625" style="30" customWidth="1"/>
    <col min="1802" max="1802" width="4.6640625" style="30" customWidth="1"/>
    <col min="1803" max="1803" width="1.6640625" style="30" customWidth="1"/>
    <col min="1804" max="1804" width="8.88671875" style="30" customWidth="1"/>
    <col min="1805" max="2046" width="8" style="30"/>
    <col min="2047" max="2047" width="1" style="30" customWidth="1"/>
    <col min="2048" max="2048" width="16" style="30" customWidth="1"/>
    <col min="2049" max="2049" width="10.88671875" style="30" customWidth="1"/>
    <col min="2050" max="2050" width="0.33203125" style="30" customWidth="1"/>
    <col min="2051" max="2051" width="0.6640625" style="30" customWidth="1"/>
    <col min="2052" max="2052" width="0.33203125" style="30" customWidth="1"/>
    <col min="2053" max="2053" width="5.44140625" style="30" customWidth="1"/>
    <col min="2054" max="2054" width="11" style="30" customWidth="1"/>
    <col min="2055" max="2056" width="0.6640625" style="30" customWidth="1"/>
    <col min="2057" max="2057" width="6.44140625" style="30" customWidth="1"/>
    <col min="2058" max="2058" width="4.6640625" style="30" customWidth="1"/>
    <col min="2059" max="2059" width="1.6640625" style="30" customWidth="1"/>
    <col min="2060" max="2060" width="8.88671875" style="30" customWidth="1"/>
    <col min="2061" max="2302" width="8" style="30"/>
    <col min="2303" max="2303" width="1" style="30" customWidth="1"/>
    <col min="2304" max="2304" width="16" style="30" customWidth="1"/>
    <col min="2305" max="2305" width="10.88671875" style="30" customWidth="1"/>
    <col min="2306" max="2306" width="0.33203125" style="30" customWidth="1"/>
    <col min="2307" max="2307" width="0.6640625" style="30" customWidth="1"/>
    <col min="2308" max="2308" width="0.33203125" style="30" customWidth="1"/>
    <col min="2309" max="2309" width="5.44140625" style="30" customWidth="1"/>
    <col min="2310" max="2310" width="11" style="30" customWidth="1"/>
    <col min="2311" max="2312" width="0.6640625" style="30" customWidth="1"/>
    <col min="2313" max="2313" width="6.44140625" style="30" customWidth="1"/>
    <col min="2314" max="2314" width="4.6640625" style="30" customWidth="1"/>
    <col min="2315" max="2315" width="1.6640625" style="30" customWidth="1"/>
    <col min="2316" max="2316" width="8.88671875" style="30" customWidth="1"/>
    <col min="2317" max="2558" width="8" style="30"/>
    <col min="2559" max="2559" width="1" style="30" customWidth="1"/>
    <col min="2560" max="2560" width="16" style="30" customWidth="1"/>
    <col min="2561" max="2561" width="10.88671875" style="30" customWidth="1"/>
    <col min="2562" max="2562" width="0.33203125" style="30" customWidth="1"/>
    <col min="2563" max="2563" width="0.6640625" style="30" customWidth="1"/>
    <col min="2564" max="2564" width="0.33203125" style="30" customWidth="1"/>
    <col min="2565" max="2565" width="5.44140625" style="30" customWidth="1"/>
    <col min="2566" max="2566" width="11" style="30" customWidth="1"/>
    <col min="2567" max="2568" width="0.6640625" style="30" customWidth="1"/>
    <col min="2569" max="2569" width="6.44140625" style="30" customWidth="1"/>
    <col min="2570" max="2570" width="4.6640625" style="30" customWidth="1"/>
    <col min="2571" max="2571" width="1.6640625" style="30" customWidth="1"/>
    <col min="2572" max="2572" width="8.88671875" style="30" customWidth="1"/>
    <col min="2573" max="2814" width="8" style="30"/>
    <col min="2815" max="2815" width="1" style="30" customWidth="1"/>
    <col min="2816" max="2816" width="16" style="30" customWidth="1"/>
    <col min="2817" max="2817" width="10.88671875" style="30" customWidth="1"/>
    <col min="2818" max="2818" width="0.33203125" style="30" customWidth="1"/>
    <col min="2819" max="2819" width="0.6640625" style="30" customWidth="1"/>
    <col min="2820" max="2820" width="0.33203125" style="30" customWidth="1"/>
    <col min="2821" max="2821" width="5.44140625" style="30" customWidth="1"/>
    <col min="2822" max="2822" width="11" style="30" customWidth="1"/>
    <col min="2823" max="2824" width="0.6640625" style="30" customWidth="1"/>
    <col min="2825" max="2825" width="6.44140625" style="30" customWidth="1"/>
    <col min="2826" max="2826" width="4.6640625" style="30" customWidth="1"/>
    <col min="2827" max="2827" width="1.6640625" style="30" customWidth="1"/>
    <col min="2828" max="2828" width="8.88671875" style="30" customWidth="1"/>
    <col min="2829" max="3070" width="8" style="30"/>
    <col min="3071" max="3071" width="1" style="30" customWidth="1"/>
    <col min="3072" max="3072" width="16" style="30" customWidth="1"/>
    <col min="3073" max="3073" width="10.88671875" style="30" customWidth="1"/>
    <col min="3074" max="3074" width="0.33203125" style="30" customWidth="1"/>
    <col min="3075" max="3075" width="0.6640625" style="30" customWidth="1"/>
    <col min="3076" max="3076" width="0.33203125" style="30" customWidth="1"/>
    <col min="3077" max="3077" width="5.44140625" style="30" customWidth="1"/>
    <col min="3078" max="3078" width="11" style="30" customWidth="1"/>
    <col min="3079" max="3080" width="0.6640625" style="30" customWidth="1"/>
    <col min="3081" max="3081" width="6.44140625" style="30" customWidth="1"/>
    <col min="3082" max="3082" width="4.6640625" style="30" customWidth="1"/>
    <col min="3083" max="3083" width="1.6640625" style="30" customWidth="1"/>
    <col min="3084" max="3084" width="8.88671875" style="30" customWidth="1"/>
    <col min="3085" max="3326" width="8" style="30"/>
    <col min="3327" max="3327" width="1" style="30" customWidth="1"/>
    <col min="3328" max="3328" width="16" style="30" customWidth="1"/>
    <col min="3329" max="3329" width="10.88671875" style="30" customWidth="1"/>
    <col min="3330" max="3330" width="0.33203125" style="30" customWidth="1"/>
    <col min="3331" max="3331" width="0.6640625" style="30" customWidth="1"/>
    <col min="3332" max="3332" width="0.33203125" style="30" customWidth="1"/>
    <col min="3333" max="3333" width="5.44140625" style="30" customWidth="1"/>
    <col min="3334" max="3334" width="11" style="30" customWidth="1"/>
    <col min="3335" max="3336" width="0.6640625" style="30" customWidth="1"/>
    <col min="3337" max="3337" width="6.44140625" style="30" customWidth="1"/>
    <col min="3338" max="3338" width="4.6640625" style="30" customWidth="1"/>
    <col min="3339" max="3339" width="1.6640625" style="30" customWidth="1"/>
    <col min="3340" max="3340" width="8.88671875" style="30" customWidth="1"/>
    <col min="3341" max="3582" width="8" style="30"/>
    <col min="3583" max="3583" width="1" style="30" customWidth="1"/>
    <col min="3584" max="3584" width="16" style="30" customWidth="1"/>
    <col min="3585" max="3585" width="10.88671875" style="30" customWidth="1"/>
    <col min="3586" max="3586" width="0.33203125" style="30" customWidth="1"/>
    <col min="3587" max="3587" width="0.6640625" style="30" customWidth="1"/>
    <col min="3588" max="3588" width="0.33203125" style="30" customWidth="1"/>
    <col min="3589" max="3589" width="5.44140625" style="30" customWidth="1"/>
    <col min="3590" max="3590" width="11" style="30" customWidth="1"/>
    <col min="3591" max="3592" width="0.6640625" style="30" customWidth="1"/>
    <col min="3593" max="3593" width="6.44140625" style="30" customWidth="1"/>
    <col min="3594" max="3594" width="4.6640625" style="30" customWidth="1"/>
    <col min="3595" max="3595" width="1.6640625" style="30" customWidth="1"/>
    <col min="3596" max="3596" width="8.88671875" style="30" customWidth="1"/>
    <col min="3597" max="3838" width="8" style="30"/>
    <col min="3839" max="3839" width="1" style="30" customWidth="1"/>
    <col min="3840" max="3840" width="16" style="30" customWidth="1"/>
    <col min="3841" max="3841" width="10.88671875" style="30" customWidth="1"/>
    <col min="3842" max="3842" width="0.33203125" style="30" customWidth="1"/>
    <col min="3843" max="3843" width="0.6640625" style="30" customWidth="1"/>
    <col min="3844" max="3844" width="0.33203125" style="30" customWidth="1"/>
    <col min="3845" max="3845" width="5.44140625" style="30" customWidth="1"/>
    <col min="3846" max="3846" width="11" style="30" customWidth="1"/>
    <col min="3847" max="3848" width="0.6640625" style="30" customWidth="1"/>
    <col min="3849" max="3849" width="6.44140625" style="30" customWidth="1"/>
    <col min="3850" max="3850" width="4.6640625" style="30" customWidth="1"/>
    <col min="3851" max="3851" width="1.6640625" style="30" customWidth="1"/>
    <col min="3852" max="3852" width="8.88671875" style="30" customWidth="1"/>
    <col min="3853" max="4094" width="8" style="30"/>
    <col min="4095" max="4095" width="1" style="30" customWidth="1"/>
    <col min="4096" max="4096" width="16" style="30" customWidth="1"/>
    <col min="4097" max="4097" width="10.88671875" style="30" customWidth="1"/>
    <col min="4098" max="4098" width="0.33203125" style="30" customWidth="1"/>
    <col min="4099" max="4099" width="0.6640625" style="30" customWidth="1"/>
    <col min="4100" max="4100" width="0.33203125" style="30" customWidth="1"/>
    <col min="4101" max="4101" width="5.44140625" style="30" customWidth="1"/>
    <col min="4102" max="4102" width="11" style="30" customWidth="1"/>
    <col min="4103" max="4104" width="0.6640625" style="30" customWidth="1"/>
    <col min="4105" max="4105" width="6.44140625" style="30" customWidth="1"/>
    <col min="4106" max="4106" width="4.6640625" style="30" customWidth="1"/>
    <col min="4107" max="4107" width="1.6640625" style="30" customWidth="1"/>
    <col min="4108" max="4108" width="8.88671875" style="30" customWidth="1"/>
    <col min="4109" max="4350" width="8" style="30"/>
    <col min="4351" max="4351" width="1" style="30" customWidth="1"/>
    <col min="4352" max="4352" width="16" style="30" customWidth="1"/>
    <col min="4353" max="4353" width="10.88671875" style="30" customWidth="1"/>
    <col min="4354" max="4354" width="0.33203125" style="30" customWidth="1"/>
    <col min="4355" max="4355" width="0.6640625" style="30" customWidth="1"/>
    <col min="4356" max="4356" width="0.33203125" style="30" customWidth="1"/>
    <col min="4357" max="4357" width="5.44140625" style="30" customWidth="1"/>
    <col min="4358" max="4358" width="11" style="30" customWidth="1"/>
    <col min="4359" max="4360" width="0.6640625" style="30" customWidth="1"/>
    <col min="4361" max="4361" width="6.44140625" style="30" customWidth="1"/>
    <col min="4362" max="4362" width="4.6640625" style="30" customWidth="1"/>
    <col min="4363" max="4363" width="1.6640625" style="30" customWidth="1"/>
    <col min="4364" max="4364" width="8.88671875" style="30" customWidth="1"/>
    <col min="4365" max="4606" width="8" style="30"/>
    <col min="4607" max="4607" width="1" style="30" customWidth="1"/>
    <col min="4608" max="4608" width="16" style="30" customWidth="1"/>
    <col min="4609" max="4609" width="10.88671875" style="30" customWidth="1"/>
    <col min="4610" max="4610" width="0.33203125" style="30" customWidth="1"/>
    <col min="4611" max="4611" width="0.6640625" style="30" customWidth="1"/>
    <col min="4612" max="4612" width="0.33203125" style="30" customWidth="1"/>
    <col min="4613" max="4613" width="5.44140625" style="30" customWidth="1"/>
    <col min="4614" max="4614" width="11" style="30" customWidth="1"/>
    <col min="4615" max="4616" width="0.6640625" style="30" customWidth="1"/>
    <col min="4617" max="4617" width="6.44140625" style="30" customWidth="1"/>
    <col min="4618" max="4618" width="4.6640625" style="30" customWidth="1"/>
    <col min="4619" max="4619" width="1.6640625" style="30" customWidth="1"/>
    <col min="4620" max="4620" width="8.88671875" style="30" customWidth="1"/>
    <col min="4621" max="4862" width="8" style="30"/>
    <col min="4863" max="4863" width="1" style="30" customWidth="1"/>
    <col min="4864" max="4864" width="16" style="30" customWidth="1"/>
    <col min="4865" max="4865" width="10.88671875" style="30" customWidth="1"/>
    <col min="4866" max="4866" width="0.33203125" style="30" customWidth="1"/>
    <col min="4867" max="4867" width="0.6640625" style="30" customWidth="1"/>
    <col min="4868" max="4868" width="0.33203125" style="30" customWidth="1"/>
    <col min="4869" max="4869" width="5.44140625" style="30" customWidth="1"/>
    <col min="4870" max="4870" width="11" style="30" customWidth="1"/>
    <col min="4871" max="4872" width="0.6640625" style="30" customWidth="1"/>
    <col min="4873" max="4873" width="6.44140625" style="30" customWidth="1"/>
    <col min="4874" max="4874" width="4.6640625" style="30" customWidth="1"/>
    <col min="4875" max="4875" width="1.6640625" style="30" customWidth="1"/>
    <col min="4876" max="4876" width="8.88671875" style="30" customWidth="1"/>
    <col min="4877" max="5118" width="8" style="30"/>
    <col min="5119" max="5119" width="1" style="30" customWidth="1"/>
    <col min="5120" max="5120" width="16" style="30" customWidth="1"/>
    <col min="5121" max="5121" width="10.88671875" style="30" customWidth="1"/>
    <col min="5122" max="5122" width="0.33203125" style="30" customWidth="1"/>
    <col min="5123" max="5123" width="0.6640625" style="30" customWidth="1"/>
    <col min="5124" max="5124" width="0.33203125" style="30" customWidth="1"/>
    <col min="5125" max="5125" width="5.44140625" style="30" customWidth="1"/>
    <col min="5126" max="5126" width="11" style="30" customWidth="1"/>
    <col min="5127" max="5128" width="0.6640625" style="30" customWidth="1"/>
    <col min="5129" max="5129" width="6.44140625" style="30" customWidth="1"/>
    <col min="5130" max="5130" width="4.6640625" style="30" customWidth="1"/>
    <col min="5131" max="5131" width="1.6640625" style="30" customWidth="1"/>
    <col min="5132" max="5132" width="8.88671875" style="30" customWidth="1"/>
    <col min="5133" max="5374" width="8" style="30"/>
    <col min="5375" max="5375" width="1" style="30" customWidth="1"/>
    <col min="5376" max="5376" width="16" style="30" customWidth="1"/>
    <col min="5377" max="5377" width="10.88671875" style="30" customWidth="1"/>
    <col min="5378" max="5378" width="0.33203125" style="30" customWidth="1"/>
    <col min="5379" max="5379" width="0.6640625" style="30" customWidth="1"/>
    <col min="5380" max="5380" width="0.33203125" style="30" customWidth="1"/>
    <col min="5381" max="5381" width="5.44140625" style="30" customWidth="1"/>
    <col min="5382" max="5382" width="11" style="30" customWidth="1"/>
    <col min="5383" max="5384" width="0.6640625" style="30" customWidth="1"/>
    <col min="5385" max="5385" width="6.44140625" style="30" customWidth="1"/>
    <col min="5386" max="5386" width="4.6640625" style="30" customWidth="1"/>
    <col min="5387" max="5387" width="1.6640625" style="30" customWidth="1"/>
    <col min="5388" max="5388" width="8.88671875" style="30" customWidth="1"/>
    <col min="5389" max="5630" width="8" style="30"/>
    <col min="5631" max="5631" width="1" style="30" customWidth="1"/>
    <col min="5632" max="5632" width="16" style="30" customWidth="1"/>
    <col min="5633" max="5633" width="10.88671875" style="30" customWidth="1"/>
    <col min="5634" max="5634" width="0.33203125" style="30" customWidth="1"/>
    <col min="5635" max="5635" width="0.6640625" style="30" customWidth="1"/>
    <col min="5636" max="5636" width="0.33203125" style="30" customWidth="1"/>
    <col min="5637" max="5637" width="5.44140625" style="30" customWidth="1"/>
    <col min="5638" max="5638" width="11" style="30" customWidth="1"/>
    <col min="5639" max="5640" width="0.6640625" style="30" customWidth="1"/>
    <col min="5641" max="5641" width="6.44140625" style="30" customWidth="1"/>
    <col min="5642" max="5642" width="4.6640625" style="30" customWidth="1"/>
    <col min="5643" max="5643" width="1.6640625" style="30" customWidth="1"/>
    <col min="5644" max="5644" width="8.88671875" style="30" customWidth="1"/>
    <col min="5645" max="5886" width="8" style="30"/>
    <col min="5887" max="5887" width="1" style="30" customWidth="1"/>
    <col min="5888" max="5888" width="16" style="30" customWidth="1"/>
    <col min="5889" max="5889" width="10.88671875" style="30" customWidth="1"/>
    <col min="5890" max="5890" width="0.33203125" style="30" customWidth="1"/>
    <col min="5891" max="5891" width="0.6640625" style="30" customWidth="1"/>
    <col min="5892" max="5892" width="0.33203125" style="30" customWidth="1"/>
    <col min="5893" max="5893" width="5.44140625" style="30" customWidth="1"/>
    <col min="5894" max="5894" width="11" style="30" customWidth="1"/>
    <col min="5895" max="5896" width="0.6640625" style="30" customWidth="1"/>
    <col min="5897" max="5897" width="6.44140625" style="30" customWidth="1"/>
    <col min="5898" max="5898" width="4.6640625" style="30" customWidth="1"/>
    <col min="5899" max="5899" width="1.6640625" style="30" customWidth="1"/>
    <col min="5900" max="5900" width="8.88671875" style="30" customWidth="1"/>
    <col min="5901" max="6142" width="8" style="30"/>
    <col min="6143" max="6143" width="1" style="30" customWidth="1"/>
    <col min="6144" max="6144" width="16" style="30" customWidth="1"/>
    <col min="6145" max="6145" width="10.88671875" style="30" customWidth="1"/>
    <col min="6146" max="6146" width="0.33203125" style="30" customWidth="1"/>
    <col min="6147" max="6147" width="0.6640625" style="30" customWidth="1"/>
    <col min="6148" max="6148" width="0.33203125" style="30" customWidth="1"/>
    <col min="6149" max="6149" width="5.44140625" style="30" customWidth="1"/>
    <col min="6150" max="6150" width="11" style="30" customWidth="1"/>
    <col min="6151" max="6152" width="0.6640625" style="30" customWidth="1"/>
    <col min="6153" max="6153" width="6.44140625" style="30" customWidth="1"/>
    <col min="6154" max="6154" width="4.6640625" style="30" customWidth="1"/>
    <col min="6155" max="6155" width="1.6640625" style="30" customWidth="1"/>
    <col min="6156" max="6156" width="8.88671875" style="30" customWidth="1"/>
    <col min="6157" max="6398" width="8" style="30"/>
    <col min="6399" max="6399" width="1" style="30" customWidth="1"/>
    <col min="6400" max="6400" width="16" style="30" customWidth="1"/>
    <col min="6401" max="6401" width="10.88671875" style="30" customWidth="1"/>
    <col min="6402" max="6402" width="0.33203125" style="30" customWidth="1"/>
    <col min="6403" max="6403" width="0.6640625" style="30" customWidth="1"/>
    <col min="6404" max="6404" width="0.33203125" style="30" customWidth="1"/>
    <col min="6405" max="6405" width="5.44140625" style="30" customWidth="1"/>
    <col min="6406" max="6406" width="11" style="30" customWidth="1"/>
    <col min="6407" max="6408" width="0.6640625" style="30" customWidth="1"/>
    <col min="6409" max="6409" width="6.44140625" style="30" customWidth="1"/>
    <col min="6410" max="6410" width="4.6640625" style="30" customWidth="1"/>
    <col min="6411" max="6411" width="1.6640625" style="30" customWidth="1"/>
    <col min="6412" max="6412" width="8.88671875" style="30" customWidth="1"/>
    <col min="6413" max="6654" width="8" style="30"/>
    <col min="6655" max="6655" width="1" style="30" customWidth="1"/>
    <col min="6656" max="6656" width="16" style="30" customWidth="1"/>
    <col min="6657" max="6657" width="10.88671875" style="30" customWidth="1"/>
    <col min="6658" max="6658" width="0.33203125" style="30" customWidth="1"/>
    <col min="6659" max="6659" width="0.6640625" style="30" customWidth="1"/>
    <col min="6660" max="6660" width="0.33203125" style="30" customWidth="1"/>
    <col min="6661" max="6661" width="5.44140625" style="30" customWidth="1"/>
    <col min="6662" max="6662" width="11" style="30" customWidth="1"/>
    <col min="6663" max="6664" width="0.6640625" style="30" customWidth="1"/>
    <col min="6665" max="6665" width="6.44140625" style="30" customWidth="1"/>
    <col min="6666" max="6666" width="4.6640625" style="30" customWidth="1"/>
    <col min="6667" max="6667" width="1.6640625" style="30" customWidth="1"/>
    <col min="6668" max="6668" width="8.88671875" style="30" customWidth="1"/>
    <col min="6669" max="6910" width="8" style="30"/>
    <col min="6911" max="6911" width="1" style="30" customWidth="1"/>
    <col min="6912" max="6912" width="16" style="30" customWidth="1"/>
    <col min="6913" max="6913" width="10.88671875" style="30" customWidth="1"/>
    <col min="6914" max="6914" width="0.33203125" style="30" customWidth="1"/>
    <col min="6915" max="6915" width="0.6640625" style="30" customWidth="1"/>
    <col min="6916" max="6916" width="0.33203125" style="30" customWidth="1"/>
    <col min="6917" max="6917" width="5.44140625" style="30" customWidth="1"/>
    <col min="6918" max="6918" width="11" style="30" customWidth="1"/>
    <col min="6919" max="6920" width="0.6640625" style="30" customWidth="1"/>
    <col min="6921" max="6921" width="6.44140625" style="30" customWidth="1"/>
    <col min="6922" max="6922" width="4.6640625" style="30" customWidth="1"/>
    <col min="6923" max="6923" width="1.6640625" style="30" customWidth="1"/>
    <col min="6924" max="6924" width="8.88671875" style="30" customWidth="1"/>
    <col min="6925" max="7166" width="8" style="30"/>
    <col min="7167" max="7167" width="1" style="30" customWidth="1"/>
    <col min="7168" max="7168" width="16" style="30" customWidth="1"/>
    <col min="7169" max="7169" width="10.88671875" style="30" customWidth="1"/>
    <col min="7170" max="7170" width="0.33203125" style="30" customWidth="1"/>
    <col min="7171" max="7171" width="0.6640625" style="30" customWidth="1"/>
    <col min="7172" max="7172" width="0.33203125" style="30" customWidth="1"/>
    <col min="7173" max="7173" width="5.44140625" style="30" customWidth="1"/>
    <col min="7174" max="7174" width="11" style="30" customWidth="1"/>
    <col min="7175" max="7176" width="0.6640625" style="30" customWidth="1"/>
    <col min="7177" max="7177" width="6.44140625" style="30" customWidth="1"/>
    <col min="7178" max="7178" width="4.6640625" style="30" customWidth="1"/>
    <col min="7179" max="7179" width="1.6640625" style="30" customWidth="1"/>
    <col min="7180" max="7180" width="8.88671875" style="30" customWidth="1"/>
    <col min="7181" max="7422" width="8" style="30"/>
    <col min="7423" max="7423" width="1" style="30" customWidth="1"/>
    <col min="7424" max="7424" width="16" style="30" customWidth="1"/>
    <col min="7425" max="7425" width="10.88671875" style="30" customWidth="1"/>
    <col min="7426" max="7426" width="0.33203125" style="30" customWidth="1"/>
    <col min="7427" max="7427" width="0.6640625" style="30" customWidth="1"/>
    <col min="7428" max="7428" width="0.33203125" style="30" customWidth="1"/>
    <col min="7429" max="7429" width="5.44140625" style="30" customWidth="1"/>
    <col min="7430" max="7430" width="11" style="30" customWidth="1"/>
    <col min="7431" max="7432" width="0.6640625" style="30" customWidth="1"/>
    <col min="7433" max="7433" width="6.44140625" style="30" customWidth="1"/>
    <col min="7434" max="7434" width="4.6640625" style="30" customWidth="1"/>
    <col min="7435" max="7435" width="1.6640625" style="30" customWidth="1"/>
    <col min="7436" max="7436" width="8.88671875" style="30" customWidth="1"/>
    <col min="7437" max="7678" width="8" style="30"/>
    <col min="7679" max="7679" width="1" style="30" customWidth="1"/>
    <col min="7680" max="7680" width="16" style="30" customWidth="1"/>
    <col min="7681" max="7681" width="10.88671875" style="30" customWidth="1"/>
    <col min="7682" max="7682" width="0.33203125" style="30" customWidth="1"/>
    <col min="7683" max="7683" width="0.6640625" style="30" customWidth="1"/>
    <col min="7684" max="7684" width="0.33203125" style="30" customWidth="1"/>
    <col min="7685" max="7685" width="5.44140625" style="30" customWidth="1"/>
    <col min="7686" max="7686" width="11" style="30" customWidth="1"/>
    <col min="7687" max="7688" width="0.6640625" style="30" customWidth="1"/>
    <col min="7689" max="7689" width="6.44140625" style="30" customWidth="1"/>
    <col min="7690" max="7690" width="4.6640625" style="30" customWidth="1"/>
    <col min="7691" max="7691" width="1.6640625" style="30" customWidth="1"/>
    <col min="7692" max="7692" width="8.88671875" style="30" customWidth="1"/>
    <col min="7693" max="7934" width="8" style="30"/>
    <col min="7935" max="7935" width="1" style="30" customWidth="1"/>
    <col min="7936" max="7936" width="16" style="30" customWidth="1"/>
    <col min="7937" max="7937" width="10.88671875" style="30" customWidth="1"/>
    <col min="7938" max="7938" width="0.33203125" style="30" customWidth="1"/>
    <col min="7939" max="7939" width="0.6640625" style="30" customWidth="1"/>
    <col min="7940" max="7940" width="0.33203125" style="30" customWidth="1"/>
    <col min="7941" max="7941" width="5.44140625" style="30" customWidth="1"/>
    <col min="7942" max="7942" width="11" style="30" customWidth="1"/>
    <col min="7943" max="7944" width="0.6640625" style="30" customWidth="1"/>
    <col min="7945" max="7945" width="6.44140625" style="30" customWidth="1"/>
    <col min="7946" max="7946" width="4.6640625" style="30" customWidth="1"/>
    <col min="7947" max="7947" width="1.6640625" style="30" customWidth="1"/>
    <col min="7948" max="7948" width="8.88671875" style="30" customWidth="1"/>
    <col min="7949" max="8190" width="8" style="30"/>
    <col min="8191" max="8191" width="1" style="30" customWidth="1"/>
    <col min="8192" max="8192" width="16" style="30" customWidth="1"/>
    <col min="8193" max="8193" width="10.88671875" style="30" customWidth="1"/>
    <col min="8194" max="8194" width="0.33203125" style="30" customWidth="1"/>
    <col min="8195" max="8195" width="0.6640625" style="30" customWidth="1"/>
    <col min="8196" max="8196" width="0.33203125" style="30" customWidth="1"/>
    <col min="8197" max="8197" width="5.44140625" style="30" customWidth="1"/>
    <col min="8198" max="8198" width="11" style="30" customWidth="1"/>
    <col min="8199" max="8200" width="0.6640625" style="30" customWidth="1"/>
    <col min="8201" max="8201" width="6.44140625" style="30" customWidth="1"/>
    <col min="8202" max="8202" width="4.6640625" style="30" customWidth="1"/>
    <col min="8203" max="8203" width="1.6640625" style="30" customWidth="1"/>
    <col min="8204" max="8204" width="8.88671875" style="30" customWidth="1"/>
    <col min="8205" max="8446" width="8" style="30"/>
    <col min="8447" max="8447" width="1" style="30" customWidth="1"/>
    <col min="8448" max="8448" width="16" style="30" customWidth="1"/>
    <col min="8449" max="8449" width="10.88671875" style="30" customWidth="1"/>
    <col min="8450" max="8450" width="0.33203125" style="30" customWidth="1"/>
    <col min="8451" max="8451" width="0.6640625" style="30" customWidth="1"/>
    <col min="8452" max="8452" width="0.33203125" style="30" customWidth="1"/>
    <col min="8453" max="8453" width="5.44140625" style="30" customWidth="1"/>
    <col min="8454" max="8454" width="11" style="30" customWidth="1"/>
    <col min="8455" max="8456" width="0.6640625" style="30" customWidth="1"/>
    <col min="8457" max="8457" width="6.44140625" style="30" customWidth="1"/>
    <col min="8458" max="8458" width="4.6640625" style="30" customWidth="1"/>
    <col min="8459" max="8459" width="1.6640625" style="30" customWidth="1"/>
    <col min="8460" max="8460" width="8.88671875" style="30" customWidth="1"/>
    <col min="8461" max="8702" width="8" style="30"/>
    <col min="8703" max="8703" width="1" style="30" customWidth="1"/>
    <col min="8704" max="8704" width="16" style="30" customWidth="1"/>
    <col min="8705" max="8705" width="10.88671875" style="30" customWidth="1"/>
    <col min="8706" max="8706" width="0.33203125" style="30" customWidth="1"/>
    <col min="8707" max="8707" width="0.6640625" style="30" customWidth="1"/>
    <col min="8708" max="8708" width="0.33203125" style="30" customWidth="1"/>
    <col min="8709" max="8709" width="5.44140625" style="30" customWidth="1"/>
    <col min="8710" max="8710" width="11" style="30" customWidth="1"/>
    <col min="8711" max="8712" width="0.6640625" style="30" customWidth="1"/>
    <col min="8713" max="8713" width="6.44140625" style="30" customWidth="1"/>
    <col min="8714" max="8714" width="4.6640625" style="30" customWidth="1"/>
    <col min="8715" max="8715" width="1.6640625" style="30" customWidth="1"/>
    <col min="8716" max="8716" width="8.88671875" style="30" customWidth="1"/>
    <col min="8717" max="8958" width="8" style="30"/>
    <col min="8959" max="8959" width="1" style="30" customWidth="1"/>
    <col min="8960" max="8960" width="16" style="30" customWidth="1"/>
    <col min="8961" max="8961" width="10.88671875" style="30" customWidth="1"/>
    <col min="8962" max="8962" width="0.33203125" style="30" customWidth="1"/>
    <col min="8963" max="8963" width="0.6640625" style="30" customWidth="1"/>
    <col min="8964" max="8964" width="0.33203125" style="30" customWidth="1"/>
    <col min="8965" max="8965" width="5.44140625" style="30" customWidth="1"/>
    <col min="8966" max="8966" width="11" style="30" customWidth="1"/>
    <col min="8967" max="8968" width="0.6640625" style="30" customWidth="1"/>
    <col min="8969" max="8969" width="6.44140625" style="30" customWidth="1"/>
    <col min="8970" max="8970" width="4.6640625" style="30" customWidth="1"/>
    <col min="8971" max="8971" width="1.6640625" style="30" customWidth="1"/>
    <col min="8972" max="8972" width="8.88671875" style="30" customWidth="1"/>
    <col min="8973" max="9214" width="8" style="30"/>
    <col min="9215" max="9215" width="1" style="30" customWidth="1"/>
    <col min="9216" max="9216" width="16" style="30" customWidth="1"/>
    <col min="9217" max="9217" width="10.88671875" style="30" customWidth="1"/>
    <col min="9218" max="9218" width="0.33203125" style="30" customWidth="1"/>
    <col min="9219" max="9219" width="0.6640625" style="30" customWidth="1"/>
    <col min="9220" max="9220" width="0.33203125" style="30" customWidth="1"/>
    <col min="9221" max="9221" width="5.44140625" style="30" customWidth="1"/>
    <col min="9222" max="9222" width="11" style="30" customWidth="1"/>
    <col min="9223" max="9224" width="0.6640625" style="30" customWidth="1"/>
    <col min="9225" max="9225" width="6.44140625" style="30" customWidth="1"/>
    <col min="9226" max="9226" width="4.6640625" style="30" customWidth="1"/>
    <col min="9227" max="9227" width="1.6640625" style="30" customWidth="1"/>
    <col min="9228" max="9228" width="8.88671875" style="30" customWidth="1"/>
    <col min="9229" max="9470" width="8" style="30"/>
    <col min="9471" max="9471" width="1" style="30" customWidth="1"/>
    <col min="9472" max="9472" width="16" style="30" customWidth="1"/>
    <col min="9473" max="9473" width="10.88671875" style="30" customWidth="1"/>
    <col min="9474" max="9474" width="0.33203125" style="30" customWidth="1"/>
    <col min="9475" max="9475" width="0.6640625" style="30" customWidth="1"/>
    <col min="9476" max="9476" width="0.33203125" style="30" customWidth="1"/>
    <col min="9477" max="9477" width="5.44140625" style="30" customWidth="1"/>
    <col min="9478" max="9478" width="11" style="30" customWidth="1"/>
    <col min="9479" max="9480" width="0.6640625" style="30" customWidth="1"/>
    <col min="9481" max="9481" width="6.44140625" style="30" customWidth="1"/>
    <col min="9482" max="9482" width="4.6640625" style="30" customWidth="1"/>
    <col min="9483" max="9483" width="1.6640625" style="30" customWidth="1"/>
    <col min="9484" max="9484" width="8.88671875" style="30" customWidth="1"/>
    <col min="9485" max="9726" width="8" style="30"/>
    <col min="9727" max="9727" width="1" style="30" customWidth="1"/>
    <col min="9728" max="9728" width="16" style="30" customWidth="1"/>
    <col min="9729" max="9729" width="10.88671875" style="30" customWidth="1"/>
    <col min="9730" max="9730" width="0.33203125" style="30" customWidth="1"/>
    <col min="9731" max="9731" width="0.6640625" style="30" customWidth="1"/>
    <col min="9732" max="9732" width="0.33203125" style="30" customWidth="1"/>
    <col min="9733" max="9733" width="5.44140625" style="30" customWidth="1"/>
    <col min="9734" max="9734" width="11" style="30" customWidth="1"/>
    <col min="9735" max="9736" width="0.6640625" style="30" customWidth="1"/>
    <col min="9737" max="9737" width="6.44140625" style="30" customWidth="1"/>
    <col min="9738" max="9738" width="4.6640625" style="30" customWidth="1"/>
    <col min="9739" max="9739" width="1.6640625" style="30" customWidth="1"/>
    <col min="9740" max="9740" width="8.88671875" style="30" customWidth="1"/>
    <col min="9741" max="9982" width="8" style="30"/>
    <col min="9983" max="9983" width="1" style="30" customWidth="1"/>
    <col min="9984" max="9984" width="16" style="30" customWidth="1"/>
    <col min="9985" max="9985" width="10.88671875" style="30" customWidth="1"/>
    <col min="9986" max="9986" width="0.33203125" style="30" customWidth="1"/>
    <col min="9987" max="9987" width="0.6640625" style="30" customWidth="1"/>
    <col min="9988" max="9988" width="0.33203125" style="30" customWidth="1"/>
    <col min="9989" max="9989" width="5.44140625" style="30" customWidth="1"/>
    <col min="9990" max="9990" width="11" style="30" customWidth="1"/>
    <col min="9991" max="9992" width="0.6640625" style="30" customWidth="1"/>
    <col min="9993" max="9993" width="6.44140625" style="30" customWidth="1"/>
    <col min="9994" max="9994" width="4.6640625" style="30" customWidth="1"/>
    <col min="9995" max="9995" width="1.6640625" style="30" customWidth="1"/>
    <col min="9996" max="9996" width="8.88671875" style="30" customWidth="1"/>
    <col min="9997" max="10238" width="8" style="30"/>
    <col min="10239" max="10239" width="1" style="30" customWidth="1"/>
    <col min="10240" max="10240" width="16" style="30" customWidth="1"/>
    <col min="10241" max="10241" width="10.88671875" style="30" customWidth="1"/>
    <col min="10242" max="10242" width="0.33203125" style="30" customWidth="1"/>
    <col min="10243" max="10243" width="0.6640625" style="30" customWidth="1"/>
    <col min="10244" max="10244" width="0.33203125" style="30" customWidth="1"/>
    <col min="10245" max="10245" width="5.44140625" style="30" customWidth="1"/>
    <col min="10246" max="10246" width="11" style="30" customWidth="1"/>
    <col min="10247" max="10248" width="0.6640625" style="30" customWidth="1"/>
    <col min="10249" max="10249" width="6.44140625" style="30" customWidth="1"/>
    <col min="10250" max="10250" width="4.6640625" style="30" customWidth="1"/>
    <col min="10251" max="10251" width="1.6640625" style="30" customWidth="1"/>
    <col min="10252" max="10252" width="8.88671875" style="30" customWidth="1"/>
    <col min="10253" max="10494" width="8" style="30"/>
    <col min="10495" max="10495" width="1" style="30" customWidth="1"/>
    <col min="10496" max="10496" width="16" style="30" customWidth="1"/>
    <col min="10497" max="10497" width="10.88671875" style="30" customWidth="1"/>
    <col min="10498" max="10498" width="0.33203125" style="30" customWidth="1"/>
    <col min="10499" max="10499" width="0.6640625" style="30" customWidth="1"/>
    <col min="10500" max="10500" width="0.33203125" style="30" customWidth="1"/>
    <col min="10501" max="10501" width="5.44140625" style="30" customWidth="1"/>
    <col min="10502" max="10502" width="11" style="30" customWidth="1"/>
    <col min="10503" max="10504" width="0.6640625" style="30" customWidth="1"/>
    <col min="10505" max="10505" width="6.44140625" style="30" customWidth="1"/>
    <col min="10506" max="10506" width="4.6640625" style="30" customWidth="1"/>
    <col min="10507" max="10507" width="1.6640625" style="30" customWidth="1"/>
    <col min="10508" max="10508" width="8.88671875" style="30" customWidth="1"/>
    <col min="10509" max="10750" width="8" style="30"/>
    <col min="10751" max="10751" width="1" style="30" customWidth="1"/>
    <col min="10752" max="10752" width="16" style="30" customWidth="1"/>
    <col min="10753" max="10753" width="10.88671875" style="30" customWidth="1"/>
    <col min="10754" max="10754" width="0.33203125" style="30" customWidth="1"/>
    <col min="10755" max="10755" width="0.6640625" style="30" customWidth="1"/>
    <col min="10756" max="10756" width="0.33203125" style="30" customWidth="1"/>
    <col min="10757" max="10757" width="5.44140625" style="30" customWidth="1"/>
    <col min="10758" max="10758" width="11" style="30" customWidth="1"/>
    <col min="10759" max="10760" width="0.6640625" style="30" customWidth="1"/>
    <col min="10761" max="10761" width="6.44140625" style="30" customWidth="1"/>
    <col min="10762" max="10762" width="4.6640625" style="30" customWidth="1"/>
    <col min="10763" max="10763" width="1.6640625" style="30" customWidth="1"/>
    <col min="10764" max="10764" width="8.88671875" style="30" customWidth="1"/>
    <col min="10765" max="11006" width="8" style="30"/>
    <col min="11007" max="11007" width="1" style="30" customWidth="1"/>
    <col min="11008" max="11008" width="16" style="30" customWidth="1"/>
    <col min="11009" max="11009" width="10.88671875" style="30" customWidth="1"/>
    <col min="11010" max="11010" width="0.33203125" style="30" customWidth="1"/>
    <col min="11011" max="11011" width="0.6640625" style="30" customWidth="1"/>
    <col min="11012" max="11012" width="0.33203125" style="30" customWidth="1"/>
    <col min="11013" max="11013" width="5.44140625" style="30" customWidth="1"/>
    <col min="11014" max="11014" width="11" style="30" customWidth="1"/>
    <col min="11015" max="11016" width="0.6640625" style="30" customWidth="1"/>
    <col min="11017" max="11017" width="6.44140625" style="30" customWidth="1"/>
    <col min="11018" max="11018" width="4.6640625" style="30" customWidth="1"/>
    <col min="11019" max="11019" width="1.6640625" style="30" customWidth="1"/>
    <col min="11020" max="11020" width="8.88671875" style="30" customWidth="1"/>
    <col min="11021" max="11262" width="8" style="30"/>
    <col min="11263" max="11263" width="1" style="30" customWidth="1"/>
    <col min="11264" max="11264" width="16" style="30" customWidth="1"/>
    <col min="11265" max="11265" width="10.88671875" style="30" customWidth="1"/>
    <col min="11266" max="11266" width="0.33203125" style="30" customWidth="1"/>
    <col min="11267" max="11267" width="0.6640625" style="30" customWidth="1"/>
    <col min="11268" max="11268" width="0.33203125" style="30" customWidth="1"/>
    <col min="11269" max="11269" width="5.44140625" style="30" customWidth="1"/>
    <col min="11270" max="11270" width="11" style="30" customWidth="1"/>
    <col min="11271" max="11272" width="0.6640625" style="30" customWidth="1"/>
    <col min="11273" max="11273" width="6.44140625" style="30" customWidth="1"/>
    <col min="11274" max="11274" width="4.6640625" style="30" customWidth="1"/>
    <col min="11275" max="11275" width="1.6640625" style="30" customWidth="1"/>
    <col min="11276" max="11276" width="8.88671875" style="30" customWidth="1"/>
    <col min="11277" max="11518" width="8" style="30"/>
    <col min="11519" max="11519" width="1" style="30" customWidth="1"/>
    <col min="11520" max="11520" width="16" style="30" customWidth="1"/>
    <col min="11521" max="11521" width="10.88671875" style="30" customWidth="1"/>
    <col min="11522" max="11522" width="0.33203125" style="30" customWidth="1"/>
    <col min="11523" max="11523" width="0.6640625" style="30" customWidth="1"/>
    <col min="11524" max="11524" width="0.33203125" style="30" customWidth="1"/>
    <col min="11525" max="11525" width="5.44140625" style="30" customWidth="1"/>
    <col min="11526" max="11526" width="11" style="30" customWidth="1"/>
    <col min="11527" max="11528" width="0.6640625" style="30" customWidth="1"/>
    <col min="11529" max="11529" width="6.44140625" style="30" customWidth="1"/>
    <col min="11530" max="11530" width="4.6640625" style="30" customWidth="1"/>
    <col min="11531" max="11531" width="1.6640625" style="30" customWidth="1"/>
    <col min="11532" max="11532" width="8.88671875" style="30" customWidth="1"/>
    <col min="11533" max="11774" width="8" style="30"/>
    <col min="11775" max="11775" width="1" style="30" customWidth="1"/>
    <col min="11776" max="11776" width="16" style="30" customWidth="1"/>
    <col min="11777" max="11777" width="10.88671875" style="30" customWidth="1"/>
    <col min="11778" max="11778" width="0.33203125" style="30" customWidth="1"/>
    <col min="11779" max="11779" width="0.6640625" style="30" customWidth="1"/>
    <col min="11780" max="11780" width="0.33203125" style="30" customWidth="1"/>
    <col min="11781" max="11781" width="5.44140625" style="30" customWidth="1"/>
    <col min="11782" max="11782" width="11" style="30" customWidth="1"/>
    <col min="11783" max="11784" width="0.6640625" style="30" customWidth="1"/>
    <col min="11785" max="11785" width="6.44140625" style="30" customWidth="1"/>
    <col min="11786" max="11786" width="4.6640625" style="30" customWidth="1"/>
    <col min="11787" max="11787" width="1.6640625" style="30" customWidth="1"/>
    <col min="11788" max="11788" width="8.88671875" style="30" customWidth="1"/>
    <col min="11789" max="12030" width="8" style="30"/>
    <col min="12031" max="12031" width="1" style="30" customWidth="1"/>
    <col min="12032" max="12032" width="16" style="30" customWidth="1"/>
    <col min="12033" max="12033" width="10.88671875" style="30" customWidth="1"/>
    <col min="12034" max="12034" width="0.33203125" style="30" customWidth="1"/>
    <col min="12035" max="12035" width="0.6640625" style="30" customWidth="1"/>
    <col min="12036" max="12036" width="0.33203125" style="30" customWidth="1"/>
    <col min="12037" max="12037" width="5.44140625" style="30" customWidth="1"/>
    <col min="12038" max="12038" width="11" style="30" customWidth="1"/>
    <col min="12039" max="12040" width="0.6640625" style="30" customWidth="1"/>
    <col min="12041" max="12041" width="6.44140625" style="30" customWidth="1"/>
    <col min="12042" max="12042" width="4.6640625" style="30" customWidth="1"/>
    <col min="12043" max="12043" width="1.6640625" style="30" customWidth="1"/>
    <col min="12044" max="12044" width="8.88671875" style="30" customWidth="1"/>
    <col min="12045" max="12286" width="8" style="30"/>
    <col min="12287" max="12287" width="1" style="30" customWidth="1"/>
    <col min="12288" max="12288" width="16" style="30" customWidth="1"/>
    <col min="12289" max="12289" width="10.88671875" style="30" customWidth="1"/>
    <col min="12290" max="12290" width="0.33203125" style="30" customWidth="1"/>
    <col min="12291" max="12291" width="0.6640625" style="30" customWidth="1"/>
    <col min="12292" max="12292" width="0.33203125" style="30" customWidth="1"/>
    <col min="12293" max="12293" width="5.44140625" style="30" customWidth="1"/>
    <col min="12294" max="12294" width="11" style="30" customWidth="1"/>
    <col min="12295" max="12296" width="0.6640625" style="30" customWidth="1"/>
    <col min="12297" max="12297" width="6.44140625" style="30" customWidth="1"/>
    <col min="12298" max="12298" width="4.6640625" style="30" customWidth="1"/>
    <col min="12299" max="12299" width="1.6640625" style="30" customWidth="1"/>
    <col min="12300" max="12300" width="8.88671875" style="30" customWidth="1"/>
    <col min="12301" max="12542" width="8" style="30"/>
    <col min="12543" max="12543" width="1" style="30" customWidth="1"/>
    <col min="12544" max="12544" width="16" style="30" customWidth="1"/>
    <col min="12545" max="12545" width="10.88671875" style="30" customWidth="1"/>
    <col min="12546" max="12546" width="0.33203125" style="30" customWidth="1"/>
    <col min="12547" max="12547" width="0.6640625" style="30" customWidth="1"/>
    <col min="12548" max="12548" width="0.33203125" style="30" customWidth="1"/>
    <col min="12549" max="12549" width="5.44140625" style="30" customWidth="1"/>
    <col min="12550" max="12550" width="11" style="30" customWidth="1"/>
    <col min="12551" max="12552" width="0.6640625" style="30" customWidth="1"/>
    <col min="12553" max="12553" width="6.44140625" style="30" customWidth="1"/>
    <col min="12554" max="12554" width="4.6640625" style="30" customWidth="1"/>
    <col min="12555" max="12555" width="1.6640625" style="30" customWidth="1"/>
    <col min="12556" max="12556" width="8.88671875" style="30" customWidth="1"/>
    <col min="12557" max="12798" width="8" style="30"/>
    <col min="12799" max="12799" width="1" style="30" customWidth="1"/>
    <col min="12800" max="12800" width="16" style="30" customWidth="1"/>
    <col min="12801" max="12801" width="10.88671875" style="30" customWidth="1"/>
    <col min="12802" max="12802" width="0.33203125" style="30" customWidth="1"/>
    <col min="12803" max="12803" width="0.6640625" style="30" customWidth="1"/>
    <col min="12804" max="12804" width="0.33203125" style="30" customWidth="1"/>
    <col min="12805" max="12805" width="5.44140625" style="30" customWidth="1"/>
    <col min="12806" max="12806" width="11" style="30" customWidth="1"/>
    <col min="12807" max="12808" width="0.6640625" style="30" customWidth="1"/>
    <col min="12809" max="12809" width="6.44140625" style="30" customWidth="1"/>
    <col min="12810" max="12810" width="4.6640625" style="30" customWidth="1"/>
    <col min="12811" max="12811" width="1.6640625" style="30" customWidth="1"/>
    <col min="12812" max="12812" width="8.88671875" style="30" customWidth="1"/>
    <col min="12813" max="13054" width="8" style="30"/>
    <col min="13055" max="13055" width="1" style="30" customWidth="1"/>
    <col min="13056" max="13056" width="16" style="30" customWidth="1"/>
    <col min="13057" max="13057" width="10.88671875" style="30" customWidth="1"/>
    <col min="13058" max="13058" width="0.33203125" style="30" customWidth="1"/>
    <col min="13059" max="13059" width="0.6640625" style="30" customWidth="1"/>
    <col min="13060" max="13060" width="0.33203125" style="30" customWidth="1"/>
    <col min="13061" max="13061" width="5.44140625" style="30" customWidth="1"/>
    <col min="13062" max="13062" width="11" style="30" customWidth="1"/>
    <col min="13063" max="13064" width="0.6640625" style="30" customWidth="1"/>
    <col min="13065" max="13065" width="6.44140625" style="30" customWidth="1"/>
    <col min="13066" max="13066" width="4.6640625" style="30" customWidth="1"/>
    <col min="13067" max="13067" width="1.6640625" style="30" customWidth="1"/>
    <col min="13068" max="13068" width="8.88671875" style="30" customWidth="1"/>
    <col min="13069" max="13310" width="8" style="30"/>
    <col min="13311" max="13311" width="1" style="30" customWidth="1"/>
    <col min="13312" max="13312" width="16" style="30" customWidth="1"/>
    <col min="13313" max="13313" width="10.88671875" style="30" customWidth="1"/>
    <col min="13314" max="13314" width="0.33203125" style="30" customWidth="1"/>
    <col min="13315" max="13315" width="0.6640625" style="30" customWidth="1"/>
    <col min="13316" max="13316" width="0.33203125" style="30" customWidth="1"/>
    <col min="13317" max="13317" width="5.44140625" style="30" customWidth="1"/>
    <col min="13318" max="13318" width="11" style="30" customWidth="1"/>
    <col min="13319" max="13320" width="0.6640625" style="30" customWidth="1"/>
    <col min="13321" max="13321" width="6.44140625" style="30" customWidth="1"/>
    <col min="13322" max="13322" width="4.6640625" style="30" customWidth="1"/>
    <col min="13323" max="13323" width="1.6640625" style="30" customWidth="1"/>
    <col min="13324" max="13324" width="8.88671875" style="30" customWidth="1"/>
    <col min="13325" max="13566" width="8" style="30"/>
    <col min="13567" max="13567" width="1" style="30" customWidth="1"/>
    <col min="13568" max="13568" width="16" style="30" customWidth="1"/>
    <col min="13569" max="13569" width="10.88671875" style="30" customWidth="1"/>
    <col min="13570" max="13570" width="0.33203125" style="30" customWidth="1"/>
    <col min="13571" max="13571" width="0.6640625" style="30" customWidth="1"/>
    <col min="13572" max="13572" width="0.33203125" style="30" customWidth="1"/>
    <col min="13573" max="13573" width="5.44140625" style="30" customWidth="1"/>
    <col min="13574" max="13574" width="11" style="30" customWidth="1"/>
    <col min="13575" max="13576" width="0.6640625" style="30" customWidth="1"/>
    <col min="13577" max="13577" width="6.44140625" style="30" customWidth="1"/>
    <col min="13578" max="13578" width="4.6640625" style="30" customWidth="1"/>
    <col min="13579" max="13579" width="1.6640625" style="30" customWidth="1"/>
    <col min="13580" max="13580" width="8.88671875" style="30" customWidth="1"/>
    <col min="13581" max="13822" width="8" style="30"/>
    <col min="13823" max="13823" width="1" style="30" customWidth="1"/>
    <col min="13824" max="13824" width="16" style="30" customWidth="1"/>
    <col min="13825" max="13825" width="10.88671875" style="30" customWidth="1"/>
    <col min="13826" max="13826" width="0.33203125" style="30" customWidth="1"/>
    <col min="13827" max="13827" width="0.6640625" style="30" customWidth="1"/>
    <col min="13828" max="13828" width="0.33203125" style="30" customWidth="1"/>
    <col min="13829" max="13829" width="5.44140625" style="30" customWidth="1"/>
    <col min="13830" max="13830" width="11" style="30" customWidth="1"/>
    <col min="13831" max="13832" width="0.6640625" style="30" customWidth="1"/>
    <col min="13833" max="13833" width="6.44140625" style="30" customWidth="1"/>
    <col min="13834" max="13834" width="4.6640625" style="30" customWidth="1"/>
    <col min="13835" max="13835" width="1.6640625" style="30" customWidth="1"/>
    <col min="13836" max="13836" width="8.88671875" style="30" customWidth="1"/>
    <col min="13837" max="14078" width="8" style="30"/>
    <col min="14079" max="14079" width="1" style="30" customWidth="1"/>
    <col min="14080" max="14080" width="16" style="30" customWidth="1"/>
    <col min="14081" max="14081" width="10.88671875" style="30" customWidth="1"/>
    <col min="14082" max="14082" width="0.33203125" style="30" customWidth="1"/>
    <col min="14083" max="14083" width="0.6640625" style="30" customWidth="1"/>
    <col min="14084" max="14084" width="0.33203125" style="30" customWidth="1"/>
    <col min="14085" max="14085" width="5.44140625" style="30" customWidth="1"/>
    <col min="14086" max="14086" width="11" style="30" customWidth="1"/>
    <col min="14087" max="14088" width="0.6640625" style="30" customWidth="1"/>
    <col min="14089" max="14089" width="6.44140625" style="30" customWidth="1"/>
    <col min="14090" max="14090" width="4.6640625" style="30" customWidth="1"/>
    <col min="14091" max="14091" width="1.6640625" style="30" customWidth="1"/>
    <col min="14092" max="14092" width="8.88671875" style="30" customWidth="1"/>
    <col min="14093" max="14334" width="8" style="30"/>
    <col min="14335" max="14335" width="1" style="30" customWidth="1"/>
    <col min="14336" max="14336" width="16" style="30" customWidth="1"/>
    <col min="14337" max="14337" width="10.88671875" style="30" customWidth="1"/>
    <col min="14338" max="14338" width="0.33203125" style="30" customWidth="1"/>
    <col min="14339" max="14339" width="0.6640625" style="30" customWidth="1"/>
    <col min="14340" max="14340" width="0.33203125" style="30" customWidth="1"/>
    <col min="14341" max="14341" width="5.44140625" style="30" customWidth="1"/>
    <col min="14342" max="14342" width="11" style="30" customWidth="1"/>
    <col min="14343" max="14344" width="0.6640625" style="30" customWidth="1"/>
    <col min="14345" max="14345" width="6.44140625" style="30" customWidth="1"/>
    <col min="14346" max="14346" width="4.6640625" style="30" customWidth="1"/>
    <col min="14347" max="14347" width="1.6640625" style="30" customWidth="1"/>
    <col min="14348" max="14348" width="8.88671875" style="30" customWidth="1"/>
    <col min="14349" max="14590" width="8" style="30"/>
    <col min="14591" max="14591" width="1" style="30" customWidth="1"/>
    <col min="14592" max="14592" width="16" style="30" customWidth="1"/>
    <col min="14593" max="14593" width="10.88671875" style="30" customWidth="1"/>
    <col min="14594" max="14594" width="0.33203125" style="30" customWidth="1"/>
    <col min="14595" max="14595" width="0.6640625" style="30" customWidth="1"/>
    <col min="14596" max="14596" width="0.33203125" style="30" customWidth="1"/>
    <col min="14597" max="14597" width="5.44140625" style="30" customWidth="1"/>
    <col min="14598" max="14598" width="11" style="30" customWidth="1"/>
    <col min="14599" max="14600" width="0.6640625" style="30" customWidth="1"/>
    <col min="14601" max="14601" width="6.44140625" style="30" customWidth="1"/>
    <col min="14602" max="14602" width="4.6640625" style="30" customWidth="1"/>
    <col min="14603" max="14603" width="1.6640625" style="30" customWidth="1"/>
    <col min="14604" max="14604" width="8.88671875" style="30" customWidth="1"/>
    <col min="14605" max="14846" width="8" style="30"/>
    <col min="14847" max="14847" width="1" style="30" customWidth="1"/>
    <col min="14848" max="14848" width="16" style="30" customWidth="1"/>
    <col min="14849" max="14849" width="10.88671875" style="30" customWidth="1"/>
    <col min="14850" max="14850" width="0.33203125" style="30" customWidth="1"/>
    <col min="14851" max="14851" width="0.6640625" style="30" customWidth="1"/>
    <col min="14852" max="14852" width="0.33203125" style="30" customWidth="1"/>
    <col min="14853" max="14853" width="5.44140625" style="30" customWidth="1"/>
    <col min="14854" max="14854" width="11" style="30" customWidth="1"/>
    <col min="14855" max="14856" width="0.6640625" style="30" customWidth="1"/>
    <col min="14857" max="14857" width="6.44140625" style="30" customWidth="1"/>
    <col min="14858" max="14858" width="4.6640625" style="30" customWidth="1"/>
    <col min="14859" max="14859" width="1.6640625" style="30" customWidth="1"/>
    <col min="14860" max="14860" width="8.88671875" style="30" customWidth="1"/>
    <col min="14861" max="15102" width="8" style="30"/>
    <col min="15103" max="15103" width="1" style="30" customWidth="1"/>
    <col min="15104" max="15104" width="16" style="30" customWidth="1"/>
    <col min="15105" max="15105" width="10.88671875" style="30" customWidth="1"/>
    <col min="15106" max="15106" width="0.33203125" style="30" customWidth="1"/>
    <col min="15107" max="15107" width="0.6640625" style="30" customWidth="1"/>
    <col min="15108" max="15108" width="0.33203125" style="30" customWidth="1"/>
    <col min="15109" max="15109" width="5.44140625" style="30" customWidth="1"/>
    <col min="15110" max="15110" width="11" style="30" customWidth="1"/>
    <col min="15111" max="15112" width="0.6640625" style="30" customWidth="1"/>
    <col min="15113" max="15113" width="6.44140625" style="30" customWidth="1"/>
    <col min="15114" max="15114" width="4.6640625" style="30" customWidth="1"/>
    <col min="15115" max="15115" width="1.6640625" style="30" customWidth="1"/>
    <col min="15116" max="15116" width="8.88671875" style="30" customWidth="1"/>
    <col min="15117" max="15358" width="8" style="30"/>
    <col min="15359" max="15359" width="1" style="30" customWidth="1"/>
    <col min="15360" max="15360" width="16" style="30" customWidth="1"/>
    <col min="15361" max="15361" width="10.88671875" style="30" customWidth="1"/>
    <col min="15362" max="15362" width="0.33203125" style="30" customWidth="1"/>
    <col min="15363" max="15363" width="0.6640625" style="30" customWidth="1"/>
    <col min="15364" max="15364" width="0.33203125" style="30" customWidth="1"/>
    <col min="15365" max="15365" width="5.44140625" style="30" customWidth="1"/>
    <col min="15366" max="15366" width="11" style="30" customWidth="1"/>
    <col min="15367" max="15368" width="0.6640625" style="30" customWidth="1"/>
    <col min="15369" max="15369" width="6.44140625" style="30" customWidth="1"/>
    <col min="15370" max="15370" width="4.6640625" style="30" customWidth="1"/>
    <col min="15371" max="15371" width="1.6640625" style="30" customWidth="1"/>
    <col min="15372" max="15372" width="8.88671875" style="30" customWidth="1"/>
    <col min="15373" max="15614" width="8" style="30"/>
    <col min="15615" max="15615" width="1" style="30" customWidth="1"/>
    <col min="15616" max="15616" width="16" style="30" customWidth="1"/>
    <col min="15617" max="15617" width="10.88671875" style="30" customWidth="1"/>
    <col min="15618" max="15618" width="0.33203125" style="30" customWidth="1"/>
    <col min="15619" max="15619" width="0.6640625" style="30" customWidth="1"/>
    <col min="15620" max="15620" width="0.33203125" style="30" customWidth="1"/>
    <col min="15621" max="15621" width="5.44140625" style="30" customWidth="1"/>
    <col min="15622" max="15622" width="11" style="30" customWidth="1"/>
    <col min="15623" max="15624" width="0.6640625" style="30" customWidth="1"/>
    <col min="15625" max="15625" width="6.44140625" style="30" customWidth="1"/>
    <col min="15626" max="15626" width="4.6640625" style="30" customWidth="1"/>
    <col min="15627" max="15627" width="1.6640625" style="30" customWidth="1"/>
    <col min="15628" max="15628" width="8.88671875" style="30" customWidth="1"/>
    <col min="15629" max="15870" width="8" style="30"/>
    <col min="15871" max="15871" width="1" style="30" customWidth="1"/>
    <col min="15872" max="15872" width="16" style="30" customWidth="1"/>
    <col min="15873" max="15873" width="10.88671875" style="30" customWidth="1"/>
    <col min="15874" max="15874" width="0.33203125" style="30" customWidth="1"/>
    <col min="15875" max="15875" width="0.6640625" style="30" customWidth="1"/>
    <col min="15876" max="15876" width="0.33203125" style="30" customWidth="1"/>
    <col min="15877" max="15877" width="5.44140625" style="30" customWidth="1"/>
    <col min="15878" max="15878" width="11" style="30" customWidth="1"/>
    <col min="15879" max="15880" width="0.6640625" style="30" customWidth="1"/>
    <col min="15881" max="15881" width="6.44140625" style="30" customWidth="1"/>
    <col min="15882" max="15882" width="4.6640625" style="30" customWidth="1"/>
    <col min="15883" max="15883" width="1.6640625" style="30" customWidth="1"/>
    <col min="15884" max="15884" width="8.88671875" style="30" customWidth="1"/>
    <col min="15885" max="16126" width="8" style="30"/>
    <col min="16127" max="16127" width="1" style="30" customWidth="1"/>
    <col min="16128" max="16128" width="16" style="30" customWidth="1"/>
    <col min="16129" max="16129" width="10.88671875" style="30" customWidth="1"/>
    <col min="16130" max="16130" width="0.33203125" style="30" customWidth="1"/>
    <col min="16131" max="16131" width="0.6640625" style="30" customWidth="1"/>
    <col min="16132" max="16132" width="0.33203125" style="30" customWidth="1"/>
    <col min="16133" max="16133" width="5.44140625" style="30" customWidth="1"/>
    <col min="16134" max="16134" width="11" style="30" customWidth="1"/>
    <col min="16135" max="16136" width="0.6640625" style="30" customWidth="1"/>
    <col min="16137" max="16137" width="6.44140625" style="30" customWidth="1"/>
    <col min="16138" max="16138" width="4.6640625" style="30" customWidth="1"/>
    <col min="16139" max="16139" width="1.6640625" style="30" customWidth="1"/>
    <col min="16140" max="16140" width="8.88671875" style="30" customWidth="1"/>
    <col min="16141" max="16384" width="8" style="30"/>
  </cols>
  <sheetData>
    <row r="1" spans="2:11">
      <c r="F1" s="30" t="s">
        <v>122</v>
      </c>
      <c r="I1" s="30" t="s">
        <v>125</v>
      </c>
      <c r="J1" s="30" t="s">
        <v>124</v>
      </c>
    </row>
    <row r="2" spans="2:11">
      <c r="F2" s="77">
        <f>C11</f>
        <v>2318101.8975289417</v>
      </c>
      <c r="I2" s="30">
        <f>C9</f>
        <v>20765.197528941495</v>
      </c>
      <c r="J2" s="30">
        <f>C10</f>
        <v>17336.7</v>
      </c>
      <c r="K2" s="30">
        <f>I2-J2</f>
        <v>3428.4975289414942</v>
      </c>
    </row>
    <row r="3" spans="2:11">
      <c r="B3" s="67" t="s">
        <v>34</v>
      </c>
      <c r="C3" s="67">
        <v>12000</v>
      </c>
      <c r="E3" s="71">
        <v>1000</v>
      </c>
      <c r="F3" s="76">
        <f t="dataTable" ref="F3:J23" dt2D="0" dtr="0" r1="C7"/>
        <v>2319000</v>
      </c>
      <c r="G3" s="30">
        <v>0</v>
      </c>
      <c r="H3" s="30">
        <v>0</v>
      </c>
      <c r="I3" s="67">
        <v>24000</v>
      </c>
      <c r="J3" s="67">
        <v>15000</v>
      </c>
      <c r="K3" s="67">
        <f>I3-J3</f>
        <v>9000</v>
      </c>
    </row>
    <row r="4" spans="2:11">
      <c r="B4" s="67" t="s">
        <v>47</v>
      </c>
      <c r="C4" s="67">
        <v>2000</v>
      </c>
      <c r="E4" s="73">
        <v>1100</v>
      </c>
      <c r="F4" s="72">
        <v>2318318.1818181816</v>
      </c>
      <c r="G4" s="30">
        <v>0</v>
      </c>
      <c r="H4" s="30">
        <v>0</v>
      </c>
      <c r="I4" s="67">
        <v>21818.18181818182</v>
      </c>
      <c r="J4" s="67">
        <v>16500</v>
      </c>
      <c r="K4" s="67">
        <f>I4-J4</f>
        <v>5318.1818181818198</v>
      </c>
    </row>
    <row r="5" spans="2:11">
      <c r="B5" s="75" t="s">
        <v>85</v>
      </c>
      <c r="C5" s="75">
        <v>30</v>
      </c>
      <c r="E5" s="71">
        <v>1200</v>
      </c>
      <c r="F5" s="72">
        <v>2318000</v>
      </c>
      <c r="G5" s="30">
        <v>0</v>
      </c>
      <c r="H5" s="30">
        <v>0</v>
      </c>
      <c r="I5" s="67">
        <v>20000</v>
      </c>
      <c r="J5" s="67">
        <v>18000</v>
      </c>
      <c r="K5" s="67">
        <f>I5-J5</f>
        <v>2000</v>
      </c>
    </row>
    <row r="6" spans="2:11">
      <c r="B6" s="67" t="s">
        <v>48</v>
      </c>
      <c r="C6" s="67">
        <f>IF(C3&gt;10000,200-(C3-10000)/1000*5,200+(10000-C3)/1000*5)</f>
        <v>190</v>
      </c>
      <c r="E6" s="73">
        <v>1300</v>
      </c>
      <c r="F6" s="72">
        <v>2317961.5384615385</v>
      </c>
      <c r="G6" s="30">
        <v>0</v>
      </c>
      <c r="H6" s="30">
        <v>0</v>
      </c>
      <c r="I6" s="67">
        <v>18461.538461538461</v>
      </c>
      <c r="J6" s="67">
        <v>19500</v>
      </c>
      <c r="K6" s="67">
        <f>I6-J6</f>
        <v>-1038.461538461539</v>
      </c>
    </row>
    <row r="7" spans="2:11">
      <c r="B7" s="74" t="s">
        <v>49</v>
      </c>
      <c r="C7" s="74">
        <v>1155.78</v>
      </c>
      <c r="E7" s="71">
        <v>1400</v>
      </c>
      <c r="F7" s="72">
        <v>2318142.8571428573</v>
      </c>
      <c r="G7" s="30">
        <v>0</v>
      </c>
      <c r="H7" s="30">
        <v>0</v>
      </c>
      <c r="I7" s="67">
        <v>17142.857142857141</v>
      </c>
      <c r="J7" s="67">
        <v>21000</v>
      </c>
      <c r="K7" s="67">
        <f>I7-J7</f>
        <v>-3857.1428571428587</v>
      </c>
    </row>
    <row r="8" spans="2:11">
      <c r="B8" s="74" t="s">
        <v>50</v>
      </c>
      <c r="C8" s="67">
        <f>C6*C3</f>
        <v>2280000</v>
      </c>
      <c r="E8" s="73">
        <v>1500</v>
      </c>
      <c r="F8" s="72">
        <v>2318500</v>
      </c>
      <c r="G8" s="30">
        <v>0</v>
      </c>
      <c r="H8" s="30">
        <v>0</v>
      </c>
      <c r="I8" s="67">
        <v>16000</v>
      </c>
      <c r="J8" s="67">
        <v>22500</v>
      </c>
      <c r="K8" s="67">
        <f>I8-J8</f>
        <v>-6500</v>
      </c>
    </row>
    <row r="9" spans="2:11">
      <c r="B9" s="67" t="s">
        <v>51</v>
      </c>
      <c r="C9" s="67">
        <f>C4*C3/C7</f>
        <v>20765.197528941495</v>
      </c>
      <c r="E9" s="71">
        <v>1600</v>
      </c>
      <c r="F9" s="72">
        <v>2319000</v>
      </c>
      <c r="G9" s="30">
        <v>0</v>
      </c>
      <c r="H9" s="30">
        <v>0</v>
      </c>
      <c r="I9" s="67">
        <v>15000</v>
      </c>
      <c r="J9" s="67">
        <v>24000</v>
      </c>
      <c r="K9" s="67">
        <f>I9-J9</f>
        <v>-9000</v>
      </c>
    </row>
    <row r="10" spans="2:11">
      <c r="B10" s="67" t="s">
        <v>52</v>
      </c>
      <c r="C10" s="67">
        <f>C5*C7/2</f>
        <v>17336.7</v>
      </c>
      <c r="E10" s="73">
        <v>1700</v>
      </c>
      <c r="F10" s="72">
        <v>2319617.6470588236</v>
      </c>
      <c r="G10" s="30">
        <v>0</v>
      </c>
      <c r="H10" s="30">
        <v>0</v>
      </c>
      <c r="I10" s="67">
        <v>14117.64705882353</v>
      </c>
      <c r="J10" s="67">
        <v>25500</v>
      </c>
      <c r="K10" s="67">
        <f>I10-J10</f>
        <v>-11382.35294117647</v>
      </c>
    </row>
    <row r="11" spans="2:11">
      <c r="B11" s="67" t="s">
        <v>53</v>
      </c>
      <c r="C11" s="67">
        <f>C8+C9+C10</f>
        <v>2318101.8975289417</v>
      </c>
      <c r="E11" s="71">
        <v>1800</v>
      </c>
      <c r="F11" s="72">
        <v>2320333.3333333335</v>
      </c>
      <c r="G11" s="30">
        <v>0</v>
      </c>
      <c r="H11" s="30">
        <v>0</v>
      </c>
      <c r="I11" s="67">
        <v>13333.333333333334</v>
      </c>
      <c r="J11" s="67">
        <v>27000</v>
      </c>
      <c r="K11" s="67">
        <f>I11-J11</f>
        <v>-13666.666666666666</v>
      </c>
    </row>
    <row r="12" spans="2:11">
      <c r="B12" s="30" t="s">
        <v>54</v>
      </c>
      <c r="E12" s="73">
        <v>1900</v>
      </c>
      <c r="F12" s="72">
        <v>2321131.5789473685</v>
      </c>
      <c r="G12" s="30">
        <v>0</v>
      </c>
      <c r="H12" s="30">
        <v>0</v>
      </c>
      <c r="I12" s="67">
        <v>12631.578947368422</v>
      </c>
      <c r="J12" s="67">
        <v>28500</v>
      </c>
      <c r="K12" s="67">
        <f>I12-J12</f>
        <v>-15868.421052631578</v>
      </c>
    </row>
    <row r="13" spans="2:11">
      <c r="B13" s="67" t="s">
        <v>55</v>
      </c>
      <c r="C13" s="68">
        <f>SQRT(2*C3*C4/C5)</f>
        <v>1264.9110640673518</v>
      </c>
      <c r="E13" s="71">
        <v>2000</v>
      </c>
      <c r="F13" s="72">
        <v>2322000</v>
      </c>
      <c r="G13" s="30">
        <v>0</v>
      </c>
      <c r="H13" s="30">
        <v>0</v>
      </c>
      <c r="I13" s="67">
        <v>12000</v>
      </c>
      <c r="J13" s="67">
        <v>30000</v>
      </c>
      <c r="K13" s="67">
        <f>I13-J13</f>
        <v>-18000</v>
      </c>
    </row>
    <row r="14" spans="2:11">
      <c r="B14" s="67" t="s">
        <v>56</v>
      </c>
      <c r="C14" s="68">
        <f>SQRT(2*C4*C5*C3)+C6*C3</f>
        <v>2317947.3319220208</v>
      </c>
      <c r="E14" s="73">
        <v>2100</v>
      </c>
      <c r="F14" s="72">
        <v>2322928.5714285714</v>
      </c>
      <c r="G14" s="30">
        <v>0</v>
      </c>
      <c r="H14" s="30">
        <v>0</v>
      </c>
      <c r="I14" s="67">
        <v>11428.571428571429</v>
      </c>
      <c r="J14" s="67">
        <v>31500</v>
      </c>
      <c r="K14" s="67">
        <f>I14-J14</f>
        <v>-20071.428571428572</v>
      </c>
    </row>
    <row r="15" spans="2:11">
      <c r="E15" s="71">
        <v>2200</v>
      </c>
      <c r="F15" s="72">
        <v>2323909.0909090908</v>
      </c>
      <c r="G15" s="30">
        <v>0</v>
      </c>
      <c r="H15" s="30">
        <v>0</v>
      </c>
      <c r="I15" s="67">
        <v>10909.09090909091</v>
      </c>
      <c r="J15" s="67">
        <v>33000</v>
      </c>
      <c r="K15" s="67">
        <f>I15-J15</f>
        <v>-22090.909090909088</v>
      </c>
    </row>
    <row r="16" spans="2:11">
      <c r="E16" s="73">
        <v>2300</v>
      </c>
      <c r="F16" s="72">
        <v>2324934.7826086958</v>
      </c>
      <c r="G16" s="30">
        <v>0</v>
      </c>
      <c r="H16" s="30">
        <v>0</v>
      </c>
      <c r="I16" s="67">
        <v>10434.782608695652</v>
      </c>
      <c r="J16" s="67">
        <v>34500</v>
      </c>
      <c r="K16" s="67">
        <f>I16-J16</f>
        <v>-24065.217391304348</v>
      </c>
    </row>
    <row r="17" spans="2:11">
      <c r="B17" s="30" t="s">
        <v>57</v>
      </c>
      <c r="E17" s="71">
        <v>2400</v>
      </c>
      <c r="F17" s="72">
        <v>2326000</v>
      </c>
      <c r="G17" s="30">
        <v>0</v>
      </c>
      <c r="H17" s="30">
        <v>0</v>
      </c>
      <c r="I17" s="67">
        <v>10000</v>
      </c>
      <c r="J17" s="67">
        <v>36000</v>
      </c>
      <c r="K17" s="67">
        <f>I17-J17</f>
        <v>-26000</v>
      </c>
    </row>
    <row r="18" spans="2:11">
      <c r="B18" s="67" t="s">
        <v>55</v>
      </c>
      <c r="C18" s="67">
        <v>1155.7788944723618</v>
      </c>
      <c r="E18" s="73">
        <v>2500</v>
      </c>
      <c r="F18" s="72">
        <v>2327100</v>
      </c>
      <c r="G18" s="30">
        <v>0</v>
      </c>
      <c r="H18" s="30">
        <v>0</v>
      </c>
      <c r="I18" s="67">
        <v>9600</v>
      </c>
      <c r="J18" s="67">
        <v>37500</v>
      </c>
      <c r="K18" s="67">
        <f>I18-J18</f>
        <v>-27900</v>
      </c>
    </row>
    <row r="19" spans="2:11">
      <c r="B19" s="67" t="s">
        <v>56</v>
      </c>
      <c r="C19" s="67">
        <v>2034641.0312741178</v>
      </c>
      <c r="E19" s="71">
        <v>2600</v>
      </c>
      <c r="F19" s="72">
        <v>2328230.769230769</v>
      </c>
      <c r="G19" s="30">
        <v>0</v>
      </c>
      <c r="H19" s="30">
        <v>0</v>
      </c>
      <c r="I19" s="67">
        <v>9230.7692307692305</v>
      </c>
      <c r="J19" s="67">
        <v>39000</v>
      </c>
      <c r="K19" s="67">
        <f>I19-J19</f>
        <v>-29769.23076923077</v>
      </c>
    </row>
    <row r="20" spans="2:11">
      <c r="E20" s="73">
        <v>2700</v>
      </c>
      <c r="F20" s="72">
        <v>2329388.888888889</v>
      </c>
      <c r="G20" s="30">
        <v>0</v>
      </c>
      <c r="H20" s="30">
        <v>0</v>
      </c>
      <c r="I20" s="67">
        <v>8888.8888888888887</v>
      </c>
      <c r="J20" s="67">
        <v>40500</v>
      </c>
      <c r="K20" s="67">
        <f>I20-J20</f>
        <v>-31611.111111111109</v>
      </c>
    </row>
    <row r="21" spans="2:11">
      <c r="E21" s="71">
        <v>2800</v>
      </c>
      <c r="F21" s="72">
        <v>2330571.4285714286</v>
      </c>
      <c r="G21" s="30">
        <v>0</v>
      </c>
      <c r="H21" s="30">
        <v>0</v>
      </c>
      <c r="I21" s="67">
        <v>8571.4285714285706</v>
      </c>
      <c r="J21" s="67">
        <v>42000</v>
      </c>
      <c r="K21" s="67">
        <f>I21-J21</f>
        <v>-33428.571428571428</v>
      </c>
    </row>
    <row r="22" spans="2:11">
      <c r="B22" s="67"/>
      <c r="E22" s="73">
        <v>2900</v>
      </c>
      <c r="F22" s="72">
        <v>2331775.8620689656</v>
      </c>
      <c r="G22" s="30">
        <v>0</v>
      </c>
      <c r="H22" s="30">
        <v>0</v>
      </c>
      <c r="I22" s="67">
        <v>8275.8620689655181</v>
      </c>
      <c r="J22" s="67">
        <v>43500</v>
      </c>
      <c r="K22" s="67">
        <f>I22-J22</f>
        <v>-35224.137931034478</v>
      </c>
    </row>
    <row r="23" spans="2:11">
      <c r="E23" s="71">
        <v>3000</v>
      </c>
      <c r="F23" s="70">
        <v>2333000</v>
      </c>
      <c r="G23" s="30">
        <v>0</v>
      </c>
      <c r="H23" s="30">
        <v>0</v>
      </c>
      <c r="I23" s="67">
        <v>8000</v>
      </c>
      <c r="J23" s="67">
        <v>45000</v>
      </c>
      <c r="K23" s="67">
        <f>I23-J23</f>
        <v>-37000</v>
      </c>
    </row>
    <row r="25" spans="2:11">
      <c r="E25" s="67">
        <f>INDEX(E3:E23,MATCH($K$26,$K$3:$K$23,-1))</f>
        <v>1200</v>
      </c>
      <c r="F25" s="68">
        <v>2034681.8181818181</v>
      </c>
      <c r="G25" s="30">
        <v>0</v>
      </c>
      <c r="H25" s="30">
        <v>0</v>
      </c>
      <c r="I25" s="67">
        <v>18181.81818181818</v>
      </c>
      <c r="J25" s="67">
        <v>16500</v>
      </c>
      <c r="K25" s="67">
        <f>I25-J25</f>
        <v>1681.8181818181802</v>
      </c>
    </row>
    <row r="26" spans="2:11">
      <c r="E26" s="67">
        <f>E25+($K$26-$K$25)/($K$27-$K$25)*(E27-E25)</f>
        <v>1255.7788944723618</v>
      </c>
      <c r="F26" s="67">
        <v>2034641.0312741178</v>
      </c>
      <c r="I26" s="67">
        <v>17304.331274117911</v>
      </c>
      <c r="J26" s="67">
        <v>17336.7</v>
      </c>
      <c r="K26" s="67">
        <v>0</v>
      </c>
    </row>
    <row r="27" spans="2:11" ht="15.6">
      <c r="B27" s="69"/>
      <c r="C27" s="69"/>
      <c r="E27" s="67">
        <f>INDEX(E3:E23,MATCH($K$26,$K$3:$K$23,-1)+1)</f>
        <v>1300</v>
      </c>
      <c r="F27" s="68">
        <v>2034666.6666666667</v>
      </c>
      <c r="G27" s="30">
        <v>0</v>
      </c>
      <c r="H27" s="30">
        <v>0</v>
      </c>
      <c r="I27" s="67">
        <v>16666.666666666668</v>
      </c>
      <c r="J27" s="67">
        <v>18000</v>
      </c>
      <c r="K27" s="67">
        <f>I27-J27</f>
        <v>-1333.3333333333321</v>
      </c>
    </row>
  </sheetData>
  <phoneticPr fontId="3" type="noConversion"/>
  <printOptions headings="1"/>
  <pageMargins left="0.75" right="0.75" top="1" bottom="1" header="0.5" footer="0.5"/>
  <pageSetup paperSize="9"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9217" r:id="rId4" name="Spinner 1">
              <controlPr defaultSize="0" autoPict="0">
                <anchor moveWithCells="1" sizeWithCells="1">
                  <from>
                    <xdr:col>2</xdr:col>
                    <xdr:colOff>114300</xdr:colOff>
                    <xdr:row>0</xdr:row>
                    <xdr:rowOff>15240</xdr:rowOff>
                  </from>
                  <to>
                    <xdr:col>2</xdr:col>
                    <xdr:colOff>792480</xdr:colOff>
                    <xdr:row>1</xdr:row>
                    <xdr:rowOff>152400</xdr:rowOff>
                  </to>
                </anchor>
              </controlPr>
            </control>
          </mc:Choice>
        </mc:AlternateContent>
      </controls>
    </mc:Choice>
  </mc:AlternateConten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6EC3C8-3EFA-4207-A464-02649E496611}">
  <dimension ref="B1:O44"/>
  <sheetViews>
    <sheetView showGridLines="0" workbookViewId="0">
      <selection activeCell="D23" sqref="D23"/>
    </sheetView>
  </sheetViews>
  <sheetFormatPr defaultRowHeight="14.4"/>
  <cols>
    <col min="1" max="1" width="1.21875" style="78" customWidth="1"/>
    <col min="2" max="2" width="17" style="78" customWidth="1"/>
    <col min="3" max="3" width="50.109375" style="78" bestFit="1" customWidth="1"/>
    <col min="4" max="4" width="11.6640625" style="78" bestFit="1" customWidth="1"/>
    <col min="5" max="5" width="1.88671875" style="78" customWidth="1"/>
    <col min="6" max="6" width="6.21875" style="78" customWidth="1"/>
    <col min="7" max="7" width="8.44140625" style="78" bestFit="1" customWidth="1"/>
    <col min="8" max="8" width="11.6640625" style="78" bestFit="1" customWidth="1"/>
    <col min="9" max="9" width="19.33203125" style="78" bestFit="1" customWidth="1"/>
    <col min="10" max="10" width="1.33203125" style="78" customWidth="1"/>
    <col min="11" max="14" width="8.88671875" style="78"/>
    <col min="15" max="15" width="12.77734375" style="78" bestFit="1" customWidth="1"/>
    <col min="16" max="255" width="8.88671875" style="78"/>
    <col min="256" max="256" width="1.21875" style="78" customWidth="1"/>
    <col min="257" max="257" width="15.21875" style="78" customWidth="1"/>
    <col min="258" max="258" width="11.21875" style="78" customWidth="1"/>
    <col min="259" max="259" width="10.109375" style="78" customWidth="1"/>
    <col min="260" max="261" width="0.6640625" style="78" customWidth="1"/>
    <col min="262" max="262" width="6.21875" style="78" customWidth="1"/>
    <col min="263" max="263" width="7.77734375" style="78" customWidth="1"/>
    <col min="264" max="264" width="10.21875" style="78" customWidth="1"/>
    <col min="265" max="265" width="10.109375" style="78" customWidth="1"/>
    <col min="266" max="266" width="1.33203125" style="78" customWidth="1"/>
    <col min="267" max="511" width="8.88671875" style="78"/>
    <col min="512" max="512" width="1.21875" style="78" customWidth="1"/>
    <col min="513" max="513" width="15.21875" style="78" customWidth="1"/>
    <col min="514" max="514" width="11.21875" style="78" customWidth="1"/>
    <col min="515" max="515" width="10.109375" style="78" customWidth="1"/>
    <col min="516" max="517" width="0.6640625" style="78" customWidth="1"/>
    <col min="518" max="518" width="6.21875" style="78" customWidth="1"/>
    <col min="519" max="519" width="7.77734375" style="78" customWidth="1"/>
    <col min="520" max="520" width="10.21875" style="78" customWidth="1"/>
    <col min="521" max="521" width="10.109375" style="78" customWidth="1"/>
    <col min="522" max="522" width="1.33203125" style="78" customWidth="1"/>
    <col min="523" max="767" width="8.88671875" style="78"/>
    <col min="768" max="768" width="1.21875" style="78" customWidth="1"/>
    <col min="769" max="769" width="15.21875" style="78" customWidth="1"/>
    <col min="770" max="770" width="11.21875" style="78" customWidth="1"/>
    <col min="771" max="771" width="10.109375" style="78" customWidth="1"/>
    <col min="772" max="773" width="0.6640625" style="78" customWidth="1"/>
    <col min="774" max="774" width="6.21875" style="78" customWidth="1"/>
    <col min="775" max="775" width="7.77734375" style="78" customWidth="1"/>
    <col min="776" max="776" width="10.21875" style="78" customWidth="1"/>
    <col min="777" max="777" width="10.109375" style="78" customWidth="1"/>
    <col min="778" max="778" width="1.33203125" style="78" customWidth="1"/>
    <col min="779" max="1023" width="8.88671875" style="78"/>
    <col min="1024" max="1024" width="1.21875" style="78" customWidth="1"/>
    <col min="1025" max="1025" width="15.21875" style="78" customWidth="1"/>
    <col min="1026" max="1026" width="11.21875" style="78" customWidth="1"/>
    <col min="1027" max="1027" width="10.109375" style="78" customWidth="1"/>
    <col min="1028" max="1029" width="0.6640625" style="78" customWidth="1"/>
    <col min="1030" max="1030" width="6.21875" style="78" customWidth="1"/>
    <col min="1031" max="1031" width="7.77734375" style="78" customWidth="1"/>
    <col min="1032" max="1032" width="10.21875" style="78" customWidth="1"/>
    <col min="1033" max="1033" width="10.109375" style="78" customWidth="1"/>
    <col min="1034" max="1034" width="1.33203125" style="78" customWidth="1"/>
    <col min="1035" max="1279" width="8.88671875" style="78"/>
    <col min="1280" max="1280" width="1.21875" style="78" customWidth="1"/>
    <col min="1281" max="1281" width="15.21875" style="78" customWidth="1"/>
    <col min="1282" max="1282" width="11.21875" style="78" customWidth="1"/>
    <col min="1283" max="1283" width="10.109375" style="78" customWidth="1"/>
    <col min="1284" max="1285" width="0.6640625" style="78" customWidth="1"/>
    <col min="1286" max="1286" width="6.21875" style="78" customWidth="1"/>
    <col min="1287" max="1287" width="7.77734375" style="78" customWidth="1"/>
    <col min="1288" max="1288" width="10.21875" style="78" customWidth="1"/>
    <col min="1289" max="1289" width="10.109375" style="78" customWidth="1"/>
    <col min="1290" max="1290" width="1.33203125" style="78" customWidth="1"/>
    <col min="1291" max="1535" width="8.88671875" style="78"/>
    <col min="1536" max="1536" width="1.21875" style="78" customWidth="1"/>
    <col min="1537" max="1537" width="15.21875" style="78" customWidth="1"/>
    <col min="1538" max="1538" width="11.21875" style="78" customWidth="1"/>
    <col min="1539" max="1539" width="10.109375" style="78" customWidth="1"/>
    <col min="1540" max="1541" width="0.6640625" style="78" customWidth="1"/>
    <col min="1542" max="1542" width="6.21875" style="78" customWidth="1"/>
    <col min="1543" max="1543" width="7.77734375" style="78" customWidth="1"/>
    <col min="1544" max="1544" width="10.21875" style="78" customWidth="1"/>
    <col min="1545" max="1545" width="10.109375" style="78" customWidth="1"/>
    <col min="1546" max="1546" width="1.33203125" style="78" customWidth="1"/>
    <col min="1547" max="1791" width="8.88671875" style="78"/>
    <col min="1792" max="1792" width="1.21875" style="78" customWidth="1"/>
    <col min="1793" max="1793" width="15.21875" style="78" customWidth="1"/>
    <col min="1794" max="1794" width="11.21875" style="78" customWidth="1"/>
    <col min="1795" max="1795" width="10.109375" style="78" customWidth="1"/>
    <col min="1796" max="1797" width="0.6640625" style="78" customWidth="1"/>
    <col min="1798" max="1798" width="6.21875" style="78" customWidth="1"/>
    <col min="1799" max="1799" width="7.77734375" style="78" customWidth="1"/>
    <col min="1800" max="1800" width="10.21875" style="78" customWidth="1"/>
    <col min="1801" max="1801" width="10.109375" style="78" customWidth="1"/>
    <col min="1802" max="1802" width="1.33203125" style="78" customWidth="1"/>
    <col min="1803" max="2047" width="8.88671875" style="78"/>
    <col min="2048" max="2048" width="1.21875" style="78" customWidth="1"/>
    <col min="2049" max="2049" width="15.21875" style="78" customWidth="1"/>
    <col min="2050" max="2050" width="11.21875" style="78" customWidth="1"/>
    <col min="2051" max="2051" width="10.109375" style="78" customWidth="1"/>
    <col min="2052" max="2053" width="0.6640625" style="78" customWidth="1"/>
    <col min="2054" max="2054" width="6.21875" style="78" customWidth="1"/>
    <col min="2055" max="2055" width="7.77734375" style="78" customWidth="1"/>
    <col min="2056" max="2056" width="10.21875" style="78" customWidth="1"/>
    <col min="2057" max="2057" width="10.109375" style="78" customWidth="1"/>
    <col min="2058" max="2058" width="1.33203125" style="78" customWidth="1"/>
    <col min="2059" max="2303" width="8.88671875" style="78"/>
    <col min="2304" max="2304" width="1.21875" style="78" customWidth="1"/>
    <col min="2305" max="2305" width="15.21875" style="78" customWidth="1"/>
    <col min="2306" max="2306" width="11.21875" style="78" customWidth="1"/>
    <col min="2307" max="2307" width="10.109375" style="78" customWidth="1"/>
    <col min="2308" max="2309" width="0.6640625" style="78" customWidth="1"/>
    <col min="2310" max="2310" width="6.21875" style="78" customWidth="1"/>
    <col min="2311" max="2311" width="7.77734375" style="78" customWidth="1"/>
    <col min="2312" max="2312" width="10.21875" style="78" customWidth="1"/>
    <col min="2313" max="2313" width="10.109375" style="78" customWidth="1"/>
    <col min="2314" max="2314" width="1.33203125" style="78" customWidth="1"/>
    <col min="2315" max="2559" width="8.88671875" style="78"/>
    <col min="2560" max="2560" width="1.21875" style="78" customWidth="1"/>
    <col min="2561" max="2561" width="15.21875" style="78" customWidth="1"/>
    <col min="2562" max="2562" width="11.21875" style="78" customWidth="1"/>
    <col min="2563" max="2563" width="10.109375" style="78" customWidth="1"/>
    <col min="2564" max="2565" width="0.6640625" style="78" customWidth="1"/>
    <col min="2566" max="2566" width="6.21875" style="78" customWidth="1"/>
    <col min="2567" max="2567" width="7.77734375" style="78" customWidth="1"/>
    <col min="2568" max="2568" width="10.21875" style="78" customWidth="1"/>
    <col min="2569" max="2569" width="10.109375" style="78" customWidth="1"/>
    <col min="2570" max="2570" width="1.33203125" style="78" customWidth="1"/>
    <col min="2571" max="2815" width="8.88671875" style="78"/>
    <col min="2816" max="2816" width="1.21875" style="78" customWidth="1"/>
    <col min="2817" max="2817" width="15.21875" style="78" customWidth="1"/>
    <col min="2818" max="2818" width="11.21875" style="78" customWidth="1"/>
    <col min="2819" max="2819" width="10.109375" style="78" customWidth="1"/>
    <col min="2820" max="2821" width="0.6640625" style="78" customWidth="1"/>
    <col min="2822" max="2822" width="6.21875" style="78" customWidth="1"/>
    <col min="2823" max="2823" width="7.77734375" style="78" customWidth="1"/>
    <col min="2824" max="2824" width="10.21875" style="78" customWidth="1"/>
    <col min="2825" max="2825" width="10.109375" style="78" customWidth="1"/>
    <col min="2826" max="2826" width="1.33203125" style="78" customWidth="1"/>
    <col min="2827" max="3071" width="8.88671875" style="78"/>
    <col min="3072" max="3072" width="1.21875" style="78" customWidth="1"/>
    <col min="3073" max="3073" width="15.21875" style="78" customWidth="1"/>
    <col min="3074" max="3074" width="11.21875" style="78" customWidth="1"/>
    <col min="3075" max="3075" width="10.109375" style="78" customWidth="1"/>
    <col min="3076" max="3077" width="0.6640625" style="78" customWidth="1"/>
    <col min="3078" max="3078" width="6.21875" style="78" customWidth="1"/>
    <col min="3079" max="3079" width="7.77734375" style="78" customWidth="1"/>
    <col min="3080" max="3080" width="10.21875" style="78" customWidth="1"/>
    <col min="3081" max="3081" width="10.109375" style="78" customWidth="1"/>
    <col min="3082" max="3082" width="1.33203125" style="78" customWidth="1"/>
    <col min="3083" max="3327" width="8.88671875" style="78"/>
    <col min="3328" max="3328" width="1.21875" style="78" customWidth="1"/>
    <col min="3329" max="3329" width="15.21875" style="78" customWidth="1"/>
    <col min="3330" max="3330" width="11.21875" style="78" customWidth="1"/>
    <col min="3331" max="3331" width="10.109375" style="78" customWidth="1"/>
    <col min="3332" max="3333" width="0.6640625" style="78" customWidth="1"/>
    <col min="3334" max="3334" width="6.21875" style="78" customWidth="1"/>
    <col min="3335" max="3335" width="7.77734375" style="78" customWidth="1"/>
    <col min="3336" max="3336" width="10.21875" style="78" customWidth="1"/>
    <col min="3337" max="3337" width="10.109375" style="78" customWidth="1"/>
    <col min="3338" max="3338" width="1.33203125" style="78" customWidth="1"/>
    <col min="3339" max="3583" width="8.88671875" style="78"/>
    <col min="3584" max="3584" width="1.21875" style="78" customWidth="1"/>
    <col min="3585" max="3585" width="15.21875" style="78" customWidth="1"/>
    <col min="3586" max="3586" width="11.21875" style="78" customWidth="1"/>
    <col min="3587" max="3587" width="10.109375" style="78" customWidth="1"/>
    <col min="3588" max="3589" width="0.6640625" style="78" customWidth="1"/>
    <col min="3590" max="3590" width="6.21875" style="78" customWidth="1"/>
    <col min="3591" max="3591" width="7.77734375" style="78" customWidth="1"/>
    <col min="3592" max="3592" width="10.21875" style="78" customWidth="1"/>
    <col min="3593" max="3593" width="10.109375" style="78" customWidth="1"/>
    <col min="3594" max="3594" width="1.33203125" style="78" customWidth="1"/>
    <col min="3595" max="3839" width="8.88671875" style="78"/>
    <col min="3840" max="3840" width="1.21875" style="78" customWidth="1"/>
    <col min="3841" max="3841" width="15.21875" style="78" customWidth="1"/>
    <col min="3842" max="3842" width="11.21875" style="78" customWidth="1"/>
    <col min="3843" max="3843" width="10.109375" style="78" customWidth="1"/>
    <col min="3844" max="3845" width="0.6640625" style="78" customWidth="1"/>
    <col min="3846" max="3846" width="6.21875" style="78" customWidth="1"/>
    <col min="3847" max="3847" width="7.77734375" style="78" customWidth="1"/>
    <col min="3848" max="3848" width="10.21875" style="78" customWidth="1"/>
    <col min="3849" max="3849" width="10.109375" style="78" customWidth="1"/>
    <col min="3850" max="3850" width="1.33203125" style="78" customWidth="1"/>
    <col min="3851" max="4095" width="8.88671875" style="78"/>
    <col min="4096" max="4096" width="1.21875" style="78" customWidth="1"/>
    <col min="4097" max="4097" width="15.21875" style="78" customWidth="1"/>
    <col min="4098" max="4098" width="11.21875" style="78" customWidth="1"/>
    <col min="4099" max="4099" width="10.109375" style="78" customWidth="1"/>
    <col min="4100" max="4101" width="0.6640625" style="78" customWidth="1"/>
    <col min="4102" max="4102" width="6.21875" style="78" customWidth="1"/>
    <col min="4103" max="4103" width="7.77734375" style="78" customWidth="1"/>
    <col min="4104" max="4104" width="10.21875" style="78" customWidth="1"/>
    <col min="4105" max="4105" width="10.109375" style="78" customWidth="1"/>
    <col min="4106" max="4106" width="1.33203125" style="78" customWidth="1"/>
    <col min="4107" max="4351" width="8.88671875" style="78"/>
    <col min="4352" max="4352" width="1.21875" style="78" customWidth="1"/>
    <col min="4353" max="4353" width="15.21875" style="78" customWidth="1"/>
    <col min="4354" max="4354" width="11.21875" style="78" customWidth="1"/>
    <col min="4355" max="4355" width="10.109375" style="78" customWidth="1"/>
    <col min="4356" max="4357" width="0.6640625" style="78" customWidth="1"/>
    <col min="4358" max="4358" width="6.21875" style="78" customWidth="1"/>
    <col min="4359" max="4359" width="7.77734375" style="78" customWidth="1"/>
    <col min="4360" max="4360" width="10.21875" style="78" customWidth="1"/>
    <col min="4361" max="4361" width="10.109375" style="78" customWidth="1"/>
    <col min="4362" max="4362" width="1.33203125" style="78" customWidth="1"/>
    <col min="4363" max="4607" width="8.88671875" style="78"/>
    <col min="4608" max="4608" width="1.21875" style="78" customWidth="1"/>
    <col min="4609" max="4609" width="15.21875" style="78" customWidth="1"/>
    <col min="4610" max="4610" width="11.21875" style="78" customWidth="1"/>
    <col min="4611" max="4611" width="10.109375" style="78" customWidth="1"/>
    <col min="4612" max="4613" width="0.6640625" style="78" customWidth="1"/>
    <col min="4614" max="4614" width="6.21875" style="78" customWidth="1"/>
    <col min="4615" max="4615" width="7.77734375" style="78" customWidth="1"/>
    <col min="4616" max="4616" width="10.21875" style="78" customWidth="1"/>
    <col min="4617" max="4617" width="10.109375" style="78" customWidth="1"/>
    <col min="4618" max="4618" width="1.33203125" style="78" customWidth="1"/>
    <col min="4619" max="4863" width="8.88671875" style="78"/>
    <col min="4864" max="4864" width="1.21875" style="78" customWidth="1"/>
    <col min="4865" max="4865" width="15.21875" style="78" customWidth="1"/>
    <col min="4866" max="4866" width="11.21875" style="78" customWidth="1"/>
    <col min="4867" max="4867" width="10.109375" style="78" customWidth="1"/>
    <col min="4868" max="4869" width="0.6640625" style="78" customWidth="1"/>
    <col min="4870" max="4870" width="6.21875" style="78" customWidth="1"/>
    <col min="4871" max="4871" width="7.77734375" style="78" customWidth="1"/>
    <col min="4872" max="4872" width="10.21875" style="78" customWidth="1"/>
    <col min="4873" max="4873" width="10.109375" style="78" customWidth="1"/>
    <col min="4874" max="4874" width="1.33203125" style="78" customWidth="1"/>
    <col min="4875" max="5119" width="8.88671875" style="78"/>
    <col min="5120" max="5120" width="1.21875" style="78" customWidth="1"/>
    <col min="5121" max="5121" width="15.21875" style="78" customWidth="1"/>
    <col min="5122" max="5122" width="11.21875" style="78" customWidth="1"/>
    <col min="5123" max="5123" width="10.109375" style="78" customWidth="1"/>
    <col min="5124" max="5125" width="0.6640625" style="78" customWidth="1"/>
    <col min="5126" max="5126" width="6.21875" style="78" customWidth="1"/>
    <col min="5127" max="5127" width="7.77734375" style="78" customWidth="1"/>
    <col min="5128" max="5128" width="10.21875" style="78" customWidth="1"/>
    <col min="5129" max="5129" width="10.109375" style="78" customWidth="1"/>
    <col min="5130" max="5130" width="1.33203125" style="78" customWidth="1"/>
    <col min="5131" max="5375" width="8.88671875" style="78"/>
    <col min="5376" max="5376" width="1.21875" style="78" customWidth="1"/>
    <col min="5377" max="5377" width="15.21875" style="78" customWidth="1"/>
    <col min="5378" max="5378" width="11.21875" style="78" customWidth="1"/>
    <col min="5379" max="5379" width="10.109375" style="78" customWidth="1"/>
    <col min="5380" max="5381" width="0.6640625" style="78" customWidth="1"/>
    <col min="5382" max="5382" width="6.21875" style="78" customWidth="1"/>
    <col min="5383" max="5383" width="7.77734375" style="78" customWidth="1"/>
    <col min="5384" max="5384" width="10.21875" style="78" customWidth="1"/>
    <col min="5385" max="5385" width="10.109375" style="78" customWidth="1"/>
    <col min="5386" max="5386" width="1.33203125" style="78" customWidth="1"/>
    <col min="5387" max="5631" width="8.88671875" style="78"/>
    <col min="5632" max="5632" width="1.21875" style="78" customWidth="1"/>
    <col min="5633" max="5633" width="15.21875" style="78" customWidth="1"/>
    <col min="5634" max="5634" width="11.21875" style="78" customWidth="1"/>
    <col min="5635" max="5635" width="10.109375" style="78" customWidth="1"/>
    <col min="5636" max="5637" width="0.6640625" style="78" customWidth="1"/>
    <col min="5638" max="5638" width="6.21875" style="78" customWidth="1"/>
    <col min="5639" max="5639" width="7.77734375" style="78" customWidth="1"/>
    <col min="5640" max="5640" width="10.21875" style="78" customWidth="1"/>
    <col min="5641" max="5641" width="10.109375" style="78" customWidth="1"/>
    <col min="5642" max="5642" width="1.33203125" style="78" customWidth="1"/>
    <col min="5643" max="5887" width="8.88671875" style="78"/>
    <col min="5888" max="5888" width="1.21875" style="78" customWidth="1"/>
    <col min="5889" max="5889" width="15.21875" style="78" customWidth="1"/>
    <col min="5890" max="5890" width="11.21875" style="78" customWidth="1"/>
    <col min="5891" max="5891" width="10.109375" style="78" customWidth="1"/>
    <col min="5892" max="5893" width="0.6640625" style="78" customWidth="1"/>
    <col min="5894" max="5894" width="6.21875" style="78" customWidth="1"/>
    <col min="5895" max="5895" width="7.77734375" style="78" customWidth="1"/>
    <col min="5896" max="5896" width="10.21875" style="78" customWidth="1"/>
    <col min="5897" max="5897" width="10.109375" style="78" customWidth="1"/>
    <col min="5898" max="5898" width="1.33203125" style="78" customWidth="1"/>
    <col min="5899" max="6143" width="8.88671875" style="78"/>
    <col min="6144" max="6144" width="1.21875" style="78" customWidth="1"/>
    <col min="6145" max="6145" width="15.21875" style="78" customWidth="1"/>
    <col min="6146" max="6146" width="11.21875" style="78" customWidth="1"/>
    <col min="6147" max="6147" width="10.109375" style="78" customWidth="1"/>
    <col min="6148" max="6149" width="0.6640625" style="78" customWidth="1"/>
    <col min="6150" max="6150" width="6.21875" style="78" customWidth="1"/>
    <col min="6151" max="6151" width="7.77734375" style="78" customWidth="1"/>
    <col min="6152" max="6152" width="10.21875" style="78" customWidth="1"/>
    <col min="6153" max="6153" width="10.109375" style="78" customWidth="1"/>
    <col min="6154" max="6154" width="1.33203125" style="78" customWidth="1"/>
    <col min="6155" max="6399" width="8.88671875" style="78"/>
    <col min="6400" max="6400" width="1.21875" style="78" customWidth="1"/>
    <col min="6401" max="6401" width="15.21875" style="78" customWidth="1"/>
    <col min="6402" max="6402" width="11.21875" style="78" customWidth="1"/>
    <col min="6403" max="6403" width="10.109375" style="78" customWidth="1"/>
    <col min="6404" max="6405" width="0.6640625" style="78" customWidth="1"/>
    <col min="6406" max="6406" width="6.21875" style="78" customWidth="1"/>
    <col min="6407" max="6407" width="7.77734375" style="78" customWidth="1"/>
    <col min="6408" max="6408" width="10.21875" style="78" customWidth="1"/>
    <col min="6409" max="6409" width="10.109375" style="78" customWidth="1"/>
    <col min="6410" max="6410" width="1.33203125" style="78" customWidth="1"/>
    <col min="6411" max="6655" width="8.88671875" style="78"/>
    <col min="6656" max="6656" width="1.21875" style="78" customWidth="1"/>
    <col min="6657" max="6657" width="15.21875" style="78" customWidth="1"/>
    <col min="6658" max="6658" width="11.21875" style="78" customWidth="1"/>
    <col min="6659" max="6659" width="10.109375" style="78" customWidth="1"/>
    <col min="6660" max="6661" width="0.6640625" style="78" customWidth="1"/>
    <col min="6662" max="6662" width="6.21875" style="78" customWidth="1"/>
    <col min="6663" max="6663" width="7.77734375" style="78" customWidth="1"/>
    <col min="6664" max="6664" width="10.21875" style="78" customWidth="1"/>
    <col min="6665" max="6665" width="10.109375" style="78" customWidth="1"/>
    <col min="6666" max="6666" width="1.33203125" style="78" customWidth="1"/>
    <col min="6667" max="6911" width="8.88671875" style="78"/>
    <col min="6912" max="6912" width="1.21875" style="78" customWidth="1"/>
    <col min="6913" max="6913" width="15.21875" style="78" customWidth="1"/>
    <col min="6914" max="6914" width="11.21875" style="78" customWidth="1"/>
    <col min="6915" max="6915" width="10.109375" style="78" customWidth="1"/>
    <col min="6916" max="6917" width="0.6640625" style="78" customWidth="1"/>
    <col min="6918" max="6918" width="6.21875" style="78" customWidth="1"/>
    <col min="6919" max="6919" width="7.77734375" style="78" customWidth="1"/>
    <col min="6920" max="6920" width="10.21875" style="78" customWidth="1"/>
    <col min="6921" max="6921" width="10.109375" style="78" customWidth="1"/>
    <col min="6922" max="6922" width="1.33203125" style="78" customWidth="1"/>
    <col min="6923" max="7167" width="8.88671875" style="78"/>
    <col min="7168" max="7168" width="1.21875" style="78" customWidth="1"/>
    <col min="7169" max="7169" width="15.21875" style="78" customWidth="1"/>
    <col min="7170" max="7170" width="11.21875" style="78" customWidth="1"/>
    <col min="7171" max="7171" width="10.109375" style="78" customWidth="1"/>
    <col min="7172" max="7173" width="0.6640625" style="78" customWidth="1"/>
    <col min="7174" max="7174" width="6.21875" style="78" customWidth="1"/>
    <col min="7175" max="7175" width="7.77734375" style="78" customWidth="1"/>
    <col min="7176" max="7176" width="10.21875" style="78" customWidth="1"/>
    <col min="7177" max="7177" width="10.109375" style="78" customWidth="1"/>
    <col min="7178" max="7178" width="1.33203125" style="78" customWidth="1"/>
    <col min="7179" max="7423" width="8.88671875" style="78"/>
    <col min="7424" max="7424" width="1.21875" style="78" customWidth="1"/>
    <col min="7425" max="7425" width="15.21875" style="78" customWidth="1"/>
    <col min="7426" max="7426" width="11.21875" style="78" customWidth="1"/>
    <col min="7427" max="7427" width="10.109375" style="78" customWidth="1"/>
    <col min="7428" max="7429" width="0.6640625" style="78" customWidth="1"/>
    <col min="7430" max="7430" width="6.21875" style="78" customWidth="1"/>
    <col min="7431" max="7431" width="7.77734375" style="78" customWidth="1"/>
    <col min="7432" max="7432" width="10.21875" style="78" customWidth="1"/>
    <col min="7433" max="7433" width="10.109375" style="78" customWidth="1"/>
    <col min="7434" max="7434" width="1.33203125" style="78" customWidth="1"/>
    <col min="7435" max="7679" width="8.88671875" style="78"/>
    <col min="7680" max="7680" width="1.21875" style="78" customWidth="1"/>
    <col min="7681" max="7681" width="15.21875" style="78" customWidth="1"/>
    <col min="7682" max="7682" width="11.21875" style="78" customWidth="1"/>
    <col min="7683" max="7683" width="10.109375" style="78" customWidth="1"/>
    <col min="7684" max="7685" width="0.6640625" style="78" customWidth="1"/>
    <col min="7686" max="7686" width="6.21875" style="78" customWidth="1"/>
    <col min="7687" max="7687" width="7.77734375" style="78" customWidth="1"/>
    <col min="7688" max="7688" width="10.21875" style="78" customWidth="1"/>
    <col min="7689" max="7689" width="10.109375" style="78" customWidth="1"/>
    <col min="7690" max="7690" width="1.33203125" style="78" customWidth="1"/>
    <col min="7691" max="7935" width="8.88671875" style="78"/>
    <col min="7936" max="7936" width="1.21875" style="78" customWidth="1"/>
    <col min="7937" max="7937" width="15.21875" style="78" customWidth="1"/>
    <col min="7938" max="7938" width="11.21875" style="78" customWidth="1"/>
    <col min="7939" max="7939" width="10.109375" style="78" customWidth="1"/>
    <col min="7940" max="7941" width="0.6640625" style="78" customWidth="1"/>
    <col min="7942" max="7942" width="6.21875" style="78" customWidth="1"/>
    <col min="7943" max="7943" width="7.77734375" style="78" customWidth="1"/>
    <col min="7944" max="7944" width="10.21875" style="78" customWidth="1"/>
    <col min="7945" max="7945" width="10.109375" style="78" customWidth="1"/>
    <col min="7946" max="7946" width="1.33203125" style="78" customWidth="1"/>
    <col min="7947" max="8191" width="8.88671875" style="78"/>
    <col min="8192" max="8192" width="1.21875" style="78" customWidth="1"/>
    <col min="8193" max="8193" width="15.21875" style="78" customWidth="1"/>
    <col min="8194" max="8194" width="11.21875" style="78" customWidth="1"/>
    <col min="8195" max="8195" width="10.109375" style="78" customWidth="1"/>
    <col min="8196" max="8197" width="0.6640625" style="78" customWidth="1"/>
    <col min="8198" max="8198" width="6.21875" style="78" customWidth="1"/>
    <col min="8199" max="8199" width="7.77734375" style="78" customWidth="1"/>
    <col min="8200" max="8200" width="10.21875" style="78" customWidth="1"/>
    <col min="8201" max="8201" width="10.109375" style="78" customWidth="1"/>
    <col min="8202" max="8202" width="1.33203125" style="78" customWidth="1"/>
    <col min="8203" max="8447" width="8.88671875" style="78"/>
    <col min="8448" max="8448" width="1.21875" style="78" customWidth="1"/>
    <col min="8449" max="8449" width="15.21875" style="78" customWidth="1"/>
    <col min="8450" max="8450" width="11.21875" style="78" customWidth="1"/>
    <col min="8451" max="8451" width="10.109375" style="78" customWidth="1"/>
    <col min="8452" max="8453" width="0.6640625" style="78" customWidth="1"/>
    <col min="8454" max="8454" width="6.21875" style="78" customWidth="1"/>
    <col min="8455" max="8455" width="7.77734375" style="78" customWidth="1"/>
    <col min="8456" max="8456" width="10.21875" style="78" customWidth="1"/>
    <col min="8457" max="8457" width="10.109375" style="78" customWidth="1"/>
    <col min="8458" max="8458" width="1.33203125" style="78" customWidth="1"/>
    <col min="8459" max="8703" width="8.88671875" style="78"/>
    <col min="8704" max="8704" width="1.21875" style="78" customWidth="1"/>
    <col min="8705" max="8705" width="15.21875" style="78" customWidth="1"/>
    <col min="8706" max="8706" width="11.21875" style="78" customWidth="1"/>
    <col min="8707" max="8707" width="10.109375" style="78" customWidth="1"/>
    <col min="8708" max="8709" width="0.6640625" style="78" customWidth="1"/>
    <col min="8710" max="8710" width="6.21875" style="78" customWidth="1"/>
    <col min="8711" max="8711" width="7.77734375" style="78" customWidth="1"/>
    <col min="8712" max="8712" width="10.21875" style="78" customWidth="1"/>
    <col min="8713" max="8713" width="10.109375" style="78" customWidth="1"/>
    <col min="8714" max="8714" width="1.33203125" style="78" customWidth="1"/>
    <col min="8715" max="8959" width="8.88671875" style="78"/>
    <col min="8960" max="8960" width="1.21875" style="78" customWidth="1"/>
    <col min="8961" max="8961" width="15.21875" style="78" customWidth="1"/>
    <col min="8962" max="8962" width="11.21875" style="78" customWidth="1"/>
    <col min="8963" max="8963" width="10.109375" style="78" customWidth="1"/>
    <col min="8964" max="8965" width="0.6640625" style="78" customWidth="1"/>
    <col min="8966" max="8966" width="6.21875" style="78" customWidth="1"/>
    <col min="8967" max="8967" width="7.77734375" style="78" customWidth="1"/>
    <col min="8968" max="8968" width="10.21875" style="78" customWidth="1"/>
    <col min="8969" max="8969" width="10.109375" style="78" customWidth="1"/>
    <col min="8970" max="8970" width="1.33203125" style="78" customWidth="1"/>
    <col min="8971" max="9215" width="8.88671875" style="78"/>
    <col min="9216" max="9216" width="1.21875" style="78" customWidth="1"/>
    <col min="9217" max="9217" width="15.21875" style="78" customWidth="1"/>
    <col min="9218" max="9218" width="11.21875" style="78" customWidth="1"/>
    <col min="9219" max="9219" width="10.109375" style="78" customWidth="1"/>
    <col min="9220" max="9221" width="0.6640625" style="78" customWidth="1"/>
    <col min="9222" max="9222" width="6.21875" style="78" customWidth="1"/>
    <col min="9223" max="9223" width="7.77734375" style="78" customWidth="1"/>
    <col min="9224" max="9224" width="10.21875" style="78" customWidth="1"/>
    <col min="9225" max="9225" width="10.109375" style="78" customWidth="1"/>
    <col min="9226" max="9226" width="1.33203125" style="78" customWidth="1"/>
    <col min="9227" max="9471" width="8.88671875" style="78"/>
    <col min="9472" max="9472" width="1.21875" style="78" customWidth="1"/>
    <col min="9473" max="9473" width="15.21875" style="78" customWidth="1"/>
    <col min="9474" max="9474" width="11.21875" style="78" customWidth="1"/>
    <col min="9475" max="9475" width="10.109375" style="78" customWidth="1"/>
    <col min="9476" max="9477" width="0.6640625" style="78" customWidth="1"/>
    <col min="9478" max="9478" width="6.21875" style="78" customWidth="1"/>
    <col min="9479" max="9479" width="7.77734375" style="78" customWidth="1"/>
    <col min="9480" max="9480" width="10.21875" style="78" customWidth="1"/>
    <col min="9481" max="9481" width="10.109375" style="78" customWidth="1"/>
    <col min="9482" max="9482" width="1.33203125" style="78" customWidth="1"/>
    <col min="9483" max="9727" width="8.88671875" style="78"/>
    <col min="9728" max="9728" width="1.21875" style="78" customWidth="1"/>
    <col min="9729" max="9729" width="15.21875" style="78" customWidth="1"/>
    <col min="9730" max="9730" width="11.21875" style="78" customWidth="1"/>
    <col min="9731" max="9731" width="10.109375" style="78" customWidth="1"/>
    <col min="9732" max="9733" width="0.6640625" style="78" customWidth="1"/>
    <col min="9734" max="9734" width="6.21875" style="78" customWidth="1"/>
    <col min="9735" max="9735" width="7.77734375" style="78" customWidth="1"/>
    <col min="9736" max="9736" width="10.21875" style="78" customWidth="1"/>
    <col min="9737" max="9737" width="10.109375" style="78" customWidth="1"/>
    <col min="9738" max="9738" width="1.33203125" style="78" customWidth="1"/>
    <col min="9739" max="9983" width="8.88671875" style="78"/>
    <col min="9984" max="9984" width="1.21875" style="78" customWidth="1"/>
    <col min="9985" max="9985" width="15.21875" style="78" customWidth="1"/>
    <col min="9986" max="9986" width="11.21875" style="78" customWidth="1"/>
    <col min="9987" max="9987" width="10.109375" style="78" customWidth="1"/>
    <col min="9988" max="9989" width="0.6640625" style="78" customWidth="1"/>
    <col min="9990" max="9990" width="6.21875" style="78" customWidth="1"/>
    <col min="9991" max="9991" width="7.77734375" style="78" customWidth="1"/>
    <col min="9992" max="9992" width="10.21875" style="78" customWidth="1"/>
    <col min="9993" max="9993" width="10.109375" style="78" customWidth="1"/>
    <col min="9994" max="9994" width="1.33203125" style="78" customWidth="1"/>
    <col min="9995" max="10239" width="8.88671875" style="78"/>
    <col min="10240" max="10240" width="1.21875" style="78" customWidth="1"/>
    <col min="10241" max="10241" width="15.21875" style="78" customWidth="1"/>
    <col min="10242" max="10242" width="11.21875" style="78" customWidth="1"/>
    <col min="10243" max="10243" width="10.109375" style="78" customWidth="1"/>
    <col min="10244" max="10245" width="0.6640625" style="78" customWidth="1"/>
    <col min="10246" max="10246" width="6.21875" style="78" customWidth="1"/>
    <col min="10247" max="10247" width="7.77734375" style="78" customWidth="1"/>
    <col min="10248" max="10248" width="10.21875" style="78" customWidth="1"/>
    <col min="10249" max="10249" width="10.109375" style="78" customWidth="1"/>
    <col min="10250" max="10250" width="1.33203125" style="78" customWidth="1"/>
    <col min="10251" max="10495" width="8.88671875" style="78"/>
    <col min="10496" max="10496" width="1.21875" style="78" customWidth="1"/>
    <col min="10497" max="10497" width="15.21875" style="78" customWidth="1"/>
    <col min="10498" max="10498" width="11.21875" style="78" customWidth="1"/>
    <col min="10499" max="10499" width="10.109375" style="78" customWidth="1"/>
    <col min="10500" max="10501" width="0.6640625" style="78" customWidth="1"/>
    <col min="10502" max="10502" width="6.21875" style="78" customWidth="1"/>
    <col min="10503" max="10503" width="7.77734375" style="78" customWidth="1"/>
    <col min="10504" max="10504" width="10.21875" style="78" customWidth="1"/>
    <col min="10505" max="10505" width="10.109375" style="78" customWidth="1"/>
    <col min="10506" max="10506" width="1.33203125" style="78" customWidth="1"/>
    <col min="10507" max="10751" width="8.88671875" style="78"/>
    <col min="10752" max="10752" width="1.21875" style="78" customWidth="1"/>
    <col min="10753" max="10753" width="15.21875" style="78" customWidth="1"/>
    <col min="10754" max="10754" width="11.21875" style="78" customWidth="1"/>
    <col min="10755" max="10755" width="10.109375" style="78" customWidth="1"/>
    <col min="10756" max="10757" width="0.6640625" style="78" customWidth="1"/>
    <col min="10758" max="10758" width="6.21875" style="78" customWidth="1"/>
    <col min="10759" max="10759" width="7.77734375" style="78" customWidth="1"/>
    <col min="10760" max="10760" width="10.21875" style="78" customWidth="1"/>
    <col min="10761" max="10761" width="10.109375" style="78" customWidth="1"/>
    <col min="10762" max="10762" width="1.33203125" style="78" customWidth="1"/>
    <col min="10763" max="11007" width="8.88671875" style="78"/>
    <col min="11008" max="11008" width="1.21875" style="78" customWidth="1"/>
    <col min="11009" max="11009" width="15.21875" style="78" customWidth="1"/>
    <col min="11010" max="11010" width="11.21875" style="78" customWidth="1"/>
    <col min="11011" max="11011" width="10.109375" style="78" customWidth="1"/>
    <col min="11012" max="11013" width="0.6640625" style="78" customWidth="1"/>
    <col min="11014" max="11014" width="6.21875" style="78" customWidth="1"/>
    <col min="11015" max="11015" width="7.77734375" style="78" customWidth="1"/>
    <col min="11016" max="11016" width="10.21875" style="78" customWidth="1"/>
    <col min="11017" max="11017" width="10.109375" style="78" customWidth="1"/>
    <col min="11018" max="11018" width="1.33203125" style="78" customWidth="1"/>
    <col min="11019" max="11263" width="8.88671875" style="78"/>
    <col min="11264" max="11264" width="1.21875" style="78" customWidth="1"/>
    <col min="11265" max="11265" width="15.21875" style="78" customWidth="1"/>
    <col min="11266" max="11266" width="11.21875" style="78" customWidth="1"/>
    <col min="11267" max="11267" width="10.109375" style="78" customWidth="1"/>
    <col min="11268" max="11269" width="0.6640625" style="78" customWidth="1"/>
    <col min="11270" max="11270" width="6.21875" style="78" customWidth="1"/>
    <col min="11271" max="11271" width="7.77734375" style="78" customWidth="1"/>
    <col min="11272" max="11272" width="10.21875" style="78" customWidth="1"/>
    <col min="11273" max="11273" width="10.109375" style="78" customWidth="1"/>
    <col min="11274" max="11274" width="1.33203125" style="78" customWidth="1"/>
    <col min="11275" max="11519" width="8.88671875" style="78"/>
    <col min="11520" max="11520" width="1.21875" style="78" customWidth="1"/>
    <col min="11521" max="11521" width="15.21875" style="78" customWidth="1"/>
    <col min="11522" max="11522" width="11.21875" style="78" customWidth="1"/>
    <col min="11523" max="11523" width="10.109375" style="78" customWidth="1"/>
    <col min="11524" max="11525" width="0.6640625" style="78" customWidth="1"/>
    <col min="11526" max="11526" width="6.21875" style="78" customWidth="1"/>
    <col min="11527" max="11527" width="7.77734375" style="78" customWidth="1"/>
    <col min="11528" max="11528" width="10.21875" style="78" customWidth="1"/>
    <col min="11529" max="11529" width="10.109375" style="78" customWidth="1"/>
    <col min="11530" max="11530" width="1.33203125" style="78" customWidth="1"/>
    <col min="11531" max="11775" width="8.88671875" style="78"/>
    <col min="11776" max="11776" width="1.21875" style="78" customWidth="1"/>
    <col min="11777" max="11777" width="15.21875" style="78" customWidth="1"/>
    <col min="11778" max="11778" width="11.21875" style="78" customWidth="1"/>
    <col min="11779" max="11779" width="10.109375" style="78" customWidth="1"/>
    <col min="11780" max="11781" width="0.6640625" style="78" customWidth="1"/>
    <col min="11782" max="11782" width="6.21875" style="78" customWidth="1"/>
    <col min="11783" max="11783" width="7.77734375" style="78" customWidth="1"/>
    <col min="11784" max="11784" width="10.21875" style="78" customWidth="1"/>
    <col min="11785" max="11785" width="10.109375" style="78" customWidth="1"/>
    <col min="11786" max="11786" width="1.33203125" style="78" customWidth="1"/>
    <col min="11787" max="12031" width="8.88671875" style="78"/>
    <col min="12032" max="12032" width="1.21875" style="78" customWidth="1"/>
    <col min="12033" max="12033" width="15.21875" style="78" customWidth="1"/>
    <col min="12034" max="12034" width="11.21875" style="78" customWidth="1"/>
    <col min="12035" max="12035" width="10.109375" style="78" customWidth="1"/>
    <col min="12036" max="12037" width="0.6640625" style="78" customWidth="1"/>
    <col min="12038" max="12038" width="6.21875" style="78" customWidth="1"/>
    <col min="12039" max="12039" width="7.77734375" style="78" customWidth="1"/>
    <col min="12040" max="12040" width="10.21875" style="78" customWidth="1"/>
    <col min="12041" max="12041" width="10.109375" style="78" customWidth="1"/>
    <col min="12042" max="12042" width="1.33203125" style="78" customWidth="1"/>
    <col min="12043" max="12287" width="8.88671875" style="78"/>
    <col min="12288" max="12288" width="1.21875" style="78" customWidth="1"/>
    <col min="12289" max="12289" width="15.21875" style="78" customWidth="1"/>
    <col min="12290" max="12290" width="11.21875" style="78" customWidth="1"/>
    <col min="12291" max="12291" width="10.109375" style="78" customWidth="1"/>
    <col min="12292" max="12293" width="0.6640625" style="78" customWidth="1"/>
    <col min="12294" max="12294" width="6.21875" style="78" customWidth="1"/>
    <col min="12295" max="12295" width="7.77734375" style="78" customWidth="1"/>
    <col min="12296" max="12296" width="10.21875" style="78" customWidth="1"/>
    <col min="12297" max="12297" width="10.109375" style="78" customWidth="1"/>
    <col min="12298" max="12298" width="1.33203125" style="78" customWidth="1"/>
    <col min="12299" max="12543" width="8.88671875" style="78"/>
    <col min="12544" max="12544" width="1.21875" style="78" customWidth="1"/>
    <col min="12545" max="12545" width="15.21875" style="78" customWidth="1"/>
    <col min="12546" max="12546" width="11.21875" style="78" customWidth="1"/>
    <col min="12547" max="12547" width="10.109375" style="78" customWidth="1"/>
    <col min="12548" max="12549" width="0.6640625" style="78" customWidth="1"/>
    <col min="12550" max="12550" width="6.21875" style="78" customWidth="1"/>
    <col min="12551" max="12551" width="7.77734375" style="78" customWidth="1"/>
    <col min="12552" max="12552" width="10.21875" style="78" customWidth="1"/>
    <col min="12553" max="12553" width="10.109375" style="78" customWidth="1"/>
    <col min="12554" max="12554" width="1.33203125" style="78" customWidth="1"/>
    <col min="12555" max="12799" width="8.88671875" style="78"/>
    <col min="12800" max="12800" width="1.21875" style="78" customWidth="1"/>
    <col min="12801" max="12801" width="15.21875" style="78" customWidth="1"/>
    <col min="12802" max="12802" width="11.21875" style="78" customWidth="1"/>
    <col min="12803" max="12803" width="10.109375" style="78" customWidth="1"/>
    <col min="12804" max="12805" width="0.6640625" style="78" customWidth="1"/>
    <col min="12806" max="12806" width="6.21875" style="78" customWidth="1"/>
    <col min="12807" max="12807" width="7.77734375" style="78" customWidth="1"/>
    <col min="12808" max="12808" width="10.21875" style="78" customWidth="1"/>
    <col min="12809" max="12809" width="10.109375" style="78" customWidth="1"/>
    <col min="12810" max="12810" width="1.33203125" style="78" customWidth="1"/>
    <col min="12811" max="13055" width="8.88671875" style="78"/>
    <col min="13056" max="13056" width="1.21875" style="78" customWidth="1"/>
    <col min="13057" max="13057" width="15.21875" style="78" customWidth="1"/>
    <col min="13058" max="13058" width="11.21875" style="78" customWidth="1"/>
    <col min="13059" max="13059" width="10.109375" style="78" customWidth="1"/>
    <col min="13060" max="13061" width="0.6640625" style="78" customWidth="1"/>
    <col min="13062" max="13062" width="6.21875" style="78" customWidth="1"/>
    <col min="13063" max="13063" width="7.77734375" style="78" customWidth="1"/>
    <col min="13064" max="13064" width="10.21875" style="78" customWidth="1"/>
    <col min="13065" max="13065" width="10.109375" style="78" customWidth="1"/>
    <col min="13066" max="13066" width="1.33203125" style="78" customWidth="1"/>
    <col min="13067" max="13311" width="8.88671875" style="78"/>
    <col min="13312" max="13312" width="1.21875" style="78" customWidth="1"/>
    <col min="13313" max="13313" width="15.21875" style="78" customWidth="1"/>
    <col min="13314" max="13314" width="11.21875" style="78" customWidth="1"/>
    <col min="13315" max="13315" width="10.109375" style="78" customWidth="1"/>
    <col min="13316" max="13317" width="0.6640625" style="78" customWidth="1"/>
    <col min="13318" max="13318" width="6.21875" style="78" customWidth="1"/>
    <col min="13319" max="13319" width="7.77734375" style="78" customWidth="1"/>
    <col min="13320" max="13320" width="10.21875" style="78" customWidth="1"/>
    <col min="13321" max="13321" width="10.109375" style="78" customWidth="1"/>
    <col min="13322" max="13322" width="1.33203125" style="78" customWidth="1"/>
    <col min="13323" max="13567" width="8.88671875" style="78"/>
    <col min="13568" max="13568" width="1.21875" style="78" customWidth="1"/>
    <col min="13569" max="13569" width="15.21875" style="78" customWidth="1"/>
    <col min="13570" max="13570" width="11.21875" style="78" customWidth="1"/>
    <col min="13571" max="13571" width="10.109375" style="78" customWidth="1"/>
    <col min="13572" max="13573" width="0.6640625" style="78" customWidth="1"/>
    <col min="13574" max="13574" width="6.21875" style="78" customWidth="1"/>
    <col min="13575" max="13575" width="7.77734375" style="78" customWidth="1"/>
    <col min="13576" max="13576" width="10.21875" style="78" customWidth="1"/>
    <col min="13577" max="13577" width="10.109375" style="78" customWidth="1"/>
    <col min="13578" max="13578" width="1.33203125" style="78" customWidth="1"/>
    <col min="13579" max="13823" width="8.88671875" style="78"/>
    <col min="13824" max="13824" width="1.21875" style="78" customWidth="1"/>
    <col min="13825" max="13825" width="15.21875" style="78" customWidth="1"/>
    <col min="13826" max="13826" width="11.21875" style="78" customWidth="1"/>
    <col min="13827" max="13827" width="10.109375" style="78" customWidth="1"/>
    <col min="13828" max="13829" width="0.6640625" style="78" customWidth="1"/>
    <col min="13830" max="13830" width="6.21875" style="78" customWidth="1"/>
    <col min="13831" max="13831" width="7.77734375" style="78" customWidth="1"/>
    <col min="13832" max="13832" width="10.21875" style="78" customWidth="1"/>
    <col min="13833" max="13833" width="10.109375" style="78" customWidth="1"/>
    <col min="13834" max="13834" width="1.33203125" style="78" customWidth="1"/>
    <col min="13835" max="14079" width="8.88671875" style="78"/>
    <col min="14080" max="14080" width="1.21875" style="78" customWidth="1"/>
    <col min="14081" max="14081" width="15.21875" style="78" customWidth="1"/>
    <col min="14082" max="14082" width="11.21875" style="78" customWidth="1"/>
    <col min="14083" max="14083" width="10.109375" style="78" customWidth="1"/>
    <col min="14084" max="14085" width="0.6640625" style="78" customWidth="1"/>
    <col min="14086" max="14086" width="6.21875" style="78" customWidth="1"/>
    <col min="14087" max="14087" width="7.77734375" style="78" customWidth="1"/>
    <col min="14088" max="14088" width="10.21875" style="78" customWidth="1"/>
    <col min="14089" max="14089" width="10.109375" style="78" customWidth="1"/>
    <col min="14090" max="14090" width="1.33203125" style="78" customWidth="1"/>
    <col min="14091" max="14335" width="8.88671875" style="78"/>
    <col min="14336" max="14336" width="1.21875" style="78" customWidth="1"/>
    <col min="14337" max="14337" width="15.21875" style="78" customWidth="1"/>
    <col min="14338" max="14338" width="11.21875" style="78" customWidth="1"/>
    <col min="14339" max="14339" width="10.109375" style="78" customWidth="1"/>
    <col min="14340" max="14341" width="0.6640625" style="78" customWidth="1"/>
    <col min="14342" max="14342" width="6.21875" style="78" customWidth="1"/>
    <col min="14343" max="14343" width="7.77734375" style="78" customWidth="1"/>
    <col min="14344" max="14344" width="10.21875" style="78" customWidth="1"/>
    <col min="14345" max="14345" width="10.109375" style="78" customWidth="1"/>
    <col min="14346" max="14346" width="1.33203125" style="78" customWidth="1"/>
    <col min="14347" max="14591" width="8.88671875" style="78"/>
    <col min="14592" max="14592" width="1.21875" style="78" customWidth="1"/>
    <col min="14593" max="14593" width="15.21875" style="78" customWidth="1"/>
    <col min="14594" max="14594" width="11.21875" style="78" customWidth="1"/>
    <col min="14595" max="14595" width="10.109375" style="78" customWidth="1"/>
    <col min="14596" max="14597" width="0.6640625" style="78" customWidth="1"/>
    <col min="14598" max="14598" width="6.21875" style="78" customWidth="1"/>
    <col min="14599" max="14599" width="7.77734375" style="78" customWidth="1"/>
    <col min="14600" max="14600" width="10.21875" style="78" customWidth="1"/>
    <col min="14601" max="14601" width="10.109375" style="78" customWidth="1"/>
    <col min="14602" max="14602" width="1.33203125" style="78" customWidth="1"/>
    <col min="14603" max="14847" width="8.88671875" style="78"/>
    <col min="14848" max="14848" width="1.21875" style="78" customWidth="1"/>
    <col min="14849" max="14849" width="15.21875" style="78" customWidth="1"/>
    <col min="14850" max="14850" width="11.21875" style="78" customWidth="1"/>
    <col min="14851" max="14851" width="10.109375" style="78" customWidth="1"/>
    <col min="14852" max="14853" width="0.6640625" style="78" customWidth="1"/>
    <col min="14854" max="14854" width="6.21875" style="78" customWidth="1"/>
    <col min="14855" max="14855" width="7.77734375" style="78" customWidth="1"/>
    <col min="14856" max="14856" width="10.21875" style="78" customWidth="1"/>
    <col min="14857" max="14857" width="10.109375" style="78" customWidth="1"/>
    <col min="14858" max="14858" width="1.33203125" style="78" customWidth="1"/>
    <col min="14859" max="15103" width="8.88671875" style="78"/>
    <col min="15104" max="15104" width="1.21875" style="78" customWidth="1"/>
    <col min="15105" max="15105" width="15.21875" style="78" customWidth="1"/>
    <col min="15106" max="15106" width="11.21875" style="78" customWidth="1"/>
    <col min="15107" max="15107" width="10.109375" style="78" customWidth="1"/>
    <col min="15108" max="15109" width="0.6640625" style="78" customWidth="1"/>
    <col min="15110" max="15110" width="6.21875" style="78" customWidth="1"/>
    <col min="15111" max="15111" width="7.77734375" style="78" customWidth="1"/>
    <col min="15112" max="15112" width="10.21875" style="78" customWidth="1"/>
    <col min="15113" max="15113" width="10.109375" style="78" customWidth="1"/>
    <col min="15114" max="15114" width="1.33203125" style="78" customWidth="1"/>
    <col min="15115" max="15359" width="8.88671875" style="78"/>
    <col min="15360" max="15360" width="1.21875" style="78" customWidth="1"/>
    <col min="15361" max="15361" width="15.21875" style="78" customWidth="1"/>
    <col min="15362" max="15362" width="11.21875" style="78" customWidth="1"/>
    <col min="15363" max="15363" width="10.109375" style="78" customWidth="1"/>
    <col min="15364" max="15365" width="0.6640625" style="78" customWidth="1"/>
    <col min="15366" max="15366" width="6.21875" style="78" customWidth="1"/>
    <col min="15367" max="15367" width="7.77734375" style="78" customWidth="1"/>
    <col min="15368" max="15368" width="10.21875" style="78" customWidth="1"/>
    <col min="15369" max="15369" width="10.109375" style="78" customWidth="1"/>
    <col min="15370" max="15370" width="1.33203125" style="78" customWidth="1"/>
    <col min="15371" max="15615" width="8.88671875" style="78"/>
    <col min="15616" max="15616" width="1.21875" style="78" customWidth="1"/>
    <col min="15617" max="15617" width="15.21875" style="78" customWidth="1"/>
    <col min="15618" max="15618" width="11.21875" style="78" customWidth="1"/>
    <col min="15619" max="15619" width="10.109375" style="78" customWidth="1"/>
    <col min="15620" max="15621" width="0.6640625" style="78" customWidth="1"/>
    <col min="15622" max="15622" width="6.21875" style="78" customWidth="1"/>
    <col min="15623" max="15623" width="7.77734375" style="78" customWidth="1"/>
    <col min="15624" max="15624" width="10.21875" style="78" customWidth="1"/>
    <col min="15625" max="15625" width="10.109375" style="78" customWidth="1"/>
    <col min="15626" max="15626" width="1.33203125" style="78" customWidth="1"/>
    <col min="15627" max="15871" width="8.88671875" style="78"/>
    <col min="15872" max="15872" width="1.21875" style="78" customWidth="1"/>
    <col min="15873" max="15873" width="15.21875" style="78" customWidth="1"/>
    <col min="15874" max="15874" width="11.21875" style="78" customWidth="1"/>
    <col min="15875" max="15875" width="10.109375" style="78" customWidth="1"/>
    <col min="15876" max="15877" width="0.6640625" style="78" customWidth="1"/>
    <col min="15878" max="15878" width="6.21875" style="78" customWidth="1"/>
    <col min="15879" max="15879" width="7.77734375" style="78" customWidth="1"/>
    <col min="15880" max="15880" width="10.21875" style="78" customWidth="1"/>
    <col min="15881" max="15881" width="10.109375" style="78" customWidth="1"/>
    <col min="15882" max="15882" width="1.33203125" style="78" customWidth="1"/>
    <col min="15883" max="16127" width="8.88671875" style="78"/>
    <col min="16128" max="16128" width="1.21875" style="78" customWidth="1"/>
    <col min="16129" max="16129" width="15.21875" style="78" customWidth="1"/>
    <col min="16130" max="16130" width="11.21875" style="78" customWidth="1"/>
    <col min="16131" max="16131" width="10.109375" style="78" customWidth="1"/>
    <col min="16132" max="16133" width="0.6640625" style="78" customWidth="1"/>
    <col min="16134" max="16134" width="6.21875" style="78" customWidth="1"/>
    <col min="16135" max="16135" width="7.77734375" style="78" customWidth="1"/>
    <col min="16136" max="16136" width="10.21875" style="78" customWidth="1"/>
    <col min="16137" max="16137" width="10.109375" style="78" customWidth="1"/>
    <col min="16138" max="16138" width="1.33203125" style="78" customWidth="1"/>
    <col min="16139" max="16384" width="8.88671875" style="78"/>
  </cols>
  <sheetData>
    <row r="1" spans="2:9">
      <c r="G1" s="104"/>
      <c r="H1" s="103"/>
      <c r="I1" s="102"/>
    </row>
    <row r="2" spans="2:9">
      <c r="B2" s="90"/>
      <c r="C2" s="98" t="s">
        <v>12</v>
      </c>
      <c r="D2" s="98" t="s">
        <v>13</v>
      </c>
      <c r="F2" s="101"/>
      <c r="G2" s="85">
        <f>C8</f>
        <v>200000</v>
      </c>
      <c r="H2" s="84">
        <f>D8</f>
        <v>135135.63719758563</v>
      </c>
      <c r="I2" s="84" t="s">
        <v>126</v>
      </c>
    </row>
    <row r="3" spans="2:9">
      <c r="B3" s="90" t="s">
        <v>14</v>
      </c>
      <c r="C3" s="97">
        <v>200000</v>
      </c>
      <c r="D3" s="98"/>
      <c r="F3" s="86">
        <v>10000</v>
      </c>
      <c r="G3" s="85">
        <f t="dataTable" ref="G3:H23" dt2D="0" dtr="0" r1="D6"/>
        <v>200000</v>
      </c>
      <c r="H3" s="84">
        <v>92567.81859879283</v>
      </c>
      <c r="I3" s="81">
        <f>G3-H3</f>
        <v>107432.18140120717</v>
      </c>
    </row>
    <row r="4" spans="2:9">
      <c r="B4" s="95" t="s">
        <v>15</v>
      </c>
      <c r="C4" s="100"/>
      <c r="D4" s="99">
        <v>0.1</v>
      </c>
      <c r="F4" s="86">
        <v>11000</v>
      </c>
      <c r="G4" s="85">
        <v>200000</v>
      </c>
      <c r="H4" s="84">
        <v>101081.38231855138</v>
      </c>
      <c r="I4" s="81">
        <f>G4-H4</f>
        <v>98918.617681448624</v>
      </c>
    </row>
    <row r="5" spans="2:9">
      <c r="B5" s="95" t="s">
        <v>16</v>
      </c>
      <c r="C5" s="97"/>
      <c r="D5" s="97">
        <v>20</v>
      </c>
      <c r="F5" s="86">
        <v>12000</v>
      </c>
      <c r="G5" s="85">
        <v>200000</v>
      </c>
      <c r="H5" s="84">
        <v>109594.94603830994</v>
      </c>
      <c r="I5" s="81">
        <f>G5-H5</f>
        <v>90405.053961690064</v>
      </c>
    </row>
    <row r="6" spans="2:9">
      <c r="B6" s="95" t="s">
        <v>17</v>
      </c>
      <c r="C6" s="98"/>
      <c r="D6" s="97">
        <v>15000</v>
      </c>
      <c r="F6" s="86">
        <v>13000</v>
      </c>
      <c r="G6" s="85">
        <v>200000</v>
      </c>
      <c r="H6" s="84">
        <v>118108.50975806851</v>
      </c>
      <c r="I6" s="81">
        <f>G6-H6</f>
        <v>81891.490241931489</v>
      </c>
    </row>
    <row r="7" spans="2:9">
      <c r="B7" s="95" t="s">
        <v>18</v>
      </c>
      <c r="C7" s="97"/>
      <c r="D7" s="97">
        <v>50000</v>
      </c>
      <c r="F7" s="86">
        <v>14000</v>
      </c>
      <c r="G7" s="85">
        <v>200000</v>
      </c>
      <c r="H7" s="84">
        <v>126622.07347782707</v>
      </c>
      <c r="I7" s="81">
        <f>G7-H7</f>
        <v>73377.926522172929</v>
      </c>
    </row>
    <row r="8" spans="2:9">
      <c r="B8" s="90" t="s">
        <v>19</v>
      </c>
      <c r="C8" s="91">
        <v>200000</v>
      </c>
      <c r="D8" s="91">
        <f>50000/(1+D4)^20+PV(D4,D5,-D6,,0)</f>
        <v>135135.63719758563</v>
      </c>
      <c r="E8" s="96"/>
      <c r="F8" s="86">
        <v>15000</v>
      </c>
      <c r="G8" s="85">
        <v>200000</v>
      </c>
      <c r="H8" s="84">
        <v>135135.63719758563</v>
      </c>
      <c r="I8" s="81">
        <f>G8-H8</f>
        <v>64864.362802414369</v>
      </c>
    </row>
    <row r="9" spans="2:9">
      <c r="B9" s="95" t="s">
        <v>20</v>
      </c>
      <c r="C9" s="94" t="str">
        <f>IF(C8&gt;D8,"方案一有利",IF(C8&lt;D8,"方案二有利","方案一和方案二相同"))</f>
        <v>方案一有利</v>
      </c>
      <c r="D9" s="93"/>
      <c r="F9" s="86">
        <v>16000</v>
      </c>
      <c r="G9" s="85">
        <v>200000</v>
      </c>
      <c r="H9" s="84">
        <v>143649.20091734419</v>
      </c>
      <c r="I9" s="81">
        <f>G9-H9</f>
        <v>56350.799082655809</v>
      </c>
    </row>
    <row r="10" spans="2:9">
      <c r="B10" s="90"/>
      <c r="C10" s="92"/>
      <c r="D10" s="90"/>
      <c r="F10" s="86">
        <v>17000</v>
      </c>
      <c r="G10" s="85">
        <v>200000</v>
      </c>
      <c r="H10" s="84">
        <v>152162.76463710278</v>
      </c>
      <c r="I10" s="81">
        <f>G10-H10</f>
        <v>47837.23536289722</v>
      </c>
    </row>
    <row r="11" spans="2:9">
      <c r="B11" s="90" t="s">
        <v>21</v>
      </c>
      <c r="C11" s="90"/>
      <c r="D11" s="91">
        <f>PMT(D4,D5,C3-D7/(1+10%)^20,,0)</f>
        <v>-22618.943715881873</v>
      </c>
      <c r="F11" s="86">
        <v>18000</v>
      </c>
      <c r="G11" s="85">
        <v>200000</v>
      </c>
      <c r="H11" s="84">
        <v>160676.32835686134</v>
      </c>
      <c r="I11" s="81">
        <f>G11-H11</f>
        <v>39323.671643138659</v>
      </c>
    </row>
    <row r="12" spans="2:9">
      <c r="F12" s="86">
        <v>19000</v>
      </c>
      <c r="G12" s="85">
        <v>200000</v>
      </c>
      <c r="H12" s="84">
        <v>169189.8920766199</v>
      </c>
      <c r="I12" s="81">
        <f>G12-H12</f>
        <v>30810.107923380099</v>
      </c>
    </row>
    <row r="13" spans="2:9">
      <c r="F13" s="86">
        <v>20000</v>
      </c>
      <c r="G13" s="85">
        <v>200000</v>
      </c>
      <c r="H13" s="84">
        <v>177703.45579637849</v>
      </c>
      <c r="I13" s="81">
        <f>G13-H13</f>
        <v>22296.54420362151</v>
      </c>
    </row>
    <row r="14" spans="2:9">
      <c r="C14" s="78" t="s">
        <v>22</v>
      </c>
      <c r="E14" s="80"/>
      <c r="F14" s="86">
        <v>21000</v>
      </c>
      <c r="G14" s="85">
        <v>200000</v>
      </c>
      <c r="H14" s="84">
        <v>186217.01951613702</v>
      </c>
      <c r="I14" s="81">
        <f>G14-H14</f>
        <v>13782.980483862979</v>
      </c>
    </row>
    <row r="15" spans="2:9">
      <c r="C15" s="89">
        <f>INDEX(F3:F23,MATCH($D$16,$I$3:$I$23,-1))</f>
        <v>22000</v>
      </c>
      <c r="D15" s="89">
        <v>5269.4167641044187</v>
      </c>
      <c r="F15" s="86">
        <v>22000</v>
      </c>
      <c r="G15" s="85">
        <v>200000</v>
      </c>
      <c r="H15" s="84">
        <v>194730.58323589558</v>
      </c>
      <c r="I15" s="81">
        <f>G15-H15</f>
        <v>5269.4167641044187</v>
      </c>
    </row>
    <row r="16" spans="2:9">
      <c r="C16" s="89">
        <f>C15+($D$16-$D$15)/($D$17-$D$15)*(C17-C15)</f>
        <v>22618.943715881866</v>
      </c>
      <c r="D16" s="90">
        <v>0</v>
      </c>
      <c r="F16" s="86">
        <v>23000</v>
      </c>
      <c r="G16" s="85">
        <v>200000</v>
      </c>
      <c r="H16" s="84">
        <v>203244.14695565417</v>
      </c>
      <c r="I16" s="81">
        <f>G16-H16</f>
        <v>-3244.1469556541706</v>
      </c>
    </row>
    <row r="17" spans="2:15">
      <c r="C17" s="89">
        <f>INDEX(F3:F23,MATCH($D$16,$I$3:$I$23,-1)+1)</f>
        <v>23000</v>
      </c>
      <c r="D17" s="89">
        <v>-3244.1469556541706</v>
      </c>
      <c r="F17" s="86">
        <v>24000</v>
      </c>
      <c r="G17" s="85">
        <v>200000</v>
      </c>
      <c r="H17" s="84">
        <v>211757.7106754127</v>
      </c>
      <c r="I17" s="81">
        <f>G17-H17</f>
        <v>-11757.710675412702</v>
      </c>
    </row>
    <row r="18" spans="2:15">
      <c r="B18" s="88"/>
      <c r="C18" s="88"/>
      <c r="D18" s="87"/>
      <c r="F18" s="86">
        <v>25000</v>
      </c>
      <c r="G18" s="85">
        <v>200000</v>
      </c>
      <c r="H18" s="84">
        <v>220271.27439517129</v>
      </c>
      <c r="I18" s="81">
        <f>G18-H18</f>
        <v>-20271.274395171291</v>
      </c>
    </row>
    <row r="19" spans="2:15">
      <c r="F19" s="86">
        <v>26000</v>
      </c>
      <c r="G19" s="85">
        <v>200000</v>
      </c>
      <c r="H19" s="84">
        <v>228784.83811492985</v>
      </c>
      <c r="I19" s="81">
        <f>G19-H19</f>
        <v>-28784.838114929851</v>
      </c>
    </row>
    <row r="20" spans="2:15">
      <c r="D20" s="80"/>
      <c r="F20" s="86">
        <v>27000</v>
      </c>
      <c r="G20" s="85">
        <v>200000</v>
      </c>
      <c r="H20" s="84">
        <v>237298.40183468841</v>
      </c>
      <c r="I20" s="81">
        <f>G20-H20</f>
        <v>-37298.401834688411</v>
      </c>
    </row>
    <row r="21" spans="2:15">
      <c r="D21" s="80"/>
      <c r="F21" s="86">
        <v>28000</v>
      </c>
      <c r="G21" s="85">
        <v>200000</v>
      </c>
      <c r="H21" s="84">
        <v>245811.96555444697</v>
      </c>
      <c r="I21" s="81">
        <f>G21-H21</f>
        <v>-45811.965554446972</v>
      </c>
    </row>
    <row r="22" spans="2:15">
      <c r="D22" s="80"/>
      <c r="F22" s="86">
        <v>29000</v>
      </c>
      <c r="G22" s="85">
        <v>200000</v>
      </c>
      <c r="H22" s="84">
        <v>254325.52927420556</v>
      </c>
      <c r="I22" s="81">
        <f>G22-H22</f>
        <v>-54325.529274205561</v>
      </c>
    </row>
    <row r="23" spans="2:15">
      <c r="F23" s="82">
        <v>30000</v>
      </c>
      <c r="G23" s="83">
        <v>200000</v>
      </c>
      <c r="H23" s="82">
        <v>262839.09299396409</v>
      </c>
      <c r="I23" s="81">
        <f>G23-H23</f>
        <v>-62839.092993964092</v>
      </c>
    </row>
    <row r="25" spans="2:15">
      <c r="O25" s="80"/>
    </row>
    <row r="29" spans="2:15">
      <c r="B29" s="78" t="s">
        <v>23</v>
      </c>
    </row>
    <row r="42" spans="2:3">
      <c r="B42" s="79"/>
      <c r="C42" s="79"/>
    </row>
    <row r="43" spans="2:3">
      <c r="B43" s="79"/>
    </row>
    <row r="44" spans="2:3">
      <c r="B44" s="79"/>
      <c r="C44" s="79"/>
    </row>
  </sheetData>
  <mergeCells count="2">
    <mergeCell ref="C9:D9"/>
    <mergeCell ref="B18:C18"/>
  </mergeCells>
  <phoneticPr fontId="3" type="noConversion"/>
  <printOptions headings="1"/>
  <pageMargins left="0.75" right="0.75" top="1" bottom="1" header="0.5" footer="0.5"/>
  <pageSetup paperSize="9" orientation="portrait" r:id="rId1"/>
  <headerFooter alignWithMargins="0"/>
  <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2:J20"/>
  <sheetViews>
    <sheetView showGridLines="0" workbookViewId="0">
      <selection activeCell="B25" sqref="B25"/>
    </sheetView>
  </sheetViews>
  <sheetFormatPr defaultRowHeight="14.4"/>
  <cols>
    <col min="1" max="1" width="1.21875" style="31" customWidth="1"/>
    <col min="2" max="2" width="27" style="31" customWidth="1"/>
    <col min="3" max="3" width="8.44140625" style="31" customWidth="1"/>
    <col min="4" max="4" width="0.77734375" style="31" customWidth="1"/>
    <col min="5" max="5" width="0.6640625" style="31" customWidth="1"/>
    <col min="6" max="6" width="12.109375" style="31" customWidth="1"/>
    <col min="7" max="7" width="8.6640625" style="31" customWidth="1"/>
    <col min="8" max="8" width="9.77734375" style="31" customWidth="1"/>
    <col min="9" max="9" width="23.77734375" style="31" customWidth="1"/>
    <col min="10" max="10" width="9.6640625" style="31" customWidth="1"/>
    <col min="11" max="11" width="1.44140625" style="31" customWidth="1"/>
    <col min="12" max="256" width="9" style="31"/>
    <col min="257" max="257" width="1.21875" style="31" customWidth="1"/>
    <col min="258" max="258" width="25.109375" style="31" customWidth="1"/>
    <col min="259" max="259" width="7.6640625" style="31" customWidth="1"/>
    <col min="260" max="260" width="0.77734375" style="31" customWidth="1"/>
    <col min="261" max="261" width="0.6640625" style="31" customWidth="1"/>
    <col min="262" max="262" width="5.44140625" style="31" customWidth="1"/>
    <col min="263" max="264" width="7.77734375" style="31" customWidth="1"/>
    <col min="265" max="265" width="6.33203125" style="31" customWidth="1"/>
    <col min="266" max="266" width="7.88671875" style="31" customWidth="1"/>
    <col min="267" max="267" width="1.44140625" style="31" customWidth="1"/>
    <col min="268" max="512" width="9" style="31"/>
    <col min="513" max="513" width="1.21875" style="31" customWidth="1"/>
    <col min="514" max="514" width="25.109375" style="31" customWidth="1"/>
    <col min="515" max="515" width="7.6640625" style="31" customWidth="1"/>
    <col min="516" max="516" width="0.77734375" style="31" customWidth="1"/>
    <col min="517" max="517" width="0.6640625" style="31" customWidth="1"/>
    <col min="518" max="518" width="5.44140625" style="31" customWidth="1"/>
    <col min="519" max="520" width="7.77734375" style="31" customWidth="1"/>
    <col min="521" max="521" width="6.33203125" style="31" customWidth="1"/>
    <col min="522" max="522" width="7.88671875" style="31" customWidth="1"/>
    <col min="523" max="523" width="1.44140625" style="31" customWidth="1"/>
    <col min="524" max="768" width="9" style="31"/>
    <col min="769" max="769" width="1.21875" style="31" customWidth="1"/>
    <col min="770" max="770" width="25.109375" style="31" customWidth="1"/>
    <col min="771" max="771" width="7.6640625" style="31" customWidth="1"/>
    <col min="772" max="772" width="0.77734375" style="31" customWidth="1"/>
    <col min="773" max="773" width="0.6640625" style="31" customWidth="1"/>
    <col min="774" max="774" width="5.44140625" style="31" customWidth="1"/>
    <col min="775" max="776" width="7.77734375" style="31" customWidth="1"/>
    <col min="777" max="777" width="6.33203125" style="31" customWidth="1"/>
    <col min="778" max="778" width="7.88671875" style="31" customWidth="1"/>
    <col min="779" max="779" width="1.44140625" style="31" customWidth="1"/>
    <col min="780" max="1024" width="9" style="31"/>
    <col min="1025" max="1025" width="1.21875" style="31" customWidth="1"/>
    <col min="1026" max="1026" width="25.109375" style="31" customWidth="1"/>
    <col min="1027" max="1027" width="7.6640625" style="31" customWidth="1"/>
    <col min="1028" max="1028" width="0.77734375" style="31" customWidth="1"/>
    <col min="1029" max="1029" width="0.6640625" style="31" customWidth="1"/>
    <col min="1030" max="1030" width="5.44140625" style="31" customWidth="1"/>
    <col min="1031" max="1032" width="7.77734375" style="31" customWidth="1"/>
    <col min="1033" max="1033" width="6.33203125" style="31" customWidth="1"/>
    <col min="1034" max="1034" width="7.88671875" style="31" customWidth="1"/>
    <col min="1035" max="1035" width="1.44140625" style="31" customWidth="1"/>
    <col min="1036" max="1280" width="9" style="31"/>
    <col min="1281" max="1281" width="1.21875" style="31" customWidth="1"/>
    <col min="1282" max="1282" width="25.109375" style="31" customWidth="1"/>
    <col min="1283" max="1283" width="7.6640625" style="31" customWidth="1"/>
    <col min="1284" max="1284" width="0.77734375" style="31" customWidth="1"/>
    <col min="1285" max="1285" width="0.6640625" style="31" customWidth="1"/>
    <col min="1286" max="1286" width="5.44140625" style="31" customWidth="1"/>
    <col min="1287" max="1288" width="7.77734375" style="31" customWidth="1"/>
    <col min="1289" max="1289" width="6.33203125" style="31" customWidth="1"/>
    <col min="1290" max="1290" width="7.88671875" style="31" customWidth="1"/>
    <col min="1291" max="1291" width="1.44140625" style="31" customWidth="1"/>
    <col min="1292" max="1536" width="9" style="31"/>
    <col min="1537" max="1537" width="1.21875" style="31" customWidth="1"/>
    <col min="1538" max="1538" width="25.109375" style="31" customWidth="1"/>
    <col min="1539" max="1539" width="7.6640625" style="31" customWidth="1"/>
    <col min="1540" max="1540" width="0.77734375" style="31" customWidth="1"/>
    <col min="1541" max="1541" width="0.6640625" style="31" customWidth="1"/>
    <col min="1542" max="1542" width="5.44140625" style="31" customWidth="1"/>
    <col min="1543" max="1544" width="7.77734375" style="31" customWidth="1"/>
    <col min="1545" max="1545" width="6.33203125" style="31" customWidth="1"/>
    <col min="1546" max="1546" width="7.88671875" style="31" customWidth="1"/>
    <col min="1547" max="1547" width="1.44140625" style="31" customWidth="1"/>
    <col min="1548" max="1792" width="9" style="31"/>
    <col min="1793" max="1793" width="1.21875" style="31" customWidth="1"/>
    <col min="1794" max="1794" width="25.109375" style="31" customWidth="1"/>
    <col min="1795" max="1795" width="7.6640625" style="31" customWidth="1"/>
    <col min="1796" max="1796" width="0.77734375" style="31" customWidth="1"/>
    <col min="1797" max="1797" width="0.6640625" style="31" customWidth="1"/>
    <col min="1798" max="1798" width="5.44140625" style="31" customWidth="1"/>
    <col min="1799" max="1800" width="7.77734375" style="31" customWidth="1"/>
    <col min="1801" max="1801" width="6.33203125" style="31" customWidth="1"/>
    <col min="1802" max="1802" width="7.88671875" style="31" customWidth="1"/>
    <col min="1803" max="1803" width="1.44140625" style="31" customWidth="1"/>
    <col min="1804" max="2048" width="9" style="31"/>
    <col min="2049" max="2049" width="1.21875" style="31" customWidth="1"/>
    <col min="2050" max="2050" width="25.109375" style="31" customWidth="1"/>
    <col min="2051" max="2051" width="7.6640625" style="31" customWidth="1"/>
    <col min="2052" max="2052" width="0.77734375" style="31" customWidth="1"/>
    <col min="2053" max="2053" width="0.6640625" style="31" customWidth="1"/>
    <col min="2054" max="2054" width="5.44140625" style="31" customWidth="1"/>
    <col min="2055" max="2056" width="7.77734375" style="31" customWidth="1"/>
    <col min="2057" max="2057" width="6.33203125" style="31" customWidth="1"/>
    <col min="2058" max="2058" width="7.88671875" style="31" customWidth="1"/>
    <col min="2059" max="2059" width="1.44140625" style="31" customWidth="1"/>
    <col min="2060" max="2304" width="9" style="31"/>
    <col min="2305" max="2305" width="1.21875" style="31" customWidth="1"/>
    <col min="2306" max="2306" width="25.109375" style="31" customWidth="1"/>
    <col min="2307" max="2307" width="7.6640625" style="31" customWidth="1"/>
    <col min="2308" max="2308" width="0.77734375" style="31" customWidth="1"/>
    <col min="2309" max="2309" width="0.6640625" style="31" customWidth="1"/>
    <col min="2310" max="2310" width="5.44140625" style="31" customWidth="1"/>
    <col min="2311" max="2312" width="7.77734375" style="31" customWidth="1"/>
    <col min="2313" max="2313" width="6.33203125" style="31" customWidth="1"/>
    <col min="2314" max="2314" width="7.88671875" style="31" customWidth="1"/>
    <col min="2315" max="2315" width="1.44140625" style="31" customWidth="1"/>
    <col min="2316" max="2560" width="9" style="31"/>
    <col min="2561" max="2561" width="1.21875" style="31" customWidth="1"/>
    <col min="2562" max="2562" width="25.109375" style="31" customWidth="1"/>
    <col min="2563" max="2563" width="7.6640625" style="31" customWidth="1"/>
    <col min="2564" max="2564" width="0.77734375" style="31" customWidth="1"/>
    <col min="2565" max="2565" width="0.6640625" style="31" customWidth="1"/>
    <col min="2566" max="2566" width="5.44140625" style="31" customWidth="1"/>
    <col min="2567" max="2568" width="7.77734375" style="31" customWidth="1"/>
    <col min="2569" max="2569" width="6.33203125" style="31" customWidth="1"/>
    <col min="2570" max="2570" width="7.88671875" style="31" customWidth="1"/>
    <col min="2571" max="2571" width="1.44140625" style="31" customWidth="1"/>
    <col min="2572" max="2816" width="9" style="31"/>
    <col min="2817" max="2817" width="1.21875" style="31" customWidth="1"/>
    <col min="2818" max="2818" width="25.109375" style="31" customWidth="1"/>
    <col min="2819" max="2819" width="7.6640625" style="31" customWidth="1"/>
    <col min="2820" max="2820" width="0.77734375" style="31" customWidth="1"/>
    <col min="2821" max="2821" width="0.6640625" style="31" customWidth="1"/>
    <col min="2822" max="2822" width="5.44140625" style="31" customWidth="1"/>
    <col min="2823" max="2824" width="7.77734375" style="31" customWidth="1"/>
    <col min="2825" max="2825" width="6.33203125" style="31" customWidth="1"/>
    <col min="2826" max="2826" width="7.88671875" style="31" customWidth="1"/>
    <col min="2827" max="2827" width="1.44140625" style="31" customWidth="1"/>
    <col min="2828" max="3072" width="9" style="31"/>
    <col min="3073" max="3073" width="1.21875" style="31" customWidth="1"/>
    <col min="3074" max="3074" width="25.109375" style="31" customWidth="1"/>
    <col min="3075" max="3075" width="7.6640625" style="31" customWidth="1"/>
    <col min="3076" max="3076" width="0.77734375" style="31" customWidth="1"/>
    <col min="3077" max="3077" width="0.6640625" style="31" customWidth="1"/>
    <col min="3078" max="3078" width="5.44140625" style="31" customWidth="1"/>
    <col min="3079" max="3080" width="7.77734375" style="31" customWidth="1"/>
    <col min="3081" max="3081" width="6.33203125" style="31" customWidth="1"/>
    <col min="3082" max="3082" width="7.88671875" style="31" customWidth="1"/>
    <col min="3083" max="3083" width="1.44140625" style="31" customWidth="1"/>
    <col min="3084" max="3328" width="9" style="31"/>
    <col min="3329" max="3329" width="1.21875" style="31" customWidth="1"/>
    <col min="3330" max="3330" width="25.109375" style="31" customWidth="1"/>
    <col min="3331" max="3331" width="7.6640625" style="31" customWidth="1"/>
    <col min="3332" max="3332" width="0.77734375" style="31" customWidth="1"/>
    <col min="3333" max="3333" width="0.6640625" style="31" customWidth="1"/>
    <col min="3334" max="3334" width="5.44140625" style="31" customWidth="1"/>
    <col min="3335" max="3336" width="7.77734375" style="31" customWidth="1"/>
    <col min="3337" max="3337" width="6.33203125" style="31" customWidth="1"/>
    <col min="3338" max="3338" width="7.88671875" style="31" customWidth="1"/>
    <col min="3339" max="3339" width="1.44140625" style="31" customWidth="1"/>
    <col min="3340" max="3584" width="9" style="31"/>
    <col min="3585" max="3585" width="1.21875" style="31" customWidth="1"/>
    <col min="3586" max="3586" width="25.109375" style="31" customWidth="1"/>
    <col min="3587" max="3587" width="7.6640625" style="31" customWidth="1"/>
    <col min="3588" max="3588" width="0.77734375" style="31" customWidth="1"/>
    <col min="3589" max="3589" width="0.6640625" style="31" customWidth="1"/>
    <col min="3590" max="3590" width="5.44140625" style="31" customWidth="1"/>
    <col min="3591" max="3592" width="7.77734375" style="31" customWidth="1"/>
    <col min="3593" max="3593" width="6.33203125" style="31" customWidth="1"/>
    <col min="3594" max="3594" width="7.88671875" style="31" customWidth="1"/>
    <col min="3595" max="3595" width="1.44140625" style="31" customWidth="1"/>
    <col min="3596" max="3840" width="9" style="31"/>
    <col min="3841" max="3841" width="1.21875" style="31" customWidth="1"/>
    <col min="3842" max="3842" width="25.109375" style="31" customWidth="1"/>
    <col min="3843" max="3843" width="7.6640625" style="31" customWidth="1"/>
    <col min="3844" max="3844" width="0.77734375" style="31" customWidth="1"/>
    <col min="3845" max="3845" width="0.6640625" style="31" customWidth="1"/>
    <col min="3846" max="3846" width="5.44140625" style="31" customWidth="1"/>
    <col min="3847" max="3848" width="7.77734375" style="31" customWidth="1"/>
    <col min="3849" max="3849" width="6.33203125" style="31" customWidth="1"/>
    <col min="3850" max="3850" width="7.88671875" style="31" customWidth="1"/>
    <col min="3851" max="3851" width="1.44140625" style="31" customWidth="1"/>
    <col min="3852" max="4096" width="9" style="31"/>
    <col min="4097" max="4097" width="1.21875" style="31" customWidth="1"/>
    <col min="4098" max="4098" width="25.109375" style="31" customWidth="1"/>
    <col min="4099" max="4099" width="7.6640625" style="31" customWidth="1"/>
    <col min="4100" max="4100" width="0.77734375" style="31" customWidth="1"/>
    <col min="4101" max="4101" width="0.6640625" style="31" customWidth="1"/>
    <col min="4102" max="4102" width="5.44140625" style="31" customWidth="1"/>
    <col min="4103" max="4104" width="7.77734375" style="31" customWidth="1"/>
    <col min="4105" max="4105" width="6.33203125" style="31" customWidth="1"/>
    <col min="4106" max="4106" width="7.88671875" style="31" customWidth="1"/>
    <col min="4107" max="4107" width="1.44140625" style="31" customWidth="1"/>
    <col min="4108" max="4352" width="9" style="31"/>
    <col min="4353" max="4353" width="1.21875" style="31" customWidth="1"/>
    <col min="4354" max="4354" width="25.109375" style="31" customWidth="1"/>
    <col min="4355" max="4355" width="7.6640625" style="31" customWidth="1"/>
    <col min="4356" max="4356" width="0.77734375" style="31" customWidth="1"/>
    <col min="4357" max="4357" width="0.6640625" style="31" customWidth="1"/>
    <col min="4358" max="4358" width="5.44140625" style="31" customWidth="1"/>
    <col min="4359" max="4360" width="7.77734375" style="31" customWidth="1"/>
    <col min="4361" max="4361" width="6.33203125" style="31" customWidth="1"/>
    <col min="4362" max="4362" width="7.88671875" style="31" customWidth="1"/>
    <col min="4363" max="4363" width="1.44140625" style="31" customWidth="1"/>
    <col min="4364" max="4608" width="9" style="31"/>
    <col min="4609" max="4609" width="1.21875" style="31" customWidth="1"/>
    <col min="4610" max="4610" width="25.109375" style="31" customWidth="1"/>
    <col min="4611" max="4611" width="7.6640625" style="31" customWidth="1"/>
    <col min="4612" max="4612" width="0.77734375" style="31" customWidth="1"/>
    <col min="4613" max="4613" width="0.6640625" style="31" customWidth="1"/>
    <col min="4614" max="4614" width="5.44140625" style="31" customWidth="1"/>
    <col min="4615" max="4616" width="7.77734375" style="31" customWidth="1"/>
    <col min="4617" max="4617" width="6.33203125" style="31" customWidth="1"/>
    <col min="4618" max="4618" width="7.88671875" style="31" customWidth="1"/>
    <col min="4619" max="4619" width="1.44140625" style="31" customWidth="1"/>
    <col min="4620" max="4864" width="9" style="31"/>
    <col min="4865" max="4865" width="1.21875" style="31" customWidth="1"/>
    <col min="4866" max="4866" width="25.109375" style="31" customWidth="1"/>
    <col min="4867" max="4867" width="7.6640625" style="31" customWidth="1"/>
    <col min="4868" max="4868" width="0.77734375" style="31" customWidth="1"/>
    <col min="4869" max="4869" width="0.6640625" style="31" customWidth="1"/>
    <col min="4870" max="4870" width="5.44140625" style="31" customWidth="1"/>
    <col min="4871" max="4872" width="7.77734375" style="31" customWidth="1"/>
    <col min="4873" max="4873" width="6.33203125" style="31" customWidth="1"/>
    <col min="4874" max="4874" width="7.88671875" style="31" customWidth="1"/>
    <col min="4875" max="4875" width="1.44140625" style="31" customWidth="1"/>
    <col min="4876" max="5120" width="9" style="31"/>
    <col min="5121" max="5121" width="1.21875" style="31" customWidth="1"/>
    <col min="5122" max="5122" width="25.109375" style="31" customWidth="1"/>
    <col min="5123" max="5123" width="7.6640625" style="31" customWidth="1"/>
    <col min="5124" max="5124" width="0.77734375" style="31" customWidth="1"/>
    <col min="5125" max="5125" width="0.6640625" style="31" customWidth="1"/>
    <col min="5126" max="5126" width="5.44140625" style="31" customWidth="1"/>
    <col min="5127" max="5128" width="7.77734375" style="31" customWidth="1"/>
    <col min="5129" max="5129" width="6.33203125" style="31" customWidth="1"/>
    <col min="5130" max="5130" width="7.88671875" style="31" customWidth="1"/>
    <col min="5131" max="5131" width="1.44140625" style="31" customWidth="1"/>
    <col min="5132" max="5376" width="9" style="31"/>
    <col min="5377" max="5377" width="1.21875" style="31" customWidth="1"/>
    <col min="5378" max="5378" width="25.109375" style="31" customWidth="1"/>
    <col min="5379" max="5379" width="7.6640625" style="31" customWidth="1"/>
    <col min="5380" max="5380" width="0.77734375" style="31" customWidth="1"/>
    <col min="5381" max="5381" width="0.6640625" style="31" customWidth="1"/>
    <col min="5382" max="5382" width="5.44140625" style="31" customWidth="1"/>
    <col min="5383" max="5384" width="7.77734375" style="31" customWidth="1"/>
    <col min="5385" max="5385" width="6.33203125" style="31" customWidth="1"/>
    <col min="5386" max="5386" width="7.88671875" style="31" customWidth="1"/>
    <col min="5387" max="5387" width="1.44140625" style="31" customWidth="1"/>
    <col min="5388" max="5632" width="9" style="31"/>
    <col min="5633" max="5633" width="1.21875" style="31" customWidth="1"/>
    <col min="5634" max="5634" width="25.109375" style="31" customWidth="1"/>
    <col min="5635" max="5635" width="7.6640625" style="31" customWidth="1"/>
    <col min="5636" max="5636" width="0.77734375" style="31" customWidth="1"/>
    <col min="5637" max="5637" width="0.6640625" style="31" customWidth="1"/>
    <col min="5638" max="5638" width="5.44140625" style="31" customWidth="1"/>
    <col min="5639" max="5640" width="7.77734375" style="31" customWidth="1"/>
    <col min="5641" max="5641" width="6.33203125" style="31" customWidth="1"/>
    <col min="5642" max="5642" width="7.88671875" style="31" customWidth="1"/>
    <col min="5643" max="5643" width="1.44140625" style="31" customWidth="1"/>
    <col min="5644" max="5888" width="9" style="31"/>
    <col min="5889" max="5889" width="1.21875" style="31" customWidth="1"/>
    <col min="5890" max="5890" width="25.109375" style="31" customWidth="1"/>
    <col min="5891" max="5891" width="7.6640625" style="31" customWidth="1"/>
    <col min="5892" max="5892" width="0.77734375" style="31" customWidth="1"/>
    <col min="5893" max="5893" width="0.6640625" style="31" customWidth="1"/>
    <col min="5894" max="5894" width="5.44140625" style="31" customWidth="1"/>
    <col min="5895" max="5896" width="7.77734375" style="31" customWidth="1"/>
    <col min="5897" max="5897" width="6.33203125" style="31" customWidth="1"/>
    <col min="5898" max="5898" width="7.88671875" style="31" customWidth="1"/>
    <col min="5899" max="5899" width="1.44140625" style="31" customWidth="1"/>
    <col min="5900" max="6144" width="9" style="31"/>
    <col min="6145" max="6145" width="1.21875" style="31" customWidth="1"/>
    <col min="6146" max="6146" width="25.109375" style="31" customWidth="1"/>
    <col min="6147" max="6147" width="7.6640625" style="31" customWidth="1"/>
    <col min="6148" max="6148" width="0.77734375" style="31" customWidth="1"/>
    <col min="6149" max="6149" width="0.6640625" style="31" customWidth="1"/>
    <col min="6150" max="6150" width="5.44140625" style="31" customWidth="1"/>
    <col min="6151" max="6152" width="7.77734375" style="31" customWidth="1"/>
    <col min="6153" max="6153" width="6.33203125" style="31" customWidth="1"/>
    <col min="6154" max="6154" width="7.88671875" style="31" customWidth="1"/>
    <col min="6155" max="6155" width="1.44140625" style="31" customWidth="1"/>
    <col min="6156" max="6400" width="9" style="31"/>
    <col min="6401" max="6401" width="1.21875" style="31" customWidth="1"/>
    <col min="6402" max="6402" width="25.109375" style="31" customWidth="1"/>
    <col min="6403" max="6403" width="7.6640625" style="31" customWidth="1"/>
    <col min="6404" max="6404" width="0.77734375" style="31" customWidth="1"/>
    <col min="6405" max="6405" width="0.6640625" style="31" customWidth="1"/>
    <col min="6406" max="6406" width="5.44140625" style="31" customWidth="1"/>
    <col min="6407" max="6408" width="7.77734375" style="31" customWidth="1"/>
    <col min="6409" max="6409" width="6.33203125" style="31" customWidth="1"/>
    <col min="6410" max="6410" width="7.88671875" style="31" customWidth="1"/>
    <col min="6411" max="6411" width="1.44140625" style="31" customWidth="1"/>
    <col min="6412" max="6656" width="9" style="31"/>
    <col min="6657" max="6657" width="1.21875" style="31" customWidth="1"/>
    <col min="6658" max="6658" width="25.109375" style="31" customWidth="1"/>
    <col min="6659" max="6659" width="7.6640625" style="31" customWidth="1"/>
    <col min="6660" max="6660" width="0.77734375" style="31" customWidth="1"/>
    <col min="6661" max="6661" width="0.6640625" style="31" customWidth="1"/>
    <col min="6662" max="6662" width="5.44140625" style="31" customWidth="1"/>
    <col min="6663" max="6664" width="7.77734375" style="31" customWidth="1"/>
    <col min="6665" max="6665" width="6.33203125" style="31" customWidth="1"/>
    <col min="6666" max="6666" width="7.88671875" style="31" customWidth="1"/>
    <col min="6667" max="6667" width="1.44140625" style="31" customWidth="1"/>
    <col min="6668" max="6912" width="9" style="31"/>
    <col min="6913" max="6913" width="1.21875" style="31" customWidth="1"/>
    <col min="6914" max="6914" width="25.109375" style="31" customWidth="1"/>
    <col min="6915" max="6915" width="7.6640625" style="31" customWidth="1"/>
    <col min="6916" max="6916" width="0.77734375" style="31" customWidth="1"/>
    <col min="6917" max="6917" width="0.6640625" style="31" customWidth="1"/>
    <col min="6918" max="6918" width="5.44140625" style="31" customWidth="1"/>
    <col min="6919" max="6920" width="7.77734375" style="31" customWidth="1"/>
    <col min="6921" max="6921" width="6.33203125" style="31" customWidth="1"/>
    <col min="6922" max="6922" width="7.88671875" style="31" customWidth="1"/>
    <col min="6923" max="6923" width="1.44140625" style="31" customWidth="1"/>
    <col min="6924" max="7168" width="9" style="31"/>
    <col min="7169" max="7169" width="1.21875" style="31" customWidth="1"/>
    <col min="7170" max="7170" width="25.109375" style="31" customWidth="1"/>
    <col min="7171" max="7171" width="7.6640625" style="31" customWidth="1"/>
    <col min="7172" max="7172" width="0.77734375" style="31" customWidth="1"/>
    <col min="7173" max="7173" width="0.6640625" style="31" customWidth="1"/>
    <col min="7174" max="7174" width="5.44140625" style="31" customWidth="1"/>
    <col min="7175" max="7176" width="7.77734375" style="31" customWidth="1"/>
    <col min="7177" max="7177" width="6.33203125" style="31" customWidth="1"/>
    <col min="7178" max="7178" width="7.88671875" style="31" customWidth="1"/>
    <col min="7179" max="7179" width="1.44140625" style="31" customWidth="1"/>
    <col min="7180" max="7424" width="9" style="31"/>
    <col min="7425" max="7425" width="1.21875" style="31" customWidth="1"/>
    <col min="7426" max="7426" width="25.109375" style="31" customWidth="1"/>
    <col min="7427" max="7427" width="7.6640625" style="31" customWidth="1"/>
    <col min="7428" max="7428" width="0.77734375" style="31" customWidth="1"/>
    <col min="7429" max="7429" width="0.6640625" style="31" customWidth="1"/>
    <col min="7430" max="7430" width="5.44140625" style="31" customWidth="1"/>
    <col min="7431" max="7432" width="7.77734375" style="31" customWidth="1"/>
    <col min="7433" max="7433" width="6.33203125" style="31" customWidth="1"/>
    <col min="7434" max="7434" width="7.88671875" style="31" customWidth="1"/>
    <col min="7435" max="7435" width="1.44140625" style="31" customWidth="1"/>
    <col min="7436" max="7680" width="9" style="31"/>
    <col min="7681" max="7681" width="1.21875" style="31" customWidth="1"/>
    <col min="7682" max="7682" width="25.109375" style="31" customWidth="1"/>
    <col min="7683" max="7683" width="7.6640625" style="31" customWidth="1"/>
    <col min="7684" max="7684" width="0.77734375" style="31" customWidth="1"/>
    <col min="7685" max="7685" width="0.6640625" style="31" customWidth="1"/>
    <col min="7686" max="7686" width="5.44140625" style="31" customWidth="1"/>
    <col min="7687" max="7688" width="7.77734375" style="31" customWidth="1"/>
    <col min="7689" max="7689" width="6.33203125" style="31" customWidth="1"/>
    <col min="7690" max="7690" width="7.88671875" style="31" customWidth="1"/>
    <col min="7691" max="7691" width="1.44140625" style="31" customWidth="1"/>
    <col min="7692" max="7936" width="9" style="31"/>
    <col min="7937" max="7937" width="1.21875" style="31" customWidth="1"/>
    <col min="7938" max="7938" width="25.109375" style="31" customWidth="1"/>
    <col min="7939" max="7939" width="7.6640625" style="31" customWidth="1"/>
    <col min="7940" max="7940" width="0.77734375" style="31" customWidth="1"/>
    <col min="7941" max="7941" width="0.6640625" style="31" customWidth="1"/>
    <col min="7942" max="7942" width="5.44140625" style="31" customWidth="1"/>
    <col min="7943" max="7944" width="7.77734375" style="31" customWidth="1"/>
    <col min="7945" max="7945" width="6.33203125" style="31" customWidth="1"/>
    <col min="7946" max="7946" width="7.88671875" style="31" customWidth="1"/>
    <col min="7947" max="7947" width="1.44140625" style="31" customWidth="1"/>
    <col min="7948" max="8192" width="9" style="31"/>
    <col min="8193" max="8193" width="1.21875" style="31" customWidth="1"/>
    <col min="8194" max="8194" width="25.109375" style="31" customWidth="1"/>
    <col min="8195" max="8195" width="7.6640625" style="31" customWidth="1"/>
    <col min="8196" max="8196" width="0.77734375" style="31" customWidth="1"/>
    <col min="8197" max="8197" width="0.6640625" style="31" customWidth="1"/>
    <col min="8198" max="8198" width="5.44140625" style="31" customWidth="1"/>
    <col min="8199" max="8200" width="7.77734375" style="31" customWidth="1"/>
    <col min="8201" max="8201" width="6.33203125" style="31" customWidth="1"/>
    <col min="8202" max="8202" width="7.88671875" style="31" customWidth="1"/>
    <col min="8203" max="8203" width="1.44140625" style="31" customWidth="1"/>
    <col min="8204" max="8448" width="9" style="31"/>
    <col min="8449" max="8449" width="1.21875" style="31" customWidth="1"/>
    <col min="8450" max="8450" width="25.109375" style="31" customWidth="1"/>
    <col min="8451" max="8451" width="7.6640625" style="31" customWidth="1"/>
    <col min="8452" max="8452" width="0.77734375" style="31" customWidth="1"/>
    <col min="8453" max="8453" width="0.6640625" style="31" customWidth="1"/>
    <col min="8454" max="8454" width="5.44140625" style="31" customWidth="1"/>
    <col min="8455" max="8456" width="7.77734375" style="31" customWidth="1"/>
    <col min="8457" max="8457" width="6.33203125" style="31" customWidth="1"/>
    <col min="8458" max="8458" width="7.88671875" style="31" customWidth="1"/>
    <col min="8459" max="8459" width="1.44140625" style="31" customWidth="1"/>
    <col min="8460" max="8704" width="9" style="31"/>
    <col min="8705" max="8705" width="1.21875" style="31" customWidth="1"/>
    <col min="8706" max="8706" width="25.109375" style="31" customWidth="1"/>
    <col min="8707" max="8707" width="7.6640625" style="31" customWidth="1"/>
    <col min="8708" max="8708" width="0.77734375" style="31" customWidth="1"/>
    <col min="8709" max="8709" width="0.6640625" style="31" customWidth="1"/>
    <col min="8710" max="8710" width="5.44140625" style="31" customWidth="1"/>
    <col min="8711" max="8712" width="7.77734375" style="31" customWidth="1"/>
    <col min="8713" max="8713" width="6.33203125" style="31" customWidth="1"/>
    <col min="8714" max="8714" width="7.88671875" style="31" customWidth="1"/>
    <col min="8715" max="8715" width="1.44140625" style="31" customWidth="1"/>
    <col min="8716" max="8960" width="9" style="31"/>
    <col min="8961" max="8961" width="1.21875" style="31" customWidth="1"/>
    <col min="8962" max="8962" width="25.109375" style="31" customWidth="1"/>
    <col min="8963" max="8963" width="7.6640625" style="31" customWidth="1"/>
    <col min="8964" max="8964" width="0.77734375" style="31" customWidth="1"/>
    <col min="8965" max="8965" width="0.6640625" style="31" customWidth="1"/>
    <col min="8966" max="8966" width="5.44140625" style="31" customWidth="1"/>
    <col min="8967" max="8968" width="7.77734375" style="31" customWidth="1"/>
    <col min="8969" max="8969" width="6.33203125" style="31" customWidth="1"/>
    <col min="8970" max="8970" width="7.88671875" style="31" customWidth="1"/>
    <col min="8971" max="8971" width="1.44140625" style="31" customWidth="1"/>
    <col min="8972" max="9216" width="9" style="31"/>
    <col min="9217" max="9217" width="1.21875" style="31" customWidth="1"/>
    <col min="9218" max="9218" width="25.109375" style="31" customWidth="1"/>
    <col min="9219" max="9219" width="7.6640625" style="31" customWidth="1"/>
    <col min="9220" max="9220" width="0.77734375" style="31" customWidth="1"/>
    <col min="9221" max="9221" width="0.6640625" style="31" customWidth="1"/>
    <col min="9222" max="9222" width="5.44140625" style="31" customWidth="1"/>
    <col min="9223" max="9224" width="7.77734375" style="31" customWidth="1"/>
    <col min="9225" max="9225" width="6.33203125" style="31" customWidth="1"/>
    <col min="9226" max="9226" width="7.88671875" style="31" customWidth="1"/>
    <col min="9227" max="9227" width="1.44140625" style="31" customWidth="1"/>
    <col min="9228" max="9472" width="9" style="31"/>
    <col min="9473" max="9473" width="1.21875" style="31" customWidth="1"/>
    <col min="9474" max="9474" width="25.109375" style="31" customWidth="1"/>
    <col min="9475" max="9475" width="7.6640625" style="31" customWidth="1"/>
    <col min="9476" max="9476" width="0.77734375" style="31" customWidth="1"/>
    <col min="9477" max="9477" width="0.6640625" style="31" customWidth="1"/>
    <col min="9478" max="9478" width="5.44140625" style="31" customWidth="1"/>
    <col min="9479" max="9480" width="7.77734375" style="31" customWidth="1"/>
    <col min="9481" max="9481" width="6.33203125" style="31" customWidth="1"/>
    <col min="9482" max="9482" width="7.88671875" style="31" customWidth="1"/>
    <col min="9483" max="9483" width="1.44140625" style="31" customWidth="1"/>
    <col min="9484" max="9728" width="9" style="31"/>
    <col min="9729" max="9729" width="1.21875" style="31" customWidth="1"/>
    <col min="9730" max="9730" width="25.109375" style="31" customWidth="1"/>
    <col min="9731" max="9731" width="7.6640625" style="31" customWidth="1"/>
    <col min="9732" max="9732" width="0.77734375" style="31" customWidth="1"/>
    <col min="9733" max="9733" width="0.6640625" style="31" customWidth="1"/>
    <col min="9734" max="9734" width="5.44140625" style="31" customWidth="1"/>
    <col min="9735" max="9736" width="7.77734375" style="31" customWidth="1"/>
    <col min="9737" max="9737" width="6.33203125" style="31" customWidth="1"/>
    <col min="9738" max="9738" width="7.88671875" style="31" customWidth="1"/>
    <col min="9739" max="9739" width="1.44140625" style="31" customWidth="1"/>
    <col min="9740" max="9984" width="9" style="31"/>
    <col min="9985" max="9985" width="1.21875" style="31" customWidth="1"/>
    <col min="9986" max="9986" width="25.109375" style="31" customWidth="1"/>
    <col min="9987" max="9987" width="7.6640625" style="31" customWidth="1"/>
    <col min="9988" max="9988" width="0.77734375" style="31" customWidth="1"/>
    <col min="9989" max="9989" width="0.6640625" style="31" customWidth="1"/>
    <col min="9990" max="9990" width="5.44140625" style="31" customWidth="1"/>
    <col min="9991" max="9992" width="7.77734375" style="31" customWidth="1"/>
    <col min="9993" max="9993" width="6.33203125" style="31" customWidth="1"/>
    <col min="9994" max="9994" width="7.88671875" style="31" customWidth="1"/>
    <col min="9995" max="9995" width="1.44140625" style="31" customWidth="1"/>
    <col min="9996" max="10240" width="9" style="31"/>
    <col min="10241" max="10241" width="1.21875" style="31" customWidth="1"/>
    <col min="10242" max="10242" width="25.109375" style="31" customWidth="1"/>
    <col min="10243" max="10243" width="7.6640625" style="31" customWidth="1"/>
    <col min="10244" max="10244" width="0.77734375" style="31" customWidth="1"/>
    <col min="10245" max="10245" width="0.6640625" style="31" customWidth="1"/>
    <col min="10246" max="10246" width="5.44140625" style="31" customWidth="1"/>
    <col min="10247" max="10248" width="7.77734375" style="31" customWidth="1"/>
    <col min="10249" max="10249" width="6.33203125" style="31" customWidth="1"/>
    <col min="10250" max="10250" width="7.88671875" style="31" customWidth="1"/>
    <col min="10251" max="10251" width="1.44140625" style="31" customWidth="1"/>
    <col min="10252" max="10496" width="9" style="31"/>
    <col min="10497" max="10497" width="1.21875" style="31" customWidth="1"/>
    <col min="10498" max="10498" width="25.109375" style="31" customWidth="1"/>
    <col min="10499" max="10499" width="7.6640625" style="31" customWidth="1"/>
    <col min="10500" max="10500" width="0.77734375" style="31" customWidth="1"/>
    <col min="10501" max="10501" width="0.6640625" style="31" customWidth="1"/>
    <col min="10502" max="10502" width="5.44140625" style="31" customWidth="1"/>
    <col min="10503" max="10504" width="7.77734375" style="31" customWidth="1"/>
    <col min="10505" max="10505" width="6.33203125" style="31" customWidth="1"/>
    <col min="10506" max="10506" width="7.88671875" style="31" customWidth="1"/>
    <col min="10507" max="10507" width="1.44140625" style="31" customWidth="1"/>
    <col min="10508" max="10752" width="9" style="31"/>
    <col min="10753" max="10753" width="1.21875" style="31" customWidth="1"/>
    <col min="10754" max="10754" width="25.109375" style="31" customWidth="1"/>
    <col min="10755" max="10755" width="7.6640625" style="31" customWidth="1"/>
    <col min="10756" max="10756" width="0.77734375" style="31" customWidth="1"/>
    <col min="10757" max="10757" width="0.6640625" style="31" customWidth="1"/>
    <col min="10758" max="10758" width="5.44140625" style="31" customWidth="1"/>
    <col min="10759" max="10760" width="7.77734375" style="31" customWidth="1"/>
    <col min="10761" max="10761" width="6.33203125" style="31" customWidth="1"/>
    <col min="10762" max="10762" width="7.88671875" style="31" customWidth="1"/>
    <col min="10763" max="10763" width="1.44140625" style="31" customWidth="1"/>
    <col min="10764" max="11008" width="9" style="31"/>
    <col min="11009" max="11009" width="1.21875" style="31" customWidth="1"/>
    <col min="11010" max="11010" width="25.109375" style="31" customWidth="1"/>
    <col min="11011" max="11011" width="7.6640625" style="31" customWidth="1"/>
    <col min="11012" max="11012" width="0.77734375" style="31" customWidth="1"/>
    <col min="11013" max="11013" width="0.6640625" style="31" customWidth="1"/>
    <col min="11014" max="11014" width="5.44140625" style="31" customWidth="1"/>
    <col min="11015" max="11016" width="7.77734375" style="31" customWidth="1"/>
    <col min="11017" max="11017" width="6.33203125" style="31" customWidth="1"/>
    <col min="11018" max="11018" width="7.88671875" style="31" customWidth="1"/>
    <col min="11019" max="11019" width="1.44140625" style="31" customWidth="1"/>
    <col min="11020" max="11264" width="9" style="31"/>
    <col min="11265" max="11265" width="1.21875" style="31" customWidth="1"/>
    <col min="11266" max="11266" width="25.109375" style="31" customWidth="1"/>
    <col min="11267" max="11267" width="7.6640625" style="31" customWidth="1"/>
    <col min="11268" max="11268" width="0.77734375" style="31" customWidth="1"/>
    <col min="11269" max="11269" width="0.6640625" style="31" customWidth="1"/>
    <col min="11270" max="11270" width="5.44140625" style="31" customWidth="1"/>
    <col min="11271" max="11272" width="7.77734375" style="31" customWidth="1"/>
    <col min="11273" max="11273" width="6.33203125" style="31" customWidth="1"/>
    <col min="11274" max="11274" width="7.88671875" style="31" customWidth="1"/>
    <col min="11275" max="11275" width="1.44140625" style="31" customWidth="1"/>
    <col min="11276" max="11520" width="9" style="31"/>
    <col min="11521" max="11521" width="1.21875" style="31" customWidth="1"/>
    <col min="11522" max="11522" width="25.109375" style="31" customWidth="1"/>
    <col min="11523" max="11523" width="7.6640625" style="31" customWidth="1"/>
    <col min="11524" max="11524" width="0.77734375" style="31" customWidth="1"/>
    <col min="11525" max="11525" width="0.6640625" style="31" customWidth="1"/>
    <col min="11526" max="11526" width="5.44140625" style="31" customWidth="1"/>
    <col min="11527" max="11528" width="7.77734375" style="31" customWidth="1"/>
    <col min="11529" max="11529" width="6.33203125" style="31" customWidth="1"/>
    <col min="11530" max="11530" width="7.88671875" style="31" customWidth="1"/>
    <col min="11531" max="11531" width="1.44140625" style="31" customWidth="1"/>
    <col min="11532" max="11776" width="9" style="31"/>
    <col min="11777" max="11777" width="1.21875" style="31" customWidth="1"/>
    <col min="11778" max="11778" width="25.109375" style="31" customWidth="1"/>
    <col min="11779" max="11779" width="7.6640625" style="31" customWidth="1"/>
    <col min="11780" max="11780" width="0.77734375" style="31" customWidth="1"/>
    <col min="11781" max="11781" width="0.6640625" style="31" customWidth="1"/>
    <col min="11782" max="11782" width="5.44140625" style="31" customWidth="1"/>
    <col min="11783" max="11784" width="7.77734375" style="31" customWidth="1"/>
    <col min="11785" max="11785" width="6.33203125" style="31" customWidth="1"/>
    <col min="11786" max="11786" width="7.88671875" style="31" customWidth="1"/>
    <col min="11787" max="11787" width="1.44140625" style="31" customWidth="1"/>
    <col min="11788" max="12032" width="9" style="31"/>
    <col min="12033" max="12033" width="1.21875" style="31" customWidth="1"/>
    <col min="12034" max="12034" width="25.109375" style="31" customWidth="1"/>
    <col min="12035" max="12035" width="7.6640625" style="31" customWidth="1"/>
    <col min="12036" max="12036" width="0.77734375" style="31" customWidth="1"/>
    <col min="12037" max="12037" width="0.6640625" style="31" customWidth="1"/>
    <col min="12038" max="12038" width="5.44140625" style="31" customWidth="1"/>
    <col min="12039" max="12040" width="7.77734375" style="31" customWidth="1"/>
    <col min="12041" max="12041" width="6.33203125" style="31" customWidth="1"/>
    <col min="12042" max="12042" width="7.88671875" style="31" customWidth="1"/>
    <col min="12043" max="12043" width="1.44140625" style="31" customWidth="1"/>
    <col min="12044" max="12288" width="9" style="31"/>
    <col min="12289" max="12289" width="1.21875" style="31" customWidth="1"/>
    <col min="12290" max="12290" width="25.109375" style="31" customWidth="1"/>
    <col min="12291" max="12291" width="7.6640625" style="31" customWidth="1"/>
    <col min="12292" max="12292" width="0.77734375" style="31" customWidth="1"/>
    <col min="12293" max="12293" width="0.6640625" style="31" customWidth="1"/>
    <col min="12294" max="12294" width="5.44140625" style="31" customWidth="1"/>
    <col min="12295" max="12296" width="7.77734375" style="31" customWidth="1"/>
    <col min="12297" max="12297" width="6.33203125" style="31" customWidth="1"/>
    <col min="12298" max="12298" width="7.88671875" style="31" customWidth="1"/>
    <col min="12299" max="12299" width="1.44140625" style="31" customWidth="1"/>
    <col min="12300" max="12544" width="9" style="31"/>
    <col min="12545" max="12545" width="1.21875" style="31" customWidth="1"/>
    <col min="12546" max="12546" width="25.109375" style="31" customWidth="1"/>
    <col min="12547" max="12547" width="7.6640625" style="31" customWidth="1"/>
    <col min="12548" max="12548" width="0.77734375" style="31" customWidth="1"/>
    <col min="12549" max="12549" width="0.6640625" style="31" customWidth="1"/>
    <col min="12550" max="12550" width="5.44140625" style="31" customWidth="1"/>
    <col min="12551" max="12552" width="7.77734375" style="31" customWidth="1"/>
    <col min="12553" max="12553" width="6.33203125" style="31" customWidth="1"/>
    <col min="12554" max="12554" width="7.88671875" style="31" customWidth="1"/>
    <col min="12555" max="12555" width="1.44140625" style="31" customWidth="1"/>
    <col min="12556" max="12800" width="9" style="31"/>
    <col min="12801" max="12801" width="1.21875" style="31" customWidth="1"/>
    <col min="12802" max="12802" width="25.109375" style="31" customWidth="1"/>
    <col min="12803" max="12803" width="7.6640625" style="31" customWidth="1"/>
    <col min="12804" max="12804" width="0.77734375" style="31" customWidth="1"/>
    <col min="12805" max="12805" width="0.6640625" style="31" customWidth="1"/>
    <col min="12806" max="12806" width="5.44140625" style="31" customWidth="1"/>
    <col min="12807" max="12808" width="7.77734375" style="31" customWidth="1"/>
    <col min="12809" max="12809" width="6.33203125" style="31" customWidth="1"/>
    <col min="12810" max="12810" width="7.88671875" style="31" customWidth="1"/>
    <col min="12811" max="12811" width="1.44140625" style="31" customWidth="1"/>
    <col min="12812" max="13056" width="9" style="31"/>
    <col min="13057" max="13057" width="1.21875" style="31" customWidth="1"/>
    <col min="13058" max="13058" width="25.109375" style="31" customWidth="1"/>
    <col min="13059" max="13059" width="7.6640625" style="31" customWidth="1"/>
    <col min="13060" max="13060" width="0.77734375" style="31" customWidth="1"/>
    <col min="13061" max="13061" width="0.6640625" style="31" customWidth="1"/>
    <col min="13062" max="13062" width="5.44140625" style="31" customWidth="1"/>
    <col min="13063" max="13064" width="7.77734375" style="31" customWidth="1"/>
    <col min="13065" max="13065" width="6.33203125" style="31" customWidth="1"/>
    <col min="13066" max="13066" width="7.88671875" style="31" customWidth="1"/>
    <col min="13067" max="13067" width="1.44140625" style="31" customWidth="1"/>
    <col min="13068" max="13312" width="9" style="31"/>
    <col min="13313" max="13313" width="1.21875" style="31" customWidth="1"/>
    <col min="13314" max="13314" width="25.109375" style="31" customWidth="1"/>
    <col min="13315" max="13315" width="7.6640625" style="31" customWidth="1"/>
    <col min="13316" max="13316" width="0.77734375" style="31" customWidth="1"/>
    <col min="13317" max="13317" width="0.6640625" style="31" customWidth="1"/>
    <col min="13318" max="13318" width="5.44140625" style="31" customWidth="1"/>
    <col min="13319" max="13320" width="7.77734375" style="31" customWidth="1"/>
    <col min="13321" max="13321" width="6.33203125" style="31" customWidth="1"/>
    <col min="13322" max="13322" width="7.88671875" style="31" customWidth="1"/>
    <col min="13323" max="13323" width="1.44140625" style="31" customWidth="1"/>
    <col min="13324" max="13568" width="9" style="31"/>
    <col min="13569" max="13569" width="1.21875" style="31" customWidth="1"/>
    <col min="13570" max="13570" width="25.109375" style="31" customWidth="1"/>
    <col min="13571" max="13571" width="7.6640625" style="31" customWidth="1"/>
    <col min="13572" max="13572" width="0.77734375" style="31" customWidth="1"/>
    <col min="13573" max="13573" width="0.6640625" style="31" customWidth="1"/>
    <col min="13574" max="13574" width="5.44140625" style="31" customWidth="1"/>
    <col min="13575" max="13576" width="7.77734375" style="31" customWidth="1"/>
    <col min="13577" max="13577" width="6.33203125" style="31" customWidth="1"/>
    <col min="13578" max="13578" width="7.88671875" style="31" customWidth="1"/>
    <col min="13579" max="13579" width="1.44140625" style="31" customWidth="1"/>
    <col min="13580" max="13824" width="9" style="31"/>
    <col min="13825" max="13825" width="1.21875" style="31" customWidth="1"/>
    <col min="13826" max="13826" width="25.109375" style="31" customWidth="1"/>
    <col min="13827" max="13827" width="7.6640625" style="31" customWidth="1"/>
    <col min="13828" max="13828" width="0.77734375" style="31" customWidth="1"/>
    <col min="13829" max="13829" width="0.6640625" style="31" customWidth="1"/>
    <col min="13830" max="13830" width="5.44140625" style="31" customWidth="1"/>
    <col min="13831" max="13832" width="7.77734375" style="31" customWidth="1"/>
    <col min="13833" max="13833" width="6.33203125" style="31" customWidth="1"/>
    <col min="13834" max="13834" width="7.88671875" style="31" customWidth="1"/>
    <col min="13835" max="13835" width="1.44140625" style="31" customWidth="1"/>
    <col min="13836" max="14080" width="9" style="31"/>
    <col min="14081" max="14081" width="1.21875" style="31" customWidth="1"/>
    <col min="14082" max="14082" width="25.109375" style="31" customWidth="1"/>
    <col min="14083" max="14083" width="7.6640625" style="31" customWidth="1"/>
    <col min="14084" max="14084" width="0.77734375" style="31" customWidth="1"/>
    <col min="14085" max="14085" width="0.6640625" style="31" customWidth="1"/>
    <col min="14086" max="14086" width="5.44140625" style="31" customWidth="1"/>
    <col min="14087" max="14088" width="7.77734375" style="31" customWidth="1"/>
    <col min="14089" max="14089" width="6.33203125" style="31" customWidth="1"/>
    <col min="14090" max="14090" width="7.88671875" style="31" customWidth="1"/>
    <col min="14091" max="14091" width="1.44140625" style="31" customWidth="1"/>
    <col min="14092" max="14336" width="9" style="31"/>
    <col min="14337" max="14337" width="1.21875" style="31" customWidth="1"/>
    <col min="14338" max="14338" width="25.109375" style="31" customWidth="1"/>
    <col min="14339" max="14339" width="7.6640625" style="31" customWidth="1"/>
    <col min="14340" max="14340" width="0.77734375" style="31" customWidth="1"/>
    <col min="14341" max="14341" width="0.6640625" style="31" customWidth="1"/>
    <col min="14342" max="14342" width="5.44140625" style="31" customWidth="1"/>
    <col min="14343" max="14344" width="7.77734375" style="31" customWidth="1"/>
    <col min="14345" max="14345" width="6.33203125" style="31" customWidth="1"/>
    <col min="14346" max="14346" width="7.88671875" style="31" customWidth="1"/>
    <col min="14347" max="14347" width="1.44140625" style="31" customWidth="1"/>
    <col min="14348" max="14592" width="9" style="31"/>
    <col min="14593" max="14593" width="1.21875" style="31" customWidth="1"/>
    <col min="14594" max="14594" width="25.109375" style="31" customWidth="1"/>
    <col min="14595" max="14595" width="7.6640625" style="31" customWidth="1"/>
    <col min="14596" max="14596" width="0.77734375" style="31" customWidth="1"/>
    <col min="14597" max="14597" width="0.6640625" style="31" customWidth="1"/>
    <col min="14598" max="14598" width="5.44140625" style="31" customWidth="1"/>
    <col min="14599" max="14600" width="7.77734375" style="31" customWidth="1"/>
    <col min="14601" max="14601" width="6.33203125" style="31" customWidth="1"/>
    <col min="14602" max="14602" width="7.88671875" style="31" customWidth="1"/>
    <col min="14603" max="14603" width="1.44140625" style="31" customWidth="1"/>
    <col min="14604" max="14848" width="9" style="31"/>
    <col min="14849" max="14849" width="1.21875" style="31" customWidth="1"/>
    <col min="14850" max="14850" width="25.109375" style="31" customWidth="1"/>
    <col min="14851" max="14851" width="7.6640625" style="31" customWidth="1"/>
    <col min="14852" max="14852" width="0.77734375" style="31" customWidth="1"/>
    <col min="14853" max="14853" width="0.6640625" style="31" customWidth="1"/>
    <col min="14854" max="14854" width="5.44140625" style="31" customWidth="1"/>
    <col min="14855" max="14856" width="7.77734375" style="31" customWidth="1"/>
    <col min="14857" max="14857" width="6.33203125" style="31" customWidth="1"/>
    <col min="14858" max="14858" width="7.88671875" style="31" customWidth="1"/>
    <col min="14859" max="14859" width="1.44140625" style="31" customWidth="1"/>
    <col min="14860" max="15104" width="9" style="31"/>
    <col min="15105" max="15105" width="1.21875" style="31" customWidth="1"/>
    <col min="15106" max="15106" width="25.109375" style="31" customWidth="1"/>
    <col min="15107" max="15107" width="7.6640625" style="31" customWidth="1"/>
    <col min="15108" max="15108" width="0.77734375" style="31" customWidth="1"/>
    <col min="15109" max="15109" width="0.6640625" style="31" customWidth="1"/>
    <col min="15110" max="15110" width="5.44140625" style="31" customWidth="1"/>
    <col min="15111" max="15112" width="7.77734375" style="31" customWidth="1"/>
    <col min="15113" max="15113" width="6.33203125" style="31" customWidth="1"/>
    <col min="15114" max="15114" width="7.88671875" style="31" customWidth="1"/>
    <col min="15115" max="15115" width="1.44140625" style="31" customWidth="1"/>
    <col min="15116" max="15360" width="9" style="31"/>
    <col min="15361" max="15361" width="1.21875" style="31" customWidth="1"/>
    <col min="15362" max="15362" width="25.109375" style="31" customWidth="1"/>
    <col min="15363" max="15363" width="7.6640625" style="31" customWidth="1"/>
    <col min="15364" max="15364" width="0.77734375" style="31" customWidth="1"/>
    <col min="15365" max="15365" width="0.6640625" style="31" customWidth="1"/>
    <col min="15366" max="15366" width="5.44140625" style="31" customWidth="1"/>
    <col min="15367" max="15368" width="7.77734375" style="31" customWidth="1"/>
    <col min="15369" max="15369" width="6.33203125" style="31" customWidth="1"/>
    <col min="15370" max="15370" width="7.88671875" style="31" customWidth="1"/>
    <col min="15371" max="15371" width="1.44140625" style="31" customWidth="1"/>
    <col min="15372" max="15616" width="9" style="31"/>
    <col min="15617" max="15617" width="1.21875" style="31" customWidth="1"/>
    <col min="15618" max="15618" width="25.109375" style="31" customWidth="1"/>
    <col min="15619" max="15619" width="7.6640625" style="31" customWidth="1"/>
    <col min="15620" max="15620" width="0.77734375" style="31" customWidth="1"/>
    <col min="15621" max="15621" width="0.6640625" style="31" customWidth="1"/>
    <col min="15622" max="15622" width="5.44140625" style="31" customWidth="1"/>
    <col min="15623" max="15624" width="7.77734375" style="31" customWidth="1"/>
    <col min="15625" max="15625" width="6.33203125" style="31" customWidth="1"/>
    <col min="15626" max="15626" width="7.88671875" style="31" customWidth="1"/>
    <col min="15627" max="15627" width="1.44140625" style="31" customWidth="1"/>
    <col min="15628" max="15872" width="9" style="31"/>
    <col min="15873" max="15873" width="1.21875" style="31" customWidth="1"/>
    <col min="15874" max="15874" width="25.109375" style="31" customWidth="1"/>
    <col min="15875" max="15875" width="7.6640625" style="31" customWidth="1"/>
    <col min="15876" max="15876" width="0.77734375" style="31" customWidth="1"/>
    <col min="15877" max="15877" width="0.6640625" style="31" customWidth="1"/>
    <col min="15878" max="15878" width="5.44140625" style="31" customWidth="1"/>
    <col min="15879" max="15880" width="7.77734375" style="31" customWidth="1"/>
    <col min="15881" max="15881" width="6.33203125" style="31" customWidth="1"/>
    <col min="15882" max="15882" width="7.88671875" style="31" customWidth="1"/>
    <col min="15883" max="15883" width="1.44140625" style="31" customWidth="1"/>
    <col min="15884" max="16128" width="9" style="31"/>
    <col min="16129" max="16129" width="1.21875" style="31" customWidth="1"/>
    <col min="16130" max="16130" width="25.109375" style="31" customWidth="1"/>
    <col min="16131" max="16131" width="7.6640625" style="31" customWidth="1"/>
    <col min="16132" max="16132" width="0.77734375" style="31" customWidth="1"/>
    <col min="16133" max="16133" width="0.6640625" style="31" customWidth="1"/>
    <col min="16134" max="16134" width="5.44140625" style="31" customWidth="1"/>
    <col min="16135" max="16136" width="7.77734375" style="31" customWidth="1"/>
    <col min="16137" max="16137" width="6.33203125" style="31" customWidth="1"/>
    <col min="16138" max="16138" width="7.88671875" style="31" customWidth="1"/>
    <col min="16139" max="16139" width="1.44140625" style="31" customWidth="1"/>
    <col min="16140" max="16384" width="9" style="31"/>
  </cols>
  <sheetData>
    <row r="2" spans="2:10">
      <c r="B2" s="32" t="s">
        <v>77</v>
      </c>
      <c r="C2">
        <v>0.2</v>
      </c>
      <c r="D2" s="34"/>
      <c r="E2" s="34"/>
      <c r="G2" s="60"/>
      <c r="H2" s="60"/>
    </row>
    <row r="3" spans="2:10">
      <c r="B3" s="32" t="s">
        <v>33</v>
      </c>
      <c r="C3">
        <v>2000</v>
      </c>
      <c r="D3" s="34"/>
      <c r="E3" s="34"/>
      <c r="F3" s="61" t="s">
        <v>120</v>
      </c>
      <c r="G3" s="61" t="s">
        <v>121</v>
      </c>
      <c r="H3" s="61" t="s">
        <v>122</v>
      </c>
      <c r="I3" s="61" t="s">
        <v>123</v>
      </c>
      <c r="J3" s="61" t="s">
        <v>122</v>
      </c>
    </row>
    <row r="4" spans="2:10">
      <c r="B4" s="32" t="s">
        <v>34</v>
      </c>
      <c r="C4">
        <v>15000</v>
      </c>
      <c r="F4" s="62"/>
      <c r="G4" s="62"/>
      <c r="H4" s="62"/>
      <c r="I4" s="62"/>
      <c r="J4" s="33"/>
    </row>
    <row r="5" spans="2:10">
      <c r="B5" s="32" t="s">
        <v>35</v>
      </c>
      <c r="C5">
        <v>500</v>
      </c>
      <c r="F5" s="62">
        <v>1000</v>
      </c>
      <c r="G5" s="62">
        <v>1000</v>
      </c>
      <c r="H5" s="62">
        <v>19500</v>
      </c>
      <c r="I5" s="62">
        <f>$C$17</f>
        <v>21213.203435596428</v>
      </c>
      <c r="J5" s="62">
        <f>IF($C$3=F5,$C$12,0)</f>
        <v>0</v>
      </c>
    </row>
    <row r="6" spans="2:10">
      <c r="B6" s="32" t="s">
        <v>36</v>
      </c>
      <c r="C6">
        <v>30</v>
      </c>
      <c r="F6" s="62">
        <v>1100</v>
      </c>
      <c r="G6" s="62">
        <v>1100</v>
      </c>
      <c r="H6" s="62">
        <v>20318.181818181816</v>
      </c>
      <c r="I6" s="62">
        <f t="shared" ref="I6:I15" si="0">$C$17</f>
        <v>21213.203435596428</v>
      </c>
      <c r="J6" s="62">
        <f t="shared" ref="J6:J15" si="1">IF($C$3=F6,$C$12,0)</f>
        <v>0</v>
      </c>
    </row>
    <row r="7" spans="2:10">
      <c r="B7" s="32" t="s">
        <v>78</v>
      </c>
      <c r="C7">
        <f>IF(C8&gt;=C3,C2,0)</f>
        <v>0.2</v>
      </c>
      <c r="F7" s="62">
        <v>1200</v>
      </c>
      <c r="G7" s="62">
        <v>1200</v>
      </c>
      <c r="H7" s="62">
        <v>21250</v>
      </c>
      <c r="I7" s="62">
        <f t="shared" si="0"/>
        <v>21213.203435596428</v>
      </c>
      <c r="J7" s="62">
        <f t="shared" si="1"/>
        <v>0</v>
      </c>
    </row>
    <row r="8" spans="2:10">
      <c r="B8" s="32" t="s">
        <v>37</v>
      </c>
      <c r="C8">
        <f>C3</f>
        <v>2000</v>
      </c>
      <c r="F8" s="62">
        <v>1300</v>
      </c>
      <c r="G8" s="62">
        <v>1300</v>
      </c>
      <c r="H8" s="62">
        <v>22269.23076923077</v>
      </c>
      <c r="I8" s="62">
        <f t="shared" si="0"/>
        <v>21213.203435596428</v>
      </c>
      <c r="J8" s="62">
        <f t="shared" si="1"/>
        <v>0</v>
      </c>
    </row>
    <row r="9" spans="2:10">
      <c r="B9" s="32" t="s">
        <v>38</v>
      </c>
      <c r="C9">
        <f>C4/C8*C5</f>
        <v>3750</v>
      </c>
      <c r="F9" s="62">
        <v>1400</v>
      </c>
      <c r="G9" s="62">
        <v>1400</v>
      </c>
      <c r="H9" s="62">
        <v>23357.142857142855</v>
      </c>
      <c r="I9" s="62">
        <f t="shared" si="0"/>
        <v>21213.203435596428</v>
      </c>
      <c r="J9" s="62">
        <f t="shared" si="1"/>
        <v>0</v>
      </c>
    </row>
    <row r="10" spans="2:10">
      <c r="B10" s="32" t="s">
        <v>39</v>
      </c>
      <c r="C10">
        <f>C6*C8/2</f>
        <v>30000</v>
      </c>
      <c r="F10" s="62">
        <v>1500</v>
      </c>
      <c r="G10" s="62">
        <v>1500</v>
      </c>
      <c r="H10" s="62">
        <v>24500</v>
      </c>
      <c r="I10" s="62">
        <f t="shared" si="0"/>
        <v>21213.203435596428</v>
      </c>
      <c r="J10" s="62">
        <f t="shared" si="1"/>
        <v>0</v>
      </c>
    </row>
    <row r="11" spans="2:10">
      <c r="B11" s="32" t="s">
        <v>40</v>
      </c>
      <c r="C11">
        <f>C4*C7</f>
        <v>3000</v>
      </c>
      <c r="F11" s="62">
        <v>1600</v>
      </c>
      <c r="G11" s="62">
        <v>1600</v>
      </c>
      <c r="H11" s="62">
        <v>25687.5</v>
      </c>
      <c r="I11" s="62">
        <f t="shared" si="0"/>
        <v>21213.203435596428</v>
      </c>
      <c r="J11" s="62">
        <f t="shared" si="1"/>
        <v>0</v>
      </c>
    </row>
    <row r="12" spans="2:10">
      <c r="B12" s="32" t="s">
        <v>41</v>
      </c>
      <c r="C12">
        <f>C9+C10-C11</f>
        <v>30750</v>
      </c>
      <c r="F12" s="62">
        <v>1700</v>
      </c>
      <c r="G12" s="62">
        <v>1700</v>
      </c>
      <c r="H12" s="62">
        <v>26911.764705882353</v>
      </c>
      <c r="I12" s="62">
        <f t="shared" si="0"/>
        <v>21213.203435596428</v>
      </c>
      <c r="J12" s="62">
        <f t="shared" si="1"/>
        <v>0</v>
      </c>
    </row>
    <row r="13" spans="2:10">
      <c r="C13" s="35"/>
      <c r="F13" s="62">
        <v>1800</v>
      </c>
      <c r="G13" s="62">
        <v>1800</v>
      </c>
      <c r="H13" s="62">
        <v>28166.666666666668</v>
      </c>
      <c r="I13" s="62">
        <f t="shared" si="0"/>
        <v>21213.203435596428</v>
      </c>
      <c r="J13" s="62">
        <f t="shared" si="1"/>
        <v>0</v>
      </c>
    </row>
    <row r="14" spans="2:10">
      <c r="B14" s="32" t="s">
        <v>79</v>
      </c>
      <c r="C14">
        <f>SQRT(2*C4*C5/C6)</f>
        <v>707.10678118654755</v>
      </c>
      <c r="F14" s="62">
        <v>1900</v>
      </c>
      <c r="G14" s="62">
        <v>1900</v>
      </c>
      <c r="H14" s="62">
        <v>29447.36842105263</v>
      </c>
      <c r="I14" s="62">
        <f t="shared" si="0"/>
        <v>21213.203435596428</v>
      </c>
      <c r="J14" s="62">
        <f t="shared" si="1"/>
        <v>0</v>
      </c>
    </row>
    <row r="15" spans="2:10">
      <c r="B15" s="32" t="s">
        <v>80</v>
      </c>
      <c r="C15">
        <f>C4/C14*C5</f>
        <v>10606.601717798214</v>
      </c>
      <c r="F15" s="63">
        <v>2000</v>
      </c>
      <c r="G15" s="63">
        <v>2000</v>
      </c>
      <c r="H15" s="63">
        <v>30750</v>
      </c>
      <c r="I15" s="63">
        <f t="shared" si="0"/>
        <v>21213.203435596428</v>
      </c>
      <c r="J15" s="62">
        <f t="shared" si="1"/>
        <v>30750</v>
      </c>
    </row>
    <row r="16" spans="2:10">
      <c r="B16" s="32" t="s">
        <v>81</v>
      </c>
      <c r="C16">
        <f>C14/2*C6</f>
        <v>10606.601717798214</v>
      </c>
    </row>
    <row r="17" spans="2:3">
      <c r="B17" s="32" t="s">
        <v>82</v>
      </c>
      <c r="C17">
        <f>C15+C16</f>
        <v>21213.203435596428</v>
      </c>
    </row>
    <row r="18" spans="2:3">
      <c r="B18" s="31" t="s">
        <v>42</v>
      </c>
    </row>
    <row r="19" spans="2:3">
      <c r="B19" t="str">
        <f>"折扣阀限值="&amp;C3</f>
        <v>折扣阀限值=2000</v>
      </c>
    </row>
    <row r="20" spans="2:3">
      <c r="B20" t="str">
        <f>IF(C17&lt;C12,"采用经济订货量，不接受折扣优惠",IF(C17=C12,"皆可","接受价格折扣优惠"))</f>
        <v>采用经济订货量，不接受折扣优惠</v>
      </c>
    </row>
  </sheetData>
  <phoneticPr fontId="3" type="noConversion"/>
  <printOptions headings="1"/>
  <pageMargins left="0.75" right="0.75" top="1" bottom="1" header="0.5" footer="0.5"/>
  <pageSetup paperSize="9" orientation="portrait" horizontalDpi="300" verticalDpi="300"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6145" r:id="rId4" name="Spinner 1">
              <controlPr defaultSize="0" autoPict="0">
                <anchor moveWithCells="1" sizeWithCells="1">
                  <from>
                    <xdr:col>1</xdr:col>
                    <xdr:colOff>129540</xdr:colOff>
                    <xdr:row>20</xdr:row>
                    <xdr:rowOff>45720</xdr:rowOff>
                  </from>
                  <to>
                    <xdr:col>1</xdr:col>
                    <xdr:colOff>571500</xdr:colOff>
                    <xdr:row>21</xdr:row>
                    <xdr:rowOff>68580</xdr:rowOff>
                  </to>
                </anchor>
              </controlPr>
            </control>
          </mc:Choice>
        </mc:AlternateContent>
      </controls>
    </mc:Choice>
  </mc:AlternateConten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1:Y55"/>
  <sheetViews>
    <sheetView showGridLines="0" tabSelected="1" zoomScaleNormal="100" workbookViewId="0">
      <selection activeCell="E12" sqref="E12"/>
    </sheetView>
  </sheetViews>
  <sheetFormatPr defaultRowHeight="14.4"/>
  <cols>
    <col min="1" max="1" width="2.109375" style="36" customWidth="1"/>
    <col min="2" max="4" width="7.77734375" style="36" customWidth="1"/>
    <col min="5" max="5" width="7" style="36" customWidth="1"/>
    <col min="6" max="6" width="8.33203125" style="36" customWidth="1"/>
    <col min="7" max="7" width="8.6640625" style="36" customWidth="1"/>
    <col min="8" max="8" width="8.77734375" style="36" customWidth="1"/>
    <col min="9" max="9" width="6.77734375" style="36" customWidth="1"/>
    <col min="10" max="10" width="9.44140625" style="36" customWidth="1"/>
    <col min="11" max="11" width="2" style="36" customWidth="1"/>
    <col min="12" max="12" width="8.77734375" style="36" customWidth="1"/>
    <col min="13" max="13" width="8.109375" style="36" customWidth="1"/>
    <col min="14" max="25" width="6.6640625" style="36" customWidth="1"/>
    <col min="26" max="26" width="2" style="36" customWidth="1"/>
    <col min="27" max="253" width="9" style="36"/>
    <col min="254" max="254" width="3" style="36" customWidth="1"/>
    <col min="255" max="255" width="26.109375" style="36" bestFit="1" customWidth="1"/>
    <col min="256" max="256" width="9" style="36"/>
    <col min="257" max="257" width="2.33203125" style="36" customWidth="1"/>
    <col min="258" max="258" width="3.44140625" style="36" bestFit="1" customWidth="1"/>
    <col min="259" max="259" width="13.88671875" style="36" bestFit="1" customWidth="1"/>
    <col min="260" max="260" width="12.21875" style="36" customWidth="1"/>
    <col min="261" max="261" width="14.109375" style="36" customWidth="1"/>
    <col min="262" max="263" width="10.33203125" style="36" customWidth="1"/>
    <col min="264" max="266" width="9" style="36"/>
    <col min="267" max="267" width="3.109375" style="36" customWidth="1"/>
    <col min="268" max="268" width="9" style="36"/>
    <col min="269" max="269" width="8.109375" style="36" customWidth="1"/>
    <col min="270" max="281" width="6.6640625" style="36" customWidth="1"/>
    <col min="282" max="509" width="9" style="36"/>
    <col min="510" max="510" width="3" style="36" customWidth="1"/>
    <col min="511" max="511" width="26.109375" style="36" bestFit="1" customWidth="1"/>
    <col min="512" max="512" width="9" style="36"/>
    <col min="513" max="513" width="2.33203125" style="36" customWidth="1"/>
    <col min="514" max="514" width="3.44140625" style="36" bestFit="1" customWidth="1"/>
    <col min="515" max="515" width="13.88671875" style="36" bestFit="1" customWidth="1"/>
    <col min="516" max="516" width="12.21875" style="36" customWidth="1"/>
    <col min="517" max="517" width="14.109375" style="36" customWidth="1"/>
    <col min="518" max="519" width="10.33203125" style="36" customWidth="1"/>
    <col min="520" max="522" width="9" style="36"/>
    <col min="523" max="523" width="3.109375" style="36" customWidth="1"/>
    <col min="524" max="524" width="9" style="36"/>
    <col min="525" max="525" width="8.109375" style="36" customWidth="1"/>
    <col min="526" max="537" width="6.6640625" style="36" customWidth="1"/>
    <col min="538" max="765" width="9" style="36"/>
    <col min="766" max="766" width="3" style="36" customWidth="1"/>
    <col min="767" max="767" width="26.109375" style="36" bestFit="1" customWidth="1"/>
    <col min="768" max="768" width="9" style="36"/>
    <col min="769" max="769" width="2.33203125" style="36" customWidth="1"/>
    <col min="770" max="770" width="3.44140625" style="36" bestFit="1" customWidth="1"/>
    <col min="771" max="771" width="13.88671875" style="36" bestFit="1" customWidth="1"/>
    <col min="772" max="772" width="12.21875" style="36" customWidth="1"/>
    <col min="773" max="773" width="14.109375" style="36" customWidth="1"/>
    <col min="774" max="775" width="10.33203125" style="36" customWidth="1"/>
    <col min="776" max="778" width="9" style="36"/>
    <col min="779" max="779" width="3.109375" style="36" customWidth="1"/>
    <col min="780" max="780" width="9" style="36"/>
    <col min="781" max="781" width="8.109375" style="36" customWidth="1"/>
    <col min="782" max="793" width="6.6640625" style="36" customWidth="1"/>
    <col min="794" max="1021" width="9" style="36"/>
    <col min="1022" max="1022" width="3" style="36" customWidth="1"/>
    <col min="1023" max="1023" width="26.109375" style="36" bestFit="1" customWidth="1"/>
    <col min="1024" max="1024" width="9" style="36"/>
    <col min="1025" max="1025" width="2.33203125" style="36" customWidth="1"/>
    <col min="1026" max="1026" width="3.44140625" style="36" bestFit="1" customWidth="1"/>
    <col min="1027" max="1027" width="13.88671875" style="36" bestFit="1" customWidth="1"/>
    <col min="1028" max="1028" width="12.21875" style="36" customWidth="1"/>
    <col min="1029" max="1029" width="14.109375" style="36" customWidth="1"/>
    <col min="1030" max="1031" width="10.33203125" style="36" customWidth="1"/>
    <col min="1032" max="1034" width="9" style="36"/>
    <col min="1035" max="1035" width="3.109375" style="36" customWidth="1"/>
    <col min="1036" max="1036" width="9" style="36"/>
    <col min="1037" max="1037" width="8.109375" style="36" customWidth="1"/>
    <col min="1038" max="1049" width="6.6640625" style="36" customWidth="1"/>
    <col min="1050" max="1277" width="9" style="36"/>
    <col min="1278" max="1278" width="3" style="36" customWidth="1"/>
    <col min="1279" max="1279" width="26.109375" style="36" bestFit="1" customWidth="1"/>
    <col min="1280" max="1280" width="9" style="36"/>
    <col min="1281" max="1281" width="2.33203125" style="36" customWidth="1"/>
    <col min="1282" max="1282" width="3.44140625" style="36" bestFit="1" customWidth="1"/>
    <col min="1283" max="1283" width="13.88671875" style="36" bestFit="1" customWidth="1"/>
    <col min="1284" max="1284" width="12.21875" style="36" customWidth="1"/>
    <col min="1285" max="1285" width="14.109375" style="36" customWidth="1"/>
    <col min="1286" max="1287" width="10.33203125" style="36" customWidth="1"/>
    <col min="1288" max="1290" width="9" style="36"/>
    <col min="1291" max="1291" width="3.109375" style="36" customWidth="1"/>
    <col min="1292" max="1292" width="9" style="36"/>
    <col min="1293" max="1293" width="8.109375" style="36" customWidth="1"/>
    <col min="1294" max="1305" width="6.6640625" style="36" customWidth="1"/>
    <col min="1306" max="1533" width="9" style="36"/>
    <col min="1534" max="1534" width="3" style="36" customWidth="1"/>
    <col min="1535" max="1535" width="26.109375" style="36" bestFit="1" customWidth="1"/>
    <col min="1536" max="1536" width="9" style="36"/>
    <col min="1537" max="1537" width="2.33203125" style="36" customWidth="1"/>
    <col min="1538" max="1538" width="3.44140625" style="36" bestFit="1" customWidth="1"/>
    <col min="1539" max="1539" width="13.88671875" style="36" bestFit="1" customWidth="1"/>
    <col min="1540" max="1540" width="12.21875" style="36" customWidth="1"/>
    <col min="1541" max="1541" width="14.109375" style="36" customWidth="1"/>
    <col min="1542" max="1543" width="10.33203125" style="36" customWidth="1"/>
    <col min="1544" max="1546" width="9" style="36"/>
    <col min="1547" max="1547" width="3.109375" style="36" customWidth="1"/>
    <col min="1548" max="1548" width="9" style="36"/>
    <col min="1549" max="1549" width="8.109375" style="36" customWidth="1"/>
    <col min="1550" max="1561" width="6.6640625" style="36" customWidth="1"/>
    <col min="1562" max="1789" width="9" style="36"/>
    <col min="1790" max="1790" width="3" style="36" customWidth="1"/>
    <col min="1791" max="1791" width="26.109375" style="36" bestFit="1" customWidth="1"/>
    <col min="1792" max="1792" width="9" style="36"/>
    <col min="1793" max="1793" width="2.33203125" style="36" customWidth="1"/>
    <col min="1794" max="1794" width="3.44140625" style="36" bestFit="1" customWidth="1"/>
    <col min="1795" max="1795" width="13.88671875" style="36" bestFit="1" customWidth="1"/>
    <col min="1796" max="1796" width="12.21875" style="36" customWidth="1"/>
    <col min="1797" max="1797" width="14.109375" style="36" customWidth="1"/>
    <col min="1798" max="1799" width="10.33203125" style="36" customWidth="1"/>
    <col min="1800" max="1802" width="9" style="36"/>
    <col min="1803" max="1803" width="3.109375" style="36" customWidth="1"/>
    <col min="1804" max="1804" width="9" style="36"/>
    <col min="1805" max="1805" width="8.109375" style="36" customWidth="1"/>
    <col min="1806" max="1817" width="6.6640625" style="36" customWidth="1"/>
    <col min="1818" max="2045" width="9" style="36"/>
    <col min="2046" max="2046" width="3" style="36" customWidth="1"/>
    <col min="2047" max="2047" width="26.109375" style="36" bestFit="1" customWidth="1"/>
    <col min="2048" max="2048" width="9" style="36"/>
    <col min="2049" max="2049" width="2.33203125" style="36" customWidth="1"/>
    <col min="2050" max="2050" width="3.44140625" style="36" bestFit="1" customWidth="1"/>
    <col min="2051" max="2051" width="13.88671875" style="36" bestFit="1" customWidth="1"/>
    <col min="2052" max="2052" width="12.21875" style="36" customWidth="1"/>
    <col min="2053" max="2053" width="14.109375" style="36" customWidth="1"/>
    <col min="2054" max="2055" width="10.33203125" style="36" customWidth="1"/>
    <col min="2056" max="2058" width="9" style="36"/>
    <col min="2059" max="2059" width="3.109375" style="36" customWidth="1"/>
    <col min="2060" max="2060" width="9" style="36"/>
    <col min="2061" max="2061" width="8.109375" style="36" customWidth="1"/>
    <col min="2062" max="2073" width="6.6640625" style="36" customWidth="1"/>
    <col min="2074" max="2301" width="9" style="36"/>
    <col min="2302" max="2302" width="3" style="36" customWidth="1"/>
    <col min="2303" max="2303" width="26.109375" style="36" bestFit="1" customWidth="1"/>
    <col min="2304" max="2304" width="9" style="36"/>
    <col min="2305" max="2305" width="2.33203125" style="36" customWidth="1"/>
    <col min="2306" max="2306" width="3.44140625" style="36" bestFit="1" customWidth="1"/>
    <col min="2307" max="2307" width="13.88671875" style="36" bestFit="1" customWidth="1"/>
    <col min="2308" max="2308" width="12.21875" style="36" customWidth="1"/>
    <col min="2309" max="2309" width="14.109375" style="36" customWidth="1"/>
    <col min="2310" max="2311" width="10.33203125" style="36" customWidth="1"/>
    <col min="2312" max="2314" width="9" style="36"/>
    <col min="2315" max="2315" width="3.109375" style="36" customWidth="1"/>
    <col min="2316" max="2316" width="9" style="36"/>
    <col min="2317" max="2317" width="8.109375" style="36" customWidth="1"/>
    <col min="2318" max="2329" width="6.6640625" style="36" customWidth="1"/>
    <col min="2330" max="2557" width="9" style="36"/>
    <col min="2558" max="2558" width="3" style="36" customWidth="1"/>
    <col min="2559" max="2559" width="26.109375" style="36" bestFit="1" customWidth="1"/>
    <col min="2560" max="2560" width="9" style="36"/>
    <col min="2561" max="2561" width="2.33203125" style="36" customWidth="1"/>
    <col min="2562" max="2562" width="3.44140625" style="36" bestFit="1" customWidth="1"/>
    <col min="2563" max="2563" width="13.88671875" style="36" bestFit="1" customWidth="1"/>
    <col min="2564" max="2564" width="12.21875" style="36" customWidth="1"/>
    <col min="2565" max="2565" width="14.109375" style="36" customWidth="1"/>
    <col min="2566" max="2567" width="10.33203125" style="36" customWidth="1"/>
    <col min="2568" max="2570" width="9" style="36"/>
    <col min="2571" max="2571" width="3.109375" style="36" customWidth="1"/>
    <col min="2572" max="2572" width="9" style="36"/>
    <col min="2573" max="2573" width="8.109375" style="36" customWidth="1"/>
    <col min="2574" max="2585" width="6.6640625" style="36" customWidth="1"/>
    <col min="2586" max="2813" width="9" style="36"/>
    <col min="2814" max="2814" width="3" style="36" customWidth="1"/>
    <col min="2815" max="2815" width="26.109375" style="36" bestFit="1" customWidth="1"/>
    <col min="2816" max="2816" width="9" style="36"/>
    <col min="2817" max="2817" width="2.33203125" style="36" customWidth="1"/>
    <col min="2818" max="2818" width="3.44140625" style="36" bestFit="1" customWidth="1"/>
    <col min="2819" max="2819" width="13.88671875" style="36" bestFit="1" customWidth="1"/>
    <col min="2820" max="2820" width="12.21875" style="36" customWidth="1"/>
    <col min="2821" max="2821" width="14.109375" style="36" customWidth="1"/>
    <col min="2822" max="2823" width="10.33203125" style="36" customWidth="1"/>
    <col min="2824" max="2826" width="9" style="36"/>
    <col min="2827" max="2827" width="3.109375" style="36" customWidth="1"/>
    <col min="2828" max="2828" width="9" style="36"/>
    <col min="2829" max="2829" width="8.109375" style="36" customWidth="1"/>
    <col min="2830" max="2841" width="6.6640625" style="36" customWidth="1"/>
    <col min="2842" max="3069" width="9" style="36"/>
    <col min="3070" max="3070" width="3" style="36" customWidth="1"/>
    <col min="3071" max="3071" width="26.109375" style="36" bestFit="1" customWidth="1"/>
    <col min="3072" max="3072" width="9" style="36"/>
    <col min="3073" max="3073" width="2.33203125" style="36" customWidth="1"/>
    <col min="3074" max="3074" width="3.44140625" style="36" bestFit="1" customWidth="1"/>
    <col min="3075" max="3075" width="13.88671875" style="36" bestFit="1" customWidth="1"/>
    <col min="3076" max="3076" width="12.21875" style="36" customWidth="1"/>
    <col min="3077" max="3077" width="14.109375" style="36" customWidth="1"/>
    <col min="3078" max="3079" width="10.33203125" style="36" customWidth="1"/>
    <col min="3080" max="3082" width="9" style="36"/>
    <col min="3083" max="3083" width="3.109375" style="36" customWidth="1"/>
    <col min="3084" max="3084" width="9" style="36"/>
    <col min="3085" max="3085" width="8.109375" style="36" customWidth="1"/>
    <col min="3086" max="3097" width="6.6640625" style="36" customWidth="1"/>
    <col min="3098" max="3325" width="9" style="36"/>
    <col min="3326" max="3326" width="3" style="36" customWidth="1"/>
    <col min="3327" max="3327" width="26.109375" style="36" bestFit="1" customWidth="1"/>
    <col min="3328" max="3328" width="9" style="36"/>
    <col min="3329" max="3329" width="2.33203125" style="36" customWidth="1"/>
    <col min="3330" max="3330" width="3.44140625" style="36" bestFit="1" customWidth="1"/>
    <col min="3331" max="3331" width="13.88671875" style="36" bestFit="1" customWidth="1"/>
    <col min="3332" max="3332" width="12.21875" style="36" customWidth="1"/>
    <col min="3333" max="3333" width="14.109375" style="36" customWidth="1"/>
    <col min="3334" max="3335" width="10.33203125" style="36" customWidth="1"/>
    <col min="3336" max="3338" width="9" style="36"/>
    <col min="3339" max="3339" width="3.109375" style="36" customWidth="1"/>
    <col min="3340" max="3340" width="9" style="36"/>
    <col min="3341" max="3341" width="8.109375" style="36" customWidth="1"/>
    <col min="3342" max="3353" width="6.6640625" style="36" customWidth="1"/>
    <col min="3354" max="3581" width="9" style="36"/>
    <col min="3582" max="3582" width="3" style="36" customWidth="1"/>
    <col min="3583" max="3583" width="26.109375" style="36" bestFit="1" customWidth="1"/>
    <col min="3584" max="3584" width="9" style="36"/>
    <col min="3585" max="3585" width="2.33203125" style="36" customWidth="1"/>
    <col min="3586" max="3586" width="3.44140625" style="36" bestFit="1" customWidth="1"/>
    <col min="3587" max="3587" width="13.88671875" style="36" bestFit="1" customWidth="1"/>
    <col min="3588" max="3588" width="12.21875" style="36" customWidth="1"/>
    <col min="3589" max="3589" width="14.109375" style="36" customWidth="1"/>
    <col min="3590" max="3591" width="10.33203125" style="36" customWidth="1"/>
    <col min="3592" max="3594" width="9" style="36"/>
    <col min="3595" max="3595" width="3.109375" style="36" customWidth="1"/>
    <col min="3596" max="3596" width="9" style="36"/>
    <col min="3597" max="3597" width="8.109375" style="36" customWidth="1"/>
    <col min="3598" max="3609" width="6.6640625" style="36" customWidth="1"/>
    <col min="3610" max="3837" width="9" style="36"/>
    <col min="3838" max="3838" width="3" style="36" customWidth="1"/>
    <col min="3839" max="3839" width="26.109375" style="36" bestFit="1" customWidth="1"/>
    <col min="3840" max="3840" width="9" style="36"/>
    <col min="3841" max="3841" width="2.33203125" style="36" customWidth="1"/>
    <col min="3842" max="3842" width="3.44140625" style="36" bestFit="1" customWidth="1"/>
    <col min="3843" max="3843" width="13.88671875" style="36" bestFit="1" customWidth="1"/>
    <col min="3844" max="3844" width="12.21875" style="36" customWidth="1"/>
    <col min="3845" max="3845" width="14.109375" style="36" customWidth="1"/>
    <col min="3846" max="3847" width="10.33203125" style="36" customWidth="1"/>
    <col min="3848" max="3850" width="9" style="36"/>
    <col min="3851" max="3851" width="3.109375" style="36" customWidth="1"/>
    <col min="3852" max="3852" width="9" style="36"/>
    <col min="3853" max="3853" width="8.109375" style="36" customWidth="1"/>
    <col min="3854" max="3865" width="6.6640625" style="36" customWidth="1"/>
    <col min="3866" max="4093" width="9" style="36"/>
    <col min="4094" max="4094" width="3" style="36" customWidth="1"/>
    <col min="4095" max="4095" width="26.109375" style="36" bestFit="1" customWidth="1"/>
    <col min="4096" max="4096" width="9" style="36"/>
    <col min="4097" max="4097" width="2.33203125" style="36" customWidth="1"/>
    <col min="4098" max="4098" width="3.44140625" style="36" bestFit="1" customWidth="1"/>
    <col min="4099" max="4099" width="13.88671875" style="36" bestFit="1" customWidth="1"/>
    <col min="4100" max="4100" width="12.21875" style="36" customWidth="1"/>
    <col min="4101" max="4101" width="14.109375" style="36" customWidth="1"/>
    <col min="4102" max="4103" width="10.33203125" style="36" customWidth="1"/>
    <col min="4104" max="4106" width="9" style="36"/>
    <col min="4107" max="4107" width="3.109375" style="36" customWidth="1"/>
    <col min="4108" max="4108" width="9" style="36"/>
    <col min="4109" max="4109" width="8.109375" style="36" customWidth="1"/>
    <col min="4110" max="4121" width="6.6640625" style="36" customWidth="1"/>
    <col min="4122" max="4349" width="9" style="36"/>
    <col min="4350" max="4350" width="3" style="36" customWidth="1"/>
    <col min="4351" max="4351" width="26.109375" style="36" bestFit="1" customWidth="1"/>
    <col min="4352" max="4352" width="9" style="36"/>
    <col min="4353" max="4353" width="2.33203125" style="36" customWidth="1"/>
    <col min="4354" max="4354" width="3.44140625" style="36" bestFit="1" customWidth="1"/>
    <col min="4355" max="4355" width="13.88671875" style="36" bestFit="1" customWidth="1"/>
    <col min="4356" max="4356" width="12.21875" style="36" customWidth="1"/>
    <col min="4357" max="4357" width="14.109375" style="36" customWidth="1"/>
    <col min="4358" max="4359" width="10.33203125" style="36" customWidth="1"/>
    <col min="4360" max="4362" width="9" style="36"/>
    <col min="4363" max="4363" width="3.109375" style="36" customWidth="1"/>
    <col min="4364" max="4364" width="9" style="36"/>
    <col min="4365" max="4365" width="8.109375" style="36" customWidth="1"/>
    <col min="4366" max="4377" width="6.6640625" style="36" customWidth="1"/>
    <col min="4378" max="4605" width="9" style="36"/>
    <col min="4606" max="4606" width="3" style="36" customWidth="1"/>
    <col min="4607" max="4607" width="26.109375" style="36" bestFit="1" customWidth="1"/>
    <col min="4608" max="4608" width="9" style="36"/>
    <col min="4609" max="4609" width="2.33203125" style="36" customWidth="1"/>
    <col min="4610" max="4610" width="3.44140625" style="36" bestFit="1" customWidth="1"/>
    <col min="4611" max="4611" width="13.88671875" style="36" bestFit="1" customWidth="1"/>
    <col min="4612" max="4612" width="12.21875" style="36" customWidth="1"/>
    <col min="4613" max="4613" width="14.109375" style="36" customWidth="1"/>
    <col min="4614" max="4615" width="10.33203125" style="36" customWidth="1"/>
    <col min="4616" max="4618" width="9" style="36"/>
    <col min="4619" max="4619" width="3.109375" style="36" customWidth="1"/>
    <col min="4620" max="4620" width="9" style="36"/>
    <col min="4621" max="4621" width="8.109375" style="36" customWidth="1"/>
    <col min="4622" max="4633" width="6.6640625" style="36" customWidth="1"/>
    <col min="4634" max="4861" width="9" style="36"/>
    <col min="4862" max="4862" width="3" style="36" customWidth="1"/>
    <col min="4863" max="4863" width="26.109375" style="36" bestFit="1" customWidth="1"/>
    <col min="4864" max="4864" width="9" style="36"/>
    <col min="4865" max="4865" width="2.33203125" style="36" customWidth="1"/>
    <col min="4866" max="4866" width="3.44140625" style="36" bestFit="1" customWidth="1"/>
    <col min="4867" max="4867" width="13.88671875" style="36" bestFit="1" customWidth="1"/>
    <col min="4868" max="4868" width="12.21875" style="36" customWidth="1"/>
    <col min="4869" max="4869" width="14.109375" style="36" customWidth="1"/>
    <col min="4870" max="4871" width="10.33203125" style="36" customWidth="1"/>
    <col min="4872" max="4874" width="9" style="36"/>
    <col min="4875" max="4875" width="3.109375" style="36" customWidth="1"/>
    <col min="4876" max="4876" width="9" style="36"/>
    <col min="4877" max="4877" width="8.109375" style="36" customWidth="1"/>
    <col min="4878" max="4889" width="6.6640625" style="36" customWidth="1"/>
    <col min="4890" max="5117" width="9" style="36"/>
    <col min="5118" max="5118" width="3" style="36" customWidth="1"/>
    <col min="5119" max="5119" width="26.109375" style="36" bestFit="1" customWidth="1"/>
    <col min="5120" max="5120" width="9" style="36"/>
    <col min="5121" max="5121" width="2.33203125" style="36" customWidth="1"/>
    <col min="5122" max="5122" width="3.44140625" style="36" bestFit="1" customWidth="1"/>
    <col min="5123" max="5123" width="13.88671875" style="36" bestFit="1" customWidth="1"/>
    <col min="5124" max="5124" width="12.21875" style="36" customWidth="1"/>
    <col min="5125" max="5125" width="14.109375" style="36" customWidth="1"/>
    <col min="5126" max="5127" width="10.33203125" style="36" customWidth="1"/>
    <col min="5128" max="5130" width="9" style="36"/>
    <col min="5131" max="5131" width="3.109375" style="36" customWidth="1"/>
    <col min="5132" max="5132" width="9" style="36"/>
    <col min="5133" max="5133" width="8.109375" style="36" customWidth="1"/>
    <col min="5134" max="5145" width="6.6640625" style="36" customWidth="1"/>
    <col min="5146" max="5373" width="9" style="36"/>
    <col min="5374" max="5374" width="3" style="36" customWidth="1"/>
    <col min="5375" max="5375" width="26.109375" style="36" bestFit="1" customWidth="1"/>
    <col min="5376" max="5376" width="9" style="36"/>
    <col min="5377" max="5377" width="2.33203125" style="36" customWidth="1"/>
    <col min="5378" max="5378" width="3.44140625" style="36" bestFit="1" customWidth="1"/>
    <col min="5379" max="5379" width="13.88671875" style="36" bestFit="1" customWidth="1"/>
    <col min="5380" max="5380" width="12.21875" style="36" customWidth="1"/>
    <col min="5381" max="5381" width="14.109375" style="36" customWidth="1"/>
    <col min="5382" max="5383" width="10.33203125" style="36" customWidth="1"/>
    <col min="5384" max="5386" width="9" style="36"/>
    <col min="5387" max="5387" width="3.109375" style="36" customWidth="1"/>
    <col min="5388" max="5388" width="9" style="36"/>
    <col min="5389" max="5389" width="8.109375" style="36" customWidth="1"/>
    <col min="5390" max="5401" width="6.6640625" style="36" customWidth="1"/>
    <col min="5402" max="5629" width="9" style="36"/>
    <col min="5630" max="5630" width="3" style="36" customWidth="1"/>
    <col min="5631" max="5631" width="26.109375" style="36" bestFit="1" customWidth="1"/>
    <col min="5632" max="5632" width="9" style="36"/>
    <col min="5633" max="5633" width="2.33203125" style="36" customWidth="1"/>
    <col min="5634" max="5634" width="3.44140625" style="36" bestFit="1" customWidth="1"/>
    <col min="5635" max="5635" width="13.88671875" style="36" bestFit="1" customWidth="1"/>
    <col min="5636" max="5636" width="12.21875" style="36" customWidth="1"/>
    <col min="5637" max="5637" width="14.109375" style="36" customWidth="1"/>
    <col min="5638" max="5639" width="10.33203125" style="36" customWidth="1"/>
    <col min="5640" max="5642" width="9" style="36"/>
    <col min="5643" max="5643" width="3.109375" style="36" customWidth="1"/>
    <col min="5644" max="5644" width="9" style="36"/>
    <col min="5645" max="5645" width="8.109375" style="36" customWidth="1"/>
    <col min="5646" max="5657" width="6.6640625" style="36" customWidth="1"/>
    <col min="5658" max="5885" width="9" style="36"/>
    <col min="5886" max="5886" width="3" style="36" customWidth="1"/>
    <col min="5887" max="5887" width="26.109375" style="36" bestFit="1" customWidth="1"/>
    <col min="5888" max="5888" width="9" style="36"/>
    <col min="5889" max="5889" width="2.33203125" style="36" customWidth="1"/>
    <col min="5890" max="5890" width="3.44140625" style="36" bestFit="1" customWidth="1"/>
    <col min="5891" max="5891" width="13.88671875" style="36" bestFit="1" customWidth="1"/>
    <col min="5892" max="5892" width="12.21875" style="36" customWidth="1"/>
    <col min="5893" max="5893" width="14.109375" style="36" customWidth="1"/>
    <col min="5894" max="5895" width="10.33203125" style="36" customWidth="1"/>
    <col min="5896" max="5898" width="9" style="36"/>
    <col min="5899" max="5899" width="3.109375" style="36" customWidth="1"/>
    <col min="5900" max="5900" width="9" style="36"/>
    <col min="5901" max="5901" width="8.109375" style="36" customWidth="1"/>
    <col min="5902" max="5913" width="6.6640625" style="36" customWidth="1"/>
    <col min="5914" max="6141" width="9" style="36"/>
    <col min="6142" max="6142" width="3" style="36" customWidth="1"/>
    <col min="6143" max="6143" width="26.109375" style="36" bestFit="1" customWidth="1"/>
    <col min="6144" max="6144" width="9" style="36"/>
    <col min="6145" max="6145" width="2.33203125" style="36" customWidth="1"/>
    <col min="6146" max="6146" width="3.44140625" style="36" bestFit="1" customWidth="1"/>
    <col min="6147" max="6147" width="13.88671875" style="36" bestFit="1" customWidth="1"/>
    <col min="6148" max="6148" width="12.21875" style="36" customWidth="1"/>
    <col min="6149" max="6149" width="14.109375" style="36" customWidth="1"/>
    <col min="6150" max="6151" width="10.33203125" style="36" customWidth="1"/>
    <col min="6152" max="6154" width="9" style="36"/>
    <col min="6155" max="6155" width="3.109375" style="36" customWidth="1"/>
    <col min="6156" max="6156" width="9" style="36"/>
    <col min="6157" max="6157" width="8.109375" style="36" customWidth="1"/>
    <col min="6158" max="6169" width="6.6640625" style="36" customWidth="1"/>
    <col min="6170" max="6397" width="9" style="36"/>
    <col min="6398" max="6398" width="3" style="36" customWidth="1"/>
    <col min="6399" max="6399" width="26.109375" style="36" bestFit="1" customWidth="1"/>
    <col min="6400" max="6400" width="9" style="36"/>
    <col min="6401" max="6401" width="2.33203125" style="36" customWidth="1"/>
    <col min="6402" max="6402" width="3.44140625" style="36" bestFit="1" customWidth="1"/>
    <col min="6403" max="6403" width="13.88671875" style="36" bestFit="1" customWidth="1"/>
    <col min="6404" max="6404" width="12.21875" style="36" customWidth="1"/>
    <col min="6405" max="6405" width="14.109375" style="36" customWidth="1"/>
    <col min="6406" max="6407" width="10.33203125" style="36" customWidth="1"/>
    <col min="6408" max="6410" width="9" style="36"/>
    <col min="6411" max="6411" width="3.109375" style="36" customWidth="1"/>
    <col min="6412" max="6412" width="9" style="36"/>
    <col min="6413" max="6413" width="8.109375" style="36" customWidth="1"/>
    <col min="6414" max="6425" width="6.6640625" style="36" customWidth="1"/>
    <col min="6426" max="6653" width="9" style="36"/>
    <col min="6654" max="6654" width="3" style="36" customWidth="1"/>
    <col min="6655" max="6655" width="26.109375" style="36" bestFit="1" customWidth="1"/>
    <col min="6656" max="6656" width="9" style="36"/>
    <col min="6657" max="6657" width="2.33203125" style="36" customWidth="1"/>
    <col min="6658" max="6658" width="3.44140625" style="36" bestFit="1" customWidth="1"/>
    <col min="6659" max="6659" width="13.88671875" style="36" bestFit="1" customWidth="1"/>
    <col min="6660" max="6660" width="12.21875" style="36" customWidth="1"/>
    <col min="6661" max="6661" width="14.109375" style="36" customWidth="1"/>
    <col min="6662" max="6663" width="10.33203125" style="36" customWidth="1"/>
    <col min="6664" max="6666" width="9" style="36"/>
    <col min="6667" max="6667" width="3.109375" style="36" customWidth="1"/>
    <col min="6668" max="6668" width="9" style="36"/>
    <col min="6669" max="6669" width="8.109375" style="36" customWidth="1"/>
    <col min="6670" max="6681" width="6.6640625" style="36" customWidth="1"/>
    <col min="6682" max="6909" width="9" style="36"/>
    <col min="6910" max="6910" width="3" style="36" customWidth="1"/>
    <col min="6911" max="6911" width="26.109375" style="36" bestFit="1" customWidth="1"/>
    <col min="6912" max="6912" width="9" style="36"/>
    <col min="6913" max="6913" width="2.33203125" style="36" customWidth="1"/>
    <col min="6914" max="6914" width="3.44140625" style="36" bestFit="1" customWidth="1"/>
    <col min="6915" max="6915" width="13.88671875" style="36" bestFit="1" customWidth="1"/>
    <col min="6916" max="6916" width="12.21875" style="36" customWidth="1"/>
    <col min="6917" max="6917" width="14.109375" style="36" customWidth="1"/>
    <col min="6918" max="6919" width="10.33203125" style="36" customWidth="1"/>
    <col min="6920" max="6922" width="9" style="36"/>
    <col min="6923" max="6923" width="3.109375" style="36" customWidth="1"/>
    <col min="6924" max="6924" width="9" style="36"/>
    <col min="6925" max="6925" width="8.109375" style="36" customWidth="1"/>
    <col min="6926" max="6937" width="6.6640625" style="36" customWidth="1"/>
    <col min="6938" max="7165" width="9" style="36"/>
    <col min="7166" max="7166" width="3" style="36" customWidth="1"/>
    <col min="7167" max="7167" width="26.109375" style="36" bestFit="1" customWidth="1"/>
    <col min="7168" max="7168" width="9" style="36"/>
    <col min="7169" max="7169" width="2.33203125" style="36" customWidth="1"/>
    <col min="7170" max="7170" width="3.44140625" style="36" bestFit="1" customWidth="1"/>
    <col min="7171" max="7171" width="13.88671875" style="36" bestFit="1" customWidth="1"/>
    <col min="7172" max="7172" width="12.21875" style="36" customWidth="1"/>
    <col min="7173" max="7173" width="14.109375" style="36" customWidth="1"/>
    <col min="7174" max="7175" width="10.33203125" style="36" customWidth="1"/>
    <col min="7176" max="7178" width="9" style="36"/>
    <col min="7179" max="7179" width="3.109375" style="36" customWidth="1"/>
    <col min="7180" max="7180" width="9" style="36"/>
    <col min="7181" max="7181" width="8.109375" style="36" customWidth="1"/>
    <col min="7182" max="7193" width="6.6640625" style="36" customWidth="1"/>
    <col min="7194" max="7421" width="9" style="36"/>
    <col min="7422" max="7422" width="3" style="36" customWidth="1"/>
    <col min="7423" max="7423" width="26.109375" style="36" bestFit="1" customWidth="1"/>
    <col min="7424" max="7424" width="9" style="36"/>
    <col min="7425" max="7425" width="2.33203125" style="36" customWidth="1"/>
    <col min="7426" max="7426" width="3.44140625" style="36" bestFit="1" customWidth="1"/>
    <col min="7427" max="7427" width="13.88671875" style="36" bestFit="1" customWidth="1"/>
    <col min="7428" max="7428" width="12.21875" style="36" customWidth="1"/>
    <col min="7429" max="7429" width="14.109375" style="36" customWidth="1"/>
    <col min="7430" max="7431" width="10.33203125" style="36" customWidth="1"/>
    <col min="7432" max="7434" width="9" style="36"/>
    <col min="7435" max="7435" width="3.109375" style="36" customWidth="1"/>
    <col min="7436" max="7436" width="9" style="36"/>
    <col min="7437" max="7437" width="8.109375" style="36" customWidth="1"/>
    <col min="7438" max="7449" width="6.6640625" style="36" customWidth="1"/>
    <col min="7450" max="7677" width="9" style="36"/>
    <col min="7678" max="7678" width="3" style="36" customWidth="1"/>
    <col min="7679" max="7679" width="26.109375" style="36" bestFit="1" customWidth="1"/>
    <col min="7680" max="7680" width="9" style="36"/>
    <col min="7681" max="7681" width="2.33203125" style="36" customWidth="1"/>
    <col min="7682" max="7682" width="3.44140625" style="36" bestFit="1" customWidth="1"/>
    <col min="7683" max="7683" width="13.88671875" style="36" bestFit="1" customWidth="1"/>
    <col min="7684" max="7684" width="12.21875" style="36" customWidth="1"/>
    <col min="7685" max="7685" width="14.109375" style="36" customWidth="1"/>
    <col min="7686" max="7687" width="10.33203125" style="36" customWidth="1"/>
    <col min="7688" max="7690" width="9" style="36"/>
    <col min="7691" max="7691" width="3.109375" style="36" customWidth="1"/>
    <col min="7692" max="7692" width="9" style="36"/>
    <col min="7693" max="7693" width="8.109375" style="36" customWidth="1"/>
    <col min="7694" max="7705" width="6.6640625" style="36" customWidth="1"/>
    <col min="7706" max="7933" width="9" style="36"/>
    <col min="7934" max="7934" width="3" style="36" customWidth="1"/>
    <col min="7935" max="7935" width="26.109375" style="36" bestFit="1" customWidth="1"/>
    <col min="7936" max="7936" width="9" style="36"/>
    <col min="7937" max="7937" width="2.33203125" style="36" customWidth="1"/>
    <col min="7938" max="7938" width="3.44140625" style="36" bestFit="1" customWidth="1"/>
    <col min="7939" max="7939" width="13.88671875" style="36" bestFit="1" customWidth="1"/>
    <col min="7940" max="7940" width="12.21875" style="36" customWidth="1"/>
    <col min="7941" max="7941" width="14.109375" style="36" customWidth="1"/>
    <col min="7942" max="7943" width="10.33203125" style="36" customWidth="1"/>
    <col min="7944" max="7946" width="9" style="36"/>
    <col min="7947" max="7947" width="3.109375" style="36" customWidth="1"/>
    <col min="7948" max="7948" width="9" style="36"/>
    <col min="7949" max="7949" width="8.109375" style="36" customWidth="1"/>
    <col min="7950" max="7961" width="6.6640625" style="36" customWidth="1"/>
    <col min="7962" max="8189" width="9" style="36"/>
    <col min="8190" max="8190" width="3" style="36" customWidth="1"/>
    <col min="8191" max="8191" width="26.109375" style="36" bestFit="1" customWidth="1"/>
    <col min="8192" max="8192" width="9" style="36"/>
    <col min="8193" max="8193" width="2.33203125" style="36" customWidth="1"/>
    <col min="8194" max="8194" width="3.44140625" style="36" bestFit="1" customWidth="1"/>
    <col min="8195" max="8195" width="13.88671875" style="36" bestFit="1" customWidth="1"/>
    <col min="8196" max="8196" width="12.21875" style="36" customWidth="1"/>
    <col min="8197" max="8197" width="14.109375" style="36" customWidth="1"/>
    <col min="8198" max="8199" width="10.33203125" style="36" customWidth="1"/>
    <col min="8200" max="8202" width="9" style="36"/>
    <col min="8203" max="8203" width="3.109375" style="36" customWidth="1"/>
    <col min="8204" max="8204" width="9" style="36"/>
    <col min="8205" max="8205" width="8.109375" style="36" customWidth="1"/>
    <col min="8206" max="8217" width="6.6640625" style="36" customWidth="1"/>
    <col min="8218" max="8445" width="9" style="36"/>
    <col min="8446" max="8446" width="3" style="36" customWidth="1"/>
    <col min="8447" max="8447" width="26.109375" style="36" bestFit="1" customWidth="1"/>
    <col min="8448" max="8448" width="9" style="36"/>
    <col min="8449" max="8449" width="2.33203125" style="36" customWidth="1"/>
    <col min="8450" max="8450" width="3.44140625" style="36" bestFit="1" customWidth="1"/>
    <col min="8451" max="8451" width="13.88671875" style="36" bestFit="1" customWidth="1"/>
    <col min="8452" max="8452" width="12.21875" style="36" customWidth="1"/>
    <col min="8453" max="8453" width="14.109375" style="36" customWidth="1"/>
    <col min="8454" max="8455" width="10.33203125" style="36" customWidth="1"/>
    <col min="8456" max="8458" width="9" style="36"/>
    <col min="8459" max="8459" width="3.109375" style="36" customWidth="1"/>
    <col min="8460" max="8460" width="9" style="36"/>
    <col min="8461" max="8461" width="8.109375" style="36" customWidth="1"/>
    <col min="8462" max="8473" width="6.6640625" style="36" customWidth="1"/>
    <col min="8474" max="8701" width="9" style="36"/>
    <col min="8702" max="8702" width="3" style="36" customWidth="1"/>
    <col min="8703" max="8703" width="26.109375" style="36" bestFit="1" customWidth="1"/>
    <col min="8704" max="8704" width="9" style="36"/>
    <col min="8705" max="8705" width="2.33203125" style="36" customWidth="1"/>
    <col min="8706" max="8706" width="3.44140625" style="36" bestFit="1" customWidth="1"/>
    <col min="8707" max="8707" width="13.88671875" style="36" bestFit="1" customWidth="1"/>
    <col min="8708" max="8708" width="12.21875" style="36" customWidth="1"/>
    <col min="8709" max="8709" width="14.109375" style="36" customWidth="1"/>
    <col min="8710" max="8711" width="10.33203125" style="36" customWidth="1"/>
    <col min="8712" max="8714" width="9" style="36"/>
    <col min="8715" max="8715" width="3.109375" style="36" customWidth="1"/>
    <col min="8716" max="8716" width="9" style="36"/>
    <col min="8717" max="8717" width="8.109375" style="36" customWidth="1"/>
    <col min="8718" max="8729" width="6.6640625" style="36" customWidth="1"/>
    <col min="8730" max="8957" width="9" style="36"/>
    <col min="8958" max="8958" width="3" style="36" customWidth="1"/>
    <col min="8959" max="8959" width="26.109375" style="36" bestFit="1" customWidth="1"/>
    <col min="8960" max="8960" width="9" style="36"/>
    <col min="8961" max="8961" width="2.33203125" style="36" customWidth="1"/>
    <col min="8962" max="8962" width="3.44140625" style="36" bestFit="1" customWidth="1"/>
    <col min="8963" max="8963" width="13.88671875" style="36" bestFit="1" customWidth="1"/>
    <col min="8964" max="8964" width="12.21875" style="36" customWidth="1"/>
    <col min="8965" max="8965" width="14.109375" style="36" customWidth="1"/>
    <col min="8966" max="8967" width="10.33203125" style="36" customWidth="1"/>
    <col min="8968" max="8970" width="9" style="36"/>
    <col min="8971" max="8971" width="3.109375" style="36" customWidth="1"/>
    <col min="8972" max="8972" width="9" style="36"/>
    <col min="8973" max="8973" width="8.109375" style="36" customWidth="1"/>
    <col min="8974" max="8985" width="6.6640625" style="36" customWidth="1"/>
    <col min="8986" max="9213" width="9" style="36"/>
    <col min="9214" max="9214" width="3" style="36" customWidth="1"/>
    <col min="9215" max="9215" width="26.109375" style="36" bestFit="1" customWidth="1"/>
    <col min="9216" max="9216" width="9" style="36"/>
    <col min="9217" max="9217" width="2.33203125" style="36" customWidth="1"/>
    <col min="9218" max="9218" width="3.44140625" style="36" bestFit="1" customWidth="1"/>
    <col min="9219" max="9219" width="13.88671875" style="36" bestFit="1" customWidth="1"/>
    <col min="9220" max="9220" width="12.21875" style="36" customWidth="1"/>
    <col min="9221" max="9221" width="14.109375" style="36" customWidth="1"/>
    <col min="9222" max="9223" width="10.33203125" style="36" customWidth="1"/>
    <col min="9224" max="9226" width="9" style="36"/>
    <col min="9227" max="9227" width="3.109375" style="36" customWidth="1"/>
    <col min="9228" max="9228" width="9" style="36"/>
    <col min="9229" max="9229" width="8.109375" style="36" customWidth="1"/>
    <col min="9230" max="9241" width="6.6640625" style="36" customWidth="1"/>
    <col min="9242" max="9469" width="9" style="36"/>
    <col min="9470" max="9470" width="3" style="36" customWidth="1"/>
    <col min="9471" max="9471" width="26.109375" style="36" bestFit="1" customWidth="1"/>
    <col min="9472" max="9472" width="9" style="36"/>
    <col min="9473" max="9473" width="2.33203125" style="36" customWidth="1"/>
    <col min="9474" max="9474" width="3.44140625" style="36" bestFit="1" customWidth="1"/>
    <col min="9475" max="9475" width="13.88671875" style="36" bestFit="1" customWidth="1"/>
    <col min="9476" max="9476" width="12.21875" style="36" customWidth="1"/>
    <col min="9477" max="9477" width="14.109375" style="36" customWidth="1"/>
    <col min="9478" max="9479" width="10.33203125" style="36" customWidth="1"/>
    <col min="9480" max="9482" width="9" style="36"/>
    <col min="9483" max="9483" width="3.109375" style="36" customWidth="1"/>
    <col min="9484" max="9484" width="9" style="36"/>
    <col min="9485" max="9485" width="8.109375" style="36" customWidth="1"/>
    <col min="9486" max="9497" width="6.6640625" style="36" customWidth="1"/>
    <col min="9498" max="9725" width="9" style="36"/>
    <col min="9726" max="9726" width="3" style="36" customWidth="1"/>
    <col min="9727" max="9727" width="26.109375" style="36" bestFit="1" customWidth="1"/>
    <col min="9728" max="9728" width="9" style="36"/>
    <col min="9729" max="9729" width="2.33203125" style="36" customWidth="1"/>
    <col min="9730" max="9730" width="3.44140625" style="36" bestFit="1" customWidth="1"/>
    <col min="9731" max="9731" width="13.88671875" style="36" bestFit="1" customWidth="1"/>
    <col min="9732" max="9732" width="12.21875" style="36" customWidth="1"/>
    <col min="9733" max="9733" width="14.109375" style="36" customWidth="1"/>
    <col min="9734" max="9735" width="10.33203125" style="36" customWidth="1"/>
    <col min="9736" max="9738" width="9" style="36"/>
    <col min="9739" max="9739" width="3.109375" style="36" customWidth="1"/>
    <col min="9740" max="9740" width="9" style="36"/>
    <col min="9741" max="9741" width="8.109375" style="36" customWidth="1"/>
    <col min="9742" max="9753" width="6.6640625" style="36" customWidth="1"/>
    <col min="9754" max="9981" width="9" style="36"/>
    <col min="9982" max="9982" width="3" style="36" customWidth="1"/>
    <col min="9983" max="9983" width="26.109375" style="36" bestFit="1" customWidth="1"/>
    <col min="9984" max="9984" width="9" style="36"/>
    <col min="9985" max="9985" width="2.33203125" style="36" customWidth="1"/>
    <col min="9986" max="9986" width="3.44140625" style="36" bestFit="1" customWidth="1"/>
    <col min="9987" max="9987" width="13.88671875" style="36" bestFit="1" customWidth="1"/>
    <col min="9988" max="9988" width="12.21875" style="36" customWidth="1"/>
    <col min="9989" max="9989" width="14.109375" style="36" customWidth="1"/>
    <col min="9990" max="9991" width="10.33203125" style="36" customWidth="1"/>
    <col min="9992" max="9994" width="9" style="36"/>
    <col min="9995" max="9995" width="3.109375" style="36" customWidth="1"/>
    <col min="9996" max="9996" width="9" style="36"/>
    <col min="9997" max="9997" width="8.109375" style="36" customWidth="1"/>
    <col min="9998" max="10009" width="6.6640625" style="36" customWidth="1"/>
    <col min="10010" max="10237" width="9" style="36"/>
    <col min="10238" max="10238" width="3" style="36" customWidth="1"/>
    <col min="10239" max="10239" width="26.109375" style="36" bestFit="1" customWidth="1"/>
    <col min="10240" max="10240" width="9" style="36"/>
    <col min="10241" max="10241" width="2.33203125" style="36" customWidth="1"/>
    <col min="10242" max="10242" width="3.44140625" style="36" bestFit="1" customWidth="1"/>
    <col min="10243" max="10243" width="13.88671875" style="36" bestFit="1" customWidth="1"/>
    <col min="10244" max="10244" width="12.21875" style="36" customWidth="1"/>
    <col min="10245" max="10245" width="14.109375" style="36" customWidth="1"/>
    <col min="10246" max="10247" width="10.33203125" style="36" customWidth="1"/>
    <col min="10248" max="10250" width="9" style="36"/>
    <col min="10251" max="10251" width="3.109375" style="36" customWidth="1"/>
    <col min="10252" max="10252" width="9" style="36"/>
    <col min="10253" max="10253" width="8.109375" style="36" customWidth="1"/>
    <col min="10254" max="10265" width="6.6640625" style="36" customWidth="1"/>
    <col min="10266" max="10493" width="9" style="36"/>
    <col min="10494" max="10494" width="3" style="36" customWidth="1"/>
    <col min="10495" max="10495" width="26.109375" style="36" bestFit="1" customWidth="1"/>
    <col min="10496" max="10496" width="9" style="36"/>
    <col min="10497" max="10497" width="2.33203125" style="36" customWidth="1"/>
    <col min="10498" max="10498" width="3.44140625" style="36" bestFit="1" customWidth="1"/>
    <col min="10499" max="10499" width="13.88671875" style="36" bestFit="1" customWidth="1"/>
    <col min="10500" max="10500" width="12.21875" style="36" customWidth="1"/>
    <col min="10501" max="10501" width="14.109375" style="36" customWidth="1"/>
    <col min="10502" max="10503" width="10.33203125" style="36" customWidth="1"/>
    <col min="10504" max="10506" width="9" style="36"/>
    <col min="10507" max="10507" width="3.109375" style="36" customWidth="1"/>
    <col min="10508" max="10508" width="9" style="36"/>
    <col min="10509" max="10509" width="8.109375" style="36" customWidth="1"/>
    <col min="10510" max="10521" width="6.6640625" style="36" customWidth="1"/>
    <col min="10522" max="10749" width="9" style="36"/>
    <col min="10750" max="10750" width="3" style="36" customWidth="1"/>
    <col min="10751" max="10751" width="26.109375" style="36" bestFit="1" customWidth="1"/>
    <col min="10752" max="10752" width="9" style="36"/>
    <col min="10753" max="10753" width="2.33203125" style="36" customWidth="1"/>
    <col min="10754" max="10754" width="3.44140625" style="36" bestFit="1" customWidth="1"/>
    <col min="10755" max="10755" width="13.88671875" style="36" bestFit="1" customWidth="1"/>
    <col min="10756" max="10756" width="12.21875" style="36" customWidth="1"/>
    <col min="10757" max="10757" width="14.109375" style="36" customWidth="1"/>
    <col min="10758" max="10759" width="10.33203125" style="36" customWidth="1"/>
    <col min="10760" max="10762" width="9" style="36"/>
    <col min="10763" max="10763" width="3.109375" style="36" customWidth="1"/>
    <col min="10764" max="10764" width="9" style="36"/>
    <col min="10765" max="10765" width="8.109375" style="36" customWidth="1"/>
    <col min="10766" max="10777" width="6.6640625" style="36" customWidth="1"/>
    <col min="10778" max="11005" width="9" style="36"/>
    <col min="11006" max="11006" width="3" style="36" customWidth="1"/>
    <col min="11007" max="11007" width="26.109375" style="36" bestFit="1" customWidth="1"/>
    <col min="11008" max="11008" width="9" style="36"/>
    <col min="11009" max="11009" width="2.33203125" style="36" customWidth="1"/>
    <col min="11010" max="11010" width="3.44140625" style="36" bestFit="1" customWidth="1"/>
    <col min="11011" max="11011" width="13.88671875" style="36" bestFit="1" customWidth="1"/>
    <col min="11012" max="11012" width="12.21875" style="36" customWidth="1"/>
    <col min="11013" max="11013" width="14.109375" style="36" customWidth="1"/>
    <col min="11014" max="11015" width="10.33203125" style="36" customWidth="1"/>
    <col min="11016" max="11018" width="9" style="36"/>
    <col min="11019" max="11019" width="3.109375" style="36" customWidth="1"/>
    <col min="11020" max="11020" width="9" style="36"/>
    <col min="11021" max="11021" width="8.109375" style="36" customWidth="1"/>
    <col min="11022" max="11033" width="6.6640625" style="36" customWidth="1"/>
    <col min="11034" max="11261" width="9" style="36"/>
    <col min="11262" max="11262" width="3" style="36" customWidth="1"/>
    <col min="11263" max="11263" width="26.109375" style="36" bestFit="1" customWidth="1"/>
    <col min="11264" max="11264" width="9" style="36"/>
    <col min="11265" max="11265" width="2.33203125" style="36" customWidth="1"/>
    <col min="11266" max="11266" width="3.44140625" style="36" bestFit="1" customWidth="1"/>
    <col min="11267" max="11267" width="13.88671875" style="36" bestFit="1" customWidth="1"/>
    <col min="11268" max="11268" width="12.21875" style="36" customWidth="1"/>
    <col min="11269" max="11269" width="14.109375" style="36" customWidth="1"/>
    <col min="11270" max="11271" width="10.33203125" style="36" customWidth="1"/>
    <col min="11272" max="11274" width="9" style="36"/>
    <col min="11275" max="11275" width="3.109375" style="36" customWidth="1"/>
    <col min="11276" max="11276" width="9" style="36"/>
    <col min="11277" max="11277" width="8.109375" style="36" customWidth="1"/>
    <col min="11278" max="11289" width="6.6640625" style="36" customWidth="1"/>
    <col min="11290" max="11517" width="9" style="36"/>
    <col min="11518" max="11518" width="3" style="36" customWidth="1"/>
    <col min="11519" max="11519" width="26.109375" style="36" bestFit="1" customWidth="1"/>
    <col min="11520" max="11520" width="9" style="36"/>
    <col min="11521" max="11521" width="2.33203125" style="36" customWidth="1"/>
    <col min="11522" max="11522" width="3.44140625" style="36" bestFit="1" customWidth="1"/>
    <col min="11523" max="11523" width="13.88671875" style="36" bestFit="1" customWidth="1"/>
    <col min="11524" max="11524" width="12.21875" style="36" customWidth="1"/>
    <col min="11525" max="11525" width="14.109375" style="36" customWidth="1"/>
    <col min="11526" max="11527" width="10.33203125" style="36" customWidth="1"/>
    <col min="11528" max="11530" width="9" style="36"/>
    <col min="11531" max="11531" width="3.109375" style="36" customWidth="1"/>
    <col min="11532" max="11532" width="9" style="36"/>
    <col min="11533" max="11533" width="8.109375" style="36" customWidth="1"/>
    <col min="11534" max="11545" width="6.6640625" style="36" customWidth="1"/>
    <col min="11546" max="11773" width="9" style="36"/>
    <col min="11774" max="11774" width="3" style="36" customWidth="1"/>
    <col min="11775" max="11775" width="26.109375" style="36" bestFit="1" customWidth="1"/>
    <col min="11776" max="11776" width="9" style="36"/>
    <col min="11777" max="11777" width="2.33203125" style="36" customWidth="1"/>
    <col min="11778" max="11778" width="3.44140625" style="36" bestFit="1" customWidth="1"/>
    <col min="11779" max="11779" width="13.88671875" style="36" bestFit="1" customWidth="1"/>
    <col min="11780" max="11780" width="12.21875" style="36" customWidth="1"/>
    <col min="11781" max="11781" width="14.109375" style="36" customWidth="1"/>
    <col min="11782" max="11783" width="10.33203125" style="36" customWidth="1"/>
    <col min="11784" max="11786" width="9" style="36"/>
    <col min="11787" max="11787" width="3.109375" style="36" customWidth="1"/>
    <col min="11788" max="11788" width="9" style="36"/>
    <col min="11789" max="11789" width="8.109375" style="36" customWidth="1"/>
    <col min="11790" max="11801" width="6.6640625" style="36" customWidth="1"/>
    <col min="11802" max="12029" width="9" style="36"/>
    <col min="12030" max="12030" width="3" style="36" customWidth="1"/>
    <col min="12031" max="12031" width="26.109375" style="36" bestFit="1" customWidth="1"/>
    <col min="12032" max="12032" width="9" style="36"/>
    <col min="12033" max="12033" width="2.33203125" style="36" customWidth="1"/>
    <col min="12034" max="12034" width="3.44140625" style="36" bestFit="1" customWidth="1"/>
    <col min="12035" max="12035" width="13.88671875" style="36" bestFit="1" customWidth="1"/>
    <col min="12036" max="12036" width="12.21875" style="36" customWidth="1"/>
    <col min="12037" max="12037" width="14.109375" style="36" customWidth="1"/>
    <col min="12038" max="12039" width="10.33203125" style="36" customWidth="1"/>
    <col min="12040" max="12042" width="9" style="36"/>
    <col min="12043" max="12043" width="3.109375" style="36" customWidth="1"/>
    <col min="12044" max="12044" width="9" style="36"/>
    <col min="12045" max="12045" width="8.109375" style="36" customWidth="1"/>
    <col min="12046" max="12057" width="6.6640625" style="36" customWidth="1"/>
    <col min="12058" max="12285" width="9" style="36"/>
    <col min="12286" max="12286" width="3" style="36" customWidth="1"/>
    <col min="12287" max="12287" width="26.109375" style="36" bestFit="1" customWidth="1"/>
    <col min="12288" max="12288" width="9" style="36"/>
    <col min="12289" max="12289" width="2.33203125" style="36" customWidth="1"/>
    <col min="12290" max="12290" width="3.44140625" style="36" bestFit="1" customWidth="1"/>
    <col min="12291" max="12291" width="13.88671875" style="36" bestFit="1" customWidth="1"/>
    <col min="12292" max="12292" width="12.21875" style="36" customWidth="1"/>
    <col min="12293" max="12293" width="14.109375" style="36" customWidth="1"/>
    <col min="12294" max="12295" width="10.33203125" style="36" customWidth="1"/>
    <col min="12296" max="12298" width="9" style="36"/>
    <col min="12299" max="12299" width="3.109375" style="36" customWidth="1"/>
    <col min="12300" max="12300" width="9" style="36"/>
    <col min="12301" max="12301" width="8.109375" style="36" customWidth="1"/>
    <col min="12302" max="12313" width="6.6640625" style="36" customWidth="1"/>
    <col min="12314" max="12541" width="9" style="36"/>
    <col min="12542" max="12542" width="3" style="36" customWidth="1"/>
    <col min="12543" max="12543" width="26.109375" style="36" bestFit="1" customWidth="1"/>
    <col min="12544" max="12544" width="9" style="36"/>
    <col min="12545" max="12545" width="2.33203125" style="36" customWidth="1"/>
    <col min="12546" max="12546" width="3.44140625" style="36" bestFit="1" customWidth="1"/>
    <col min="12547" max="12547" width="13.88671875" style="36" bestFit="1" customWidth="1"/>
    <col min="12548" max="12548" width="12.21875" style="36" customWidth="1"/>
    <col min="12549" max="12549" width="14.109375" style="36" customWidth="1"/>
    <col min="12550" max="12551" width="10.33203125" style="36" customWidth="1"/>
    <col min="12552" max="12554" width="9" style="36"/>
    <col min="12555" max="12555" width="3.109375" style="36" customWidth="1"/>
    <col min="12556" max="12556" width="9" style="36"/>
    <col min="12557" max="12557" width="8.109375" style="36" customWidth="1"/>
    <col min="12558" max="12569" width="6.6640625" style="36" customWidth="1"/>
    <col min="12570" max="12797" width="9" style="36"/>
    <col min="12798" max="12798" width="3" style="36" customWidth="1"/>
    <col min="12799" max="12799" width="26.109375" style="36" bestFit="1" customWidth="1"/>
    <col min="12800" max="12800" width="9" style="36"/>
    <col min="12801" max="12801" width="2.33203125" style="36" customWidth="1"/>
    <col min="12802" max="12802" width="3.44140625" style="36" bestFit="1" customWidth="1"/>
    <col min="12803" max="12803" width="13.88671875" style="36" bestFit="1" customWidth="1"/>
    <col min="12804" max="12804" width="12.21875" style="36" customWidth="1"/>
    <col min="12805" max="12805" width="14.109375" style="36" customWidth="1"/>
    <col min="12806" max="12807" width="10.33203125" style="36" customWidth="1"/>
    <col min="12808" max="12810" width="9" style="36"/>
    <col min="12811" max="12811" width="3.109375" style="36" customWidth="1"/>
    <col min="12812" max="12812" width="9" style="36"/>
    <col min="12813" max="12813" width="8.109375" style="36" customWidth="1"/>
    <col min="12814" max="12825" width="6.6640625" style="36" customWidth="1"/>
    <col min="12826" max="13053" width="9" style="36"/>
    <col min="13054" max="13054" width="3" style="36" customWidth="1"/>
    <col min="13055" max="13055" width="26.109375" style="36" bestFit="1" customWidth="1"/>
    <col min="13056" max="13056" width="9" style="36"/>
    <col min="13057" max="13057" width="2.33203125" style="36" customWidth="1"/>
    <col min="13058" max="13058" width="3.44140625" style="36" bestFit="1" customWidth="1"/>
    <col min="13059" max="13059" width="13.88671875" style="36" bestFit="1" customWidth="1"/>
    <col min="13060" max="13060" width="12.21875" style="36" customWidth="1"/>
    <col min="13061" max="13061" width="14.109375" style="36" customWidth="1"/>
    <col min="13062" max="13063" width="10.33203125" style="36" customWidth="1"/>
    <col min="13064" max="13066" width="9" style="36"/>
    <col min="13067" max="13067" width="3.109375" style="36" customWidth="1"/>
    <col min="13068" max="13068" width="9" style="36"/>
    <col min="13069" max="13069" width="8.109375" style="36" customWidth="1"/>
    <col min="13070" max="13081" width="6.6640625" style="36" customWidth="1"/>
    <col min="13082" max="13309" width="9" style="36"/>
    <col min="13310" max="13310" width="3" style="36" customWidth="1"/>
    <col min="13311" max="13311" width="26.109375" style="36" bestFit="1" customWidth="1"/>
    <col min="13312" max="13312" width="9" style="36"/>
    <col min="13313" max="13313" width="2.33203125" style="36" customWidth="1"/>
    <col min="13314" max="13314" width="3.44140625" style="36" bestFit="1" customWidth="1"/>
    <col min="13315" max="13315" width="13.88671875" style="36" bestFit="1" customWidth="1"/>
    <col min="13316" max="13316" width="12.21875" style="36" customWidth="1"/>
    <col min="13317" max="13317" width="14.109375" style="36" customWidth="1"/>
    <col min="13318" max="13319" width="10.33203125" style="36" customWidth="1"/>
    <col min="13320" max="13322" width="9" style="36"/>
    <col min="13323" max="13323" width="3.109375" style="36" customWidth="1"/>
    <col min="13324" max="13324" width="9" style="36"/>
    <col min="13325" max="13325" width="8.109375" style="36" customWidth="1"/>
    <col min="13326" max="13337" width="6.6640625" style="36" customWidth="1"/>
    <col min="13338" max="13565" width="9" style="36"/>
    <col min="13566" max="13566" width="3" style="36" customWidth="1"/>
    <col min="13567" max="13567" width="26.109375" style="36" bestFit="1" customWidth="1"/>
    <col min="13568" max="13568" width="9" style="36"/>
    <col min="13569" max="13569" width="2.33203125" style="36" customWidth="1"/>
    <col min="13570" max="13570" width="3.44140625" style="36" bestFit="1" customWidth="1"/>
    <col min="13571" max="13571" width="13.88671875" style="36" bestFit="1" customWidth="1"/>
    <col min="13572" max="13572" width="12.21875" style="36" customWidth="1"/>
    <col min="13573" max="13573" width="14.109375" style="36" customWidth="1"/>
    <col min="13574" max="13575" width="10.33203125" style="36" customWidth="1"/>
    <col min="13576" max="13578" width="9" style="36"/>
    <col min="13579" max="13579" width="3.109375" style="36" customWidth="1"/>
    <col min="13580" max="13580" width="9" style="36"/>
    <col min="13581" max="13581" width="8.109375" style="36" customWidth="1"/>
    <col min="13582" max="13593" width="6.6640625" style="36" customWidth="1"/>
    <col min="13594" max="13821" width="9" style="36"/>
    <col min="13822" max="13822" width="3" style="36" customWidth="1"/>
    <col min="13823" max="13823" width="26.109375" style="36" bestFit="1" customWidth="1"/>
    <col min="13824" max="13824" width="9" style="36"/>
    <col min="13825" max="13825" width="2.33203125" style="36" customWidth="1"/>
    <col min="13826" max="13826" width="3.44140625" style="36" bestFit="1" customWidth="1"/>
    <col min="13827" max="13827" width="13.88671875" style="36" bestFit="1" customWidth="1"/>
    <col min="13828" max="13828" width="12.21875" style="36" customWidth="1"/>
    <col min="13829" max="13829" width="14.109375" style="36" customWidth="1"/>
    <col min="13830" max="13831" width="10.33203125" style="36" customWidth="1"/>
    <col min="13832" max="13834" width="9" style="36"/>
    <col min="13835" max="13835" width="3.109375" style="36" customWidth="1"/>
    <col min="13836" max="13836" width="9" style="36"/>
    <col min="13837" max="13837" width="8.109375" style="36" customWidth="1"/>
    <col min="13838" max="13849" width="6.6640625" style="36" customWidth="1"/>
    <col min="13850" max="14077" width="9" style="36"/>
    <col min="14078" max="14078" width="3" style="36" customWidth="1"/>
    <col min="14079" max="14079" width="26.109375" style="36" bestFit="1" customWidth="1"/>
    <col min="14080" max="14080" width="9" style="36"/>
    <col min="14081" max="14081" width="2.33203125" style="36" customWidth="1"/>
    <col min="14082" max="14082" width="3.44140625" style="36" bestFit="1" customWidth="1"/>
    <col min="14083" max="14083" width="13.88671875" style="36" bestFit="1" customWidth="1"/>
    <col min="14084" max="14084" width="12.21875" style="36" customWidth="1"/>
    <col min="14085" max="14085" width="14.109375" style="36" customWidth="1"/>
    <col min="14086" max="14087" width="10.33203125" style="36" customWidth="1"/>
    <col min="14088" max="14090" width="9" style="36"/>
    <col min="14091" max="14091" width="3.109375" style="36" customWidth="1"/>
    <col min="14092" max="14092" width="9" style="36"/>
    <col min="14093" max="14093" width="8.109375" style="36" customWidth="1"/>
    <col min="14094" max="14105" width="6.6640625" style="36" customWidth="1"/>
    <col min="14106" max="14333" width="9" style="36"/>
    <col min="14334" max="14334" width="3" style="36" customWidth="1"/>
    <col min="14335" max="14335" width="26.109375" style="36" bestFit="1" customWidth="1"/>
    <col min="14336" max="14336" width="9" style="36"/>
    <col min="14337" max="14337" width="2.33203125" style="36" customWidth="1"/>
    <col min="14338" max="14338" width="3.44140625" style="36" bestFit="1" customWidth="1"/>
    <col min="14339" max="14339" width="13.88671875" style="36" bestFit="1" customWidth="1"/>
    <col min="14340" max="14340" width="12.21875" style="36" customWidth="1"/>
    <col min="14341" max="14341" width="14.109375" style="36" customWidth="1"/>
    <col min="14342" max="14343" width="10.33203125" style="36" customWidth="1"/>
    <col min="14344" max="14346" width="9" style="36"/>
    <col min="14347" max="14347" width="3.109375" style="36" customWidth="1"/>
    <col min="14348" max="14348" width="9" style="36"/>
    <col min="14349" max="14349" width="8.109375" style="36" customWidth="1"/>
    <col min="14350" max="14361" width="6.6640625" style="36" customWidth="1"/>
    <col min="14362" max="14589" width="9" style="36"/>
    <col min="14590" max="14590" width="3" style="36" customWidth="1"/>
    <col min="14591" max="14591" width="26.109375" style="36" bestFit="1" customWidth="1"/>
    <col min="14592" max="14592" width="9" style="36"/>
    <col min="14593" max="14593" width="2.33203125" style="36" customWidth="1"/>
    <col min="14594" max="14594" width="3.44140625" style="36" bestFit="1" customWidth="1"/>
    <col min="14595" max="14595" width="13.88671875" style="36" bestFit="1" customWidth="1"/>
    <col min="14596" max="14596" width="12.21875" style="36" customWidth="1"/>
    <col min="14597" max="14597" width="14.109375" style="36" customWidth="1"/>
    <col min="14598" max="14599" width="10.33203125" style="36" customWidth="1"/>
    <col min="14600" max="14602" width="9" style="36"/>
    <col min="14603" max="14603" width="3.109375" style="36" customWidth="1"/>
    <col min="14604" max="14604" width="9" style="36"/>
    <col min="14605" max="14605" width="8.109375" style="36" customWidth="1"/>
    <col min="14606" max="14617" width="6.6640625" style="36" customWidth="1"/>
    <col min="14618" max="14845" width="9" style="36"/>
    <col min="14846" max="14846" width="3" style="36" customWidth="1"/>
    <col min="14847" max="14847" width="26.109375" style="36" bestFit="1" customWidth="1"/>
    <col min="14848" max="14848" width="9" style="36"/>
    <col min="14849" max="14849" width="2.33203125" style="36" customWidth="1"/>
    <col min="14850" max="14850" width="3.44140625" style="36" bestFit="1" customWidth="1"/>
    <col min="14851" max="14851" width="13.88671875" style="36" bestFit="1" customWidth="1"/>
    <col min="14852" max="14852" width="12.21875" style="36" customWidth="1"/>
    <col min="14853" max="14853" width="14.109375" style="36" customWidth="1"/>
    <col min="14854" max="14855" width="10.33203125" style="36" customWidth="1"/>
    <col min="14856" max="14858" width="9" style="36"/>
    <col min="14859" max="14859" width="3.109375" style="36" customWidth="1"/>
    <col min="14860" max="14860" width="9" style="36"/>
    <col min="14861" max="14861" width="8.109375" style="36" customWidth="1"/>
    <col min="14862" max="14873" width="6.6640625" style="36" customWidth="1"/>
    <col min="14874" max="15101" width="9" style="36"/>
    <col min="15102" max="15102" width="3" style="36" customWidth="1"/>
    <col min="15103" max="15103" width="26.109375" style="36" bestFit="1" customWidth="1"/>
    <col min="15104" max="15104" width="9" style="36"/>
    <col min="15105" max="15105" width="2.33203125" style="36" customWidth="1"/>
    <col min="15106" max="15106" width="3.44140625" style="36" bestFit="1" customWidth="1"/>
    <col min="15107" max="15107" width="13.88671875" style="36" bestFit="1" customWidth="1"/>
    <col min="15108" max="15108" width="12.21875" style="36" customWidth="1"/>
    <col min="15109" max="15109" width="14.109375" style="36" customWidth="1"/>
    <col min="15110" max="15111" width="10.33203125" style="36" customWidth="1"/>
    <col min="15112" max="15114" width="9" style="36"/>
    <col min="15115" max="15115" width="3.109375" style="36" customWidth="1"/>
    <col min="15116" max="15116" width="9" style="36"/>
    <col min="15117" max="15117" width="8.109375" style="36" customWidth="1"/>
    <col min="15118" max="15129" width="6.6640625" style="36" customWidth="1"/>
    <col min="15130" max="15357" width="9" style="36"/>
    <col min="15358" max="15358" width="3" style="36" customWidth="1"/>
    <col min="15359" max="15359" width="26.109375" style="36" bestFit="1" customWidth="1"/>
    <col min="15360" max="15360" width="9" style="36"/>
    <col min="15361" max="15361" width="2.33203125" style="36" customWidth="1"/>
    <col min="15362" max="15362" width="3.44140625" style="36" bestFit="1" customWidth="1"/>
    <col min="15363" max="15363" width="13.88671875" style="36" bestFit="1" customWidth="1"/>
    <col min="15364" max="15364" width="12.21875" style="36" customWidth="1"/>
    <col min="15365" max="15365" width="14.109375" style="36" customWidth="1"/>
    <col min="15366" max="15367" width="10.33203125" style="36" customWidth="1"/>
    <col min="15368" max="15370" width="9" style="36"/>
    <col min="15371" max="15371" width="3.109375" style="36" customWidth="1"/>
    <col min="15372" max="15372" width="9" style="36"/>
    <col min="15373" max="15373" width="8.109375" style="36" customWidth="1"/>
    <col min="15374" max="15385" width="6.6640625" style="36" customWidth="1"/>
    <col min="15386" max="15613" width="9" style="36"/>
    <col min="15614" max="15614" width="3" style="36" customWidth="1"/>
    <col min="15615" max="15615" width="26.109375" style="36" bestFit="1" customWidth="1"/>
    <col min="15616" max="15616" width="9" style="36"/>
    <col min="15617" max="15617" width="2.33203125" style="36" customWidth="1"/>
    <col min="15618" max="15618" width="3.44140625" style="36" bestFit="1" customWidth="1"/>
    <col min="15619" max="15619" width="13.88671875" style="36" bestFit="1" customWidth="1"/>
    <col min="15620" max="15620" width="12.21875" style="36" customWidth="1"/>
    <col min="15621" max="15621" width="14.109375" style="36" customWidth="1"/>
    <col min="15622" max="15623" width="10.33203125" style="36" customWidth="1"/>
    <col min="15624" max="15626" width="9" style="36"/>
    <col min="15627" max="15627" width="3.109375" style="36" customWidth="1"/>
    <col min="15628" max="15628" width="9" style="36"/>
    <col min="15629" max="15629" width="8.109375" style="36" customWidth="1"/>
    <col min="15630" max="15641" width="6.6640625" style="36" customWidth="1"/>
    <col min="15642" max="15869" width="9" style="36"/>
    <col min="15870" max="15870" width="3" style="36" customWidth="1"/>
    <col min="15871" max="15871" width="26.109375" style="36" bestFit="1" customWidth="1"/>
    <col min="15872" max="15872" width="9" style="36"/>
    <col min="15873" max="15873" width="2.33203125" style="36" customWidth="1"/>
    <col min="15874" max="15874" width="3.44140625" style="36" bestFit="1" customWidth="1"/>
    <col min="15875" max="15875" width="13.88671875" style="36" bestFit="1" customWidth="1"/>
    <col min="15876" max="15876" width="12.21875" style="36" customWidth="1"/>
    <col min="15877" max="15877" width="14.109375" style="36" customWidth="1"/>
    <col min="15878" max="15879" width="10.33203125" style="36" customWidth="1"/>
    <col min="15880" max="15882" width="9" style="36"/>
    <col min="15883" max="15883" width="3.109375" style="36" customWidth="1"/>
    <col min="15884" max="15884" width="9" style="36"/>
    <col min="15885" max="15885" width="8.109375" style="36" customWidth="1"/>
    <col min="15886" max="15897" width="6.6640625" style="36" customWidth="1"/>
    <col min="15898" max="16125" width="9" style="36"/>
    <col min="16126" max="16126" width="3" style="36" customWidth="1"/>
    <col min="16127" max="16127" width="26.109375" style="36" bestFit="1" customWidth="1"/>
    <col min="16128" max="16128" width="9" style="36"/>
    <col min="16129" max="16129" width="2.33203125" style="36" customWidth="1"/>
    <col min="16130" max="16130" width="3.44140625" style="36" bestFit="1" customWidth="1"/>
    <col min="16131" max="16131" width="13.88671875" style="36" bestFit="1" customWidth="1"/>
    <col min="16132" max="16132" width="12.21875" style="36" customWidth="1"/>
    <col min="16133" max="16133" width="14.109375" style="36" customWidth="1"/>
    <col min="16134" max="16135" width="10.33203125" style="36" customWidth="1"/>
    <col min="16136" max="16138" width="9" style="36"/>
    <col min="16139" max="16139" width="3.109375" style="36" customWidth="1"/>
    <col min="16140" max="16140" width="9" style="36"/>
    <col min="16141" max="16141" width="8.109375" style="36" customWidth="1"/>
    <col min="16142" max="16153" width="6.6640625" style="36" customWidth="1"/>
    <col min="16154" max="16384" width="9" style="36"/>
  </cols>
  <sheetData>
    <row r="1" spans="2:25" ht="28.8">
      <c r="B1" s="53" t="s">
        <v>60</v>
      </c>
      <c r="C1" s="54"/>
      <c r="D1" s="55"/>
      <c r="E1" s="50">
        <v>500</v>
      </c>
      <c r="G1" s="37" t="s">
        <v>65</v>
      </c>
      <c r="H1" s="49" t="s">
        <v>59</v>
      </c>
      <c r="I1" s="49" t="s">
        <v>58</v>
      </c>
    </row>
    <row r="2" spans="2:25" ht="28.8">
      <c r="B2" s="53" t="s">
        <v>88</v>
      </c>
      <c r="C2" s="54"/>
      <c r="D2" s="55"/>
      <c r="E2" s="50">
        <v>100</v>
      </c>
      <c r="G2" s="64">
        <v>0</v>
      </c>
      <c r="H2" s="64">
        <v>0.1</v>
      </c>
      <c r="I2" s="64">
        <v>30</v>
      </c>
      <c r="L2" s="38" t="s">
        <v>69</v>
      </c>
      <c r="M2" s="39">
        <f>SUM(M6:M55)/50</f>
        <v>42671.199999999997</v>
      </c>
      <c r="N2" s="39">
        <f t="shared" ref="N2:Y2" si="0">SUM(N6:N55)/50</f>
        <v>37473.5</v>
      </c>
      <c r="O2" s="39">
        <f t="shared" si="0"/>
        <v>34184</v>
      </c>
      <c r="P2" s="39">
        <f t="shared" si="0"/>
        <v>30951.3</v>
      </c>
      <c r="Q2" s="39">
        <f t="shared" si="0"/>
        <v>29117.7</v>
      </c>
      <c r="R2" s="39">
        <f t="shared" si="0"/>
        <v>27307.5</v>
      </c>
      <c r="S2" s="39">
        <f t="shared" si="0"/>
        <v>28580.799999999999</v>
      </c>
      <c r="T2" s="39">
        <f t="shared" si="0"/>
        <v>27344.2</v>
      </c>
      <c r="U2" s="39">
        <f t="shared" si="0"/>
        <v>27308.799999999999</v>
      </c>
      <c r="V2" s="39">
        <f t="shared" si="0"/>
        <v>27437.9</v>
      </c>
      <c r="W2" s="39">
        <f t="shared" si="0"/>
        <v>27838.1</v>
      </c>
      <c r="X2" s="39">
        <f t="shared" si="0"/>
        <v>28600.2</v>
      </c>
      <c r="Y2" s="39">
        <f t="shared" si="0"/>
        <v>29093.1</v>
      </c>
    </row>
    <row r="3" spans="2:25">
      <c r="B3" s="53" t="s">
        <v>89</v>
      </c>
      <c r="C3" s="54"/>
      <c r="D3" s="55"/>
      <c r="E3" s="50">
        <v>350</v>
      </c>
      <c r="G3" s="64">
        <v>0.1</v>
      </c>
      <c r="H3" s="64">
        <v>0.2</v>
      </c>
      <c r="I3" s="64">
        <v>33</v>
      </c>
    </row>
    <row r="4" spans="2:25">
      <c r="B4" s="53" t="s">
        <v>90</v>
      </c>
      <c r="C4" s="54"/>
      <c r="D4" s="55"/>
      <c r="E4" s="50">
        <v>30</v>
      </c>
      <c r="G4" s="64">
        <v>0.3</v>
      </c>
      <c r="H4" s="64">
        <v>0.3</v>
      </c>
      <c r="I4" s="64">
        <v>36</v>
      </c>
      <c r="L4" s="36" t="s">
        <v>86</v>
      </c>
    </row>
    <row r="5" spans="2:25">
      <c r="B5" s="52"/>
      <c r="C5" s="52"/>
      <c r="D5" s="52"/>
      <c r="G5" s="64">
        <v>0.6</v>
      </c>
      <c r="H5" s="64">
        <v>0.2</v>
      </c>
      <c r="I5" s="64">
        <v>39</v>
      </c>
      <c r="L5" s="40">
        <f ca="1">J14</f>
        <v>103100</v>
      </c>
      <c r="M5" s="41">
        <v>10</v>
      </c>
      <c r="N5" s="41">
        <v>11</v>
      </c>
      <c r="O5" s="41">
        <v>12</v>
      </c>
      <c r="P5" s="41">
        <v>13</v>
      </c>
      <c r="Q5" s="41">
        <v>14</v>
      </c>
      <c r="R5" s="41">
        <v>15</v>
      </c>
      <c r="S5" s="41">
        <v>16</v>
      </c>
      <c r="T5" s="41">
        <v>17</v>
      </c>
      <c r="U5" s="41">
        <v>18</v>
      </c>
      <c r="V5" s="41">
        <v>19</v>
      </c>
      <c r="W5" s="41">
        <v>20</v>
      </c>
      <c r="X5" s="41">
        <v>21</v>
      </c>
      <c r="Y5" s="41">
        <v>22</v>
      </c>
    </row>
    <row r="6" spans="2:25">
      <c r="B6" s="53" t="s">
        <v>91</v>
      </c>
      <c r="C6" s="54"/>
      <c r="D6" s="55"/>
      <c r="E6" s="50">
        <v>5</v>
      </c>
      <c r="G6" s="64">
        <v>0.8</v>
      </c>
      <c r="H6" s="64">
        <v>0.2</v>
      </c>
      <c r="I6" s="64">
        <v>42</v>
      </c>
      <c r="L6" s="42">
        <v>1</v>
      </c>
      <c r="M6" s="43">
        <f t="dataTable" ref="M6:Y55" dt2D="1" dtr="1" r1="E9" r2="E10" ca="1"/>
        <v>41125</v>
      </c>
      <c r="N6" s="42">
        <v>38855</v>
      </c>
      <c r="O6" s="42">
        <v>26655</v>
      </c>
      <c r="P6" s="42">
        <v>30020</v>
      </c>
      <c r="Q6" s="42">
        <v>27150</v>
      </c>
      <c r="R6" s="42">
        <v>32080</v>
      </c>
      <c r="S6" s="42">
        <v>24750</v>
      </c>
      <c r="T6" s="42">
        <v>27370</v>
      </c>
      <c r="U6" s="42">
        <v>25045</v>
      </c>
      <c r="V6" s="42">
        <v>26895</v>
      </c>
      <c r="W6" s="42">
        <v>27200</v>
      </c>
      <c r="X6" s="42">
        <v>28150</v>
      </c>
      <c r="Y6" s="42">
        <v>28680</v>
      </c>
    </row>
    <row r="7" spans="2:25">
      <c r="B7" s="53" t="s">
        <v>92</v>
      </c>
      <c r="C7" s="54"/>
      <c r="D7" s="55"/>
      <c r="E7" s="50">
        <v>75</v>
      </c>
      <c r="L7" s="44">
        <v>2</v>
      </c>
      <c r="M7" s="45">
        <v>40435</v>
      </c>
      <c r="N7" s="44">
        <v>30935</v>
      </c>
      <c r="O7" s="44">
        <v>31510</v>
      </c>
      <c r="P7" s="44">
        <v>23645</v>
      </c>
      <c r="Q7" s="44">
        <v>22290</v>
      </c>
      <c r="R7" s="44">
        <v>28880</v>
      </c>
      <c r="S7" s="44">
        <v>24750</v>
      </c>
      <c r="T7" s="44">
        <v>24785</v>
      </c>
      <c r="U7" s="44">
        <v>26730</v>
      </c>
      <c r="V7" s="44">
        <v>27015</v>
      </c>
      <c r="W7" s="44">
        <v>27010</v>
      </c>
      <c r="X7" s="44">
        <v>28630</v>
      </c>
      <c r="Y7" s="44">
        <v>28915</v>
      </c>
    </row>
    <row r="8" spans="2:25">
      <c r="B8" s="53" t="s">
        <v>93</v>
      </c>
      <c r="C8" s="54"/>
      <c r="D8" s="55"/>
      <c r="E8" s="50">
        <v>100</v>
      </c>
      <c r="L8" s="42">
        <v>3</v>
      </c>
      <c r="M8" s="45">
        <v>34130</v>
      </c>
      <c r="N8" s="44">
        <v>54650</v>
      </c>
      <c r="O8" s="44">
        <v>41775</v>
      </c>
      <c r="P8" s="44">
        <v>38385</v>
      </c>
      <c r="Q8" s="44">
        <v>24055</v>
      </c>
      <c r="R8" s="44">
        <v>30660</v>
      </c>
      <c r="S8" s="44">
        <v>23700</v>
      </c>
      <c r="T8" s="44">
        <v>26410</v>
      </c>
      <c r="U8" s="44">
        <v>25885</v>
      </c>
      <c r="V8" s="44">
        <v>26390</v>
      </c>
      <c r="W8" s="44">
        <v>27705</v>
      </c>
      <c r="X8" s="44">
        <v>28045</v>
      </c>
      <c r="Y8" s="44">
        <v>29465</v>
      </c>
    </row>
    <row r="9" spans="2:25">
      <c r="B9" s="53" t="s">
        <v>94</v>
      </c>
      <c r="C9" s="54"/>
      <c r="D9" s="55"/>
      <c r="E9" s="51">
        <v>5</v>
      </c>
      <c r="L9" s="44">
        <v>4</v>
      </c>
      <c r="M9" s="45">
        <v>53415</v>
      </c>
      <c r="N9" s="44">
        <v>55145</v>
      </c>
      <c r="O9" s="44">
        <v>25775</v>
      </c>
      <c r="P9" s="44">
        <v>29925</v>
      </c>
      <c r="Q9" s="44">
        <v>23440</v>
      </c>
      <c r="R9" s="44">
        <v>23855</v>
      </c>
      <c r="S9" s="44">
        <v>25200</v>
      </c>
      <c r="T9" s="44">
        <v>25965</v>
      </c>
      <c r="U9" s="44">
        <v>26500</v>
      </c>
      <c r="V9" s="44">
        <v>26530</v>
      </c>
      <c r="W9" s="44">
        <v>27580</v>
      </c>
      <c r="X9" s="44">
        <v>27810</v>
      </c>
      <c r="Y9" s="44">
        <v>28100</v>
      </c>
    </row>
    <row r="10" spans="2:25">
      <c r="B10" s="52"/>
      <c r="C10" s="52"/>
      <c r="D10" s="52"/>
      <c r="L10" s="42">
        <v>5</v>
      </c>
      <c r="M10" s="45">
        <v>27060</v>
      </c>
      <c r="N10" s="44">
        <v>44710</v>
      </c>
      <c r="O10" s="44">
        <v>43040</v>
      </c>
      <c r="P10" s="44">
        <v>22770</v>
      </c>
      <c r="Q10" s="44">
        <v>28455</v>
      </c>
      <c r="R10" s="44">
        <v>29250</v>
      </c>
      <c r="S10" s="44">
        <v>28790</v>
      </c>
      <c r="T10" s="44">
        <v>24860</v>
      </c>
      <c r="U10" s="44">
        <v>25835</v>
      </c>
      <c r="V10" s="44">
        <v>26520</v>
      </c>
      <c r="W10" s="44">
        <v>29625</v>
      </c>
      <c r="X10" s="44">
        <v>28155</v>
      </c>
      <c r="Y10" s="44">
        <v>28495</v>
      </c>
    </row>
    <row r="11" spans="2:25">
      <c r="B11" s="53" t="s">
        <v>95</v>
      </c>
      <c r="C11" s="54"/>
      <c r="D11" s="55"/>
      <c r="E11" s="66">
        <f>INDEX(M5:Y5,MATCH(MIN(M2:Y2),M2:Y2,0))</f>
        <v>15</v>
      </c>
      <c r="L11" s="44">
        <v>6</v>
      </c>
      <c r="M11" s="45">
        <v>43985</v>
      </c>
      <c r="N11" s="44">
        <v>41935</v>
      </c>
      <c r="O11" s="44">
        <v>45350</v>
      </c>
      <c r="P11" s="44">
        <v>30835</v>
      </c>
      <c r="Q11" s="44">
        <v>28495</v>
      </c>
      <c r="R11" s="44">
        <v>23180</v>
      </c>
      <c r="S11" s="44">
        <v>25660</v>
      </c>
      <c r="T11" s="44">
        <v>26115</v>
      </c>
      <c r="U11" s="44">
        <v>25160</v>
      </c>
      <c r="V11" s="44">
        <v>31105</v>
      </c>
      <c r="W11" s="44">
        <v>28050</v>
      </c>
      <c r="X11" s="44">
        <v>28710</v>
      </c>
      <c r="Y11" s="44">
        <v>29025</v>
      </c>
    </row>
    <row r="12" spans="2:25" ht="13.5" customHeight="1">
      <c r="L12" s="42">
        <v>7</v>
      </c>
      <c r="M12" s="45">
        <v>42080</v>
      </c>
      <c r="N12" s="44">
        <v>29485</v>
      </c>
      <c r="O12" s="44">
        <v>26060</v>
      </c>
      <c r="P12" s="44">
        <v>40480</v>
      </c>
      <c r="Q12" s="44">
        <v>28415</v>
      </c>
      <c r="R12" s="44">
        <v>23545</v>
      </c>
      <c r="S12" s="44">
        <v>29535</v>
      </c>
      <c r="T12" s="44">
        <v>29920</v>
      </c>
      <c r="U12" s="44">
        <v>26670</v>
      </c>
      <c r="V12" s="44">
        <v>26415</v>
      </c>
      <c r="W12" s="44">
        <v>27185</v>
      </c>
      <c r="X12" s="44">
        <v>28555</v>
      </c>
      <c r="Y12" s="44">
        <v>27975</v>
      </c>
    </row>
    <row r="13" spans="2:25">
      <c r="L13" s="44">
        <v>8</v>
      </c>
      <c r="M13" s="45">
        <v>41550</v>
      </c>
      <c r="N13" s="44">
        <v>24045</v>
      </c>
      <c r="O13" s="44">
        <v>39180</v>
      </c>
      <c r="P13" s="44">
        <v>27515</v>
      </c>
      <c r="Q13" s="44">
        <v>22555</v>
      </c>
      <c r="R13" s="44">
        <v>23540</v>
      </c>
      <c r="S13" s="44">
        <v>37925</v>
      </c>
      <c r="T13" s="44">
        <v>25735</v>
      </c>
      <c r="U13" s="44">
        <v>25240</v>
      </c>
      <c r="V13" s="44">
        <v>26440</v>
      </c>
      <c r="W13" s="44">
        <v>28520</v>
      </c>
      <c r="X13" s="44">
        <v>29045</v>
      </c>
      <c r="Y13" s="44">
        <v>29025</v>
      </c>
    </row>
    <row r="14" spans="2:25">
      <c r="B14" s="36" t="s">
        <v>87</v>
      </c>
      <c r="F14" s="41" t="s">
        <v>66</v>
      </c>
      <c r="G14" s="39">
        <f ca="1">SUM(G16:G22)</f>
        <v>6975</v>
      </c>
      <c r="H14" s="39">
        <f t="shared" ref="H14:I14" ca="1" si="1">SUM(H16:H22)</f>
        <v>92625</v>
      </c>
      <c r="I14" s="39">
        <f t="shared" si="1"/>
        <v>3500</v>
      </c>
      <c r="J14" s="39">
        <f ca="1">SUM(J16:J22)</f>
        <v>103100</v>
      </c>
      <c r="L14" s="42">
        <v>9</v>
      </c>
      <c r="M14" s="45">
        <v>37285</v>
      </c>
      <c r="N14" s="44">
        <v>30520</v>
      </c>
      <c r="O14" s="44">
        <v>35470</v>
      </c>
      <c r="P14" s="44">
        <v>29345</v>
      </c>
      <c r="Q14" s="44">
        <v>41515</v>
      </c>
      <c r="R14" s="44">
        <v>33670</v>
      </c>
      <c r="S14" s="44">
        <v>24340</v>
      </c>
      <c r="T14" s="44">
        <v>24405</v>
      </c>
      <c r="U14" s="44">
        <v>25700</v>
      </c>
      <c r="V14" s="44">
        <v>25830</v>
      </c>
      <c r="W14" s="44">
        <v>28605</v>
      </c>
      <c r="X14" s="44">
        <v>29420</v>
      </c>
      <c r="Y14" s="44">
        <v>29185</v>
      </c>
    </row>
    <row r="15" spans="2:25" ht="43.2">
      <c r="B15" s="41">
        <v>0</v>
      </c>
      <c r="C15" s="46" t="s">
        <v>61</v>
      </c>
      <c r="D15" s="46" t="s">
        <v>62</v>
      </c>
      <c r="E15" s="46" t="s">
        <v>63</v>
      </c>
      <c r="F15" s="46" t="s">
        <v>67</v>
      </c>
      <c r="G15" s="46" t="s">
        <v>68</v>
      </c>
      <c r="H15" s="46" t="s">
        <v>70</v>
      </c>
      <c r="I15" s="46" t="s">
        <v>71</v>
      </c>
      <c r="J15" s="46" t="s">
        <v>64</v>
      </c>
      <c r="L15" s="44">
        <v>10</v>
      </c>
      <c r="M15" s="45">
        <v>45195</v>
      </c>
      <c r="N15" s="65">
        <v>36760</v>
      </c>
      <c r="O15" s="44">
        <v>39805</v>
      </c>
      <c r="P15" s="44">
        <v>40485</v>
      </c>
      <c r="Q15" s="44">
        <v>27635</v>
      </c>
      <c r="R15" s="44">
        <v>29010</v>
      </c>
      <c r="S15" s="44">
        <v>27505</v>
      </c>
      <c r="T15" s="44">
        <v>25555</v>
      </c>
      <c r="U15" s="44">
        <v>24905</v>
      </c>
      <c r="V15" s="44">
        <v>27245</v>
      </c>
      <c r="W15" s="44">
        <v>27925</v>
      </c>
      <c r="X15" s="44">
        <v>27785</v>
      </c>
      <c r="Y15" s="44">
        <v>30310</v>
      </c>
    </row>
    <row r="16" spans="2:25">
      <c r="B16" s="41">
        <v>1</v>
      </c>
      <c r="C16" s="39">
        <f ca="1">ROUND(NORMINV(RAND(),350,30),0)</f>
        <v>392</v>
      </c>
      <c r="D16" s="39">
        <f ca="1">VLOOKUP(C32,$G$2:$I$6,3)</f>
        <v>42</v>
      </c>
      <c r="E16" s="39">
        <f ca="1">D16*$E$9</f>
        <v>210</v>
      </c>
      <c r="F16" s="39">
        <f ca="1">C16-E16</f>
        <v>182</v>
      </c>
      <c r="G16" s="39">
        <f ca="1">IF(E16&lt;C16,E16*5,C16*5)</f>
        <v>1050</v>
      </c>
      <c r="H16" s="39">
        <f ca="1">IF(F16&gt;0,F16*75,0)</f>
        <v>13650</v>
      </c>
      <c r="I16" s="39">
        <f>$E$9*100</f>
        <v>500</v>
      </c>
      <c r="J16" s="39">
        <f ca="1">SUM(G16:I16)</f>
        <v>15200</v>
      </c>
      <c r="L16" s="42">
        <v>11</v>
      </c>
      <c r="M16" s="45">
        <v>30565</v>
      </c>
      <c r="N16" s="44">
        <v>29465</v>
      </c>
      <c r="O16" s="44">
        <v>37035</v>
      </c>
      <c r="P16" s="44">
        <v>21790</v>
      </c>
      <c r="Q16" s="44">
        <v>24205</v>
      </c>
      <c r="R16" s="44">
        <v>33895</v>
      </c>
      <c r="S16" s="44">
        <v>27920</v>
      </c>
      <c r="T16" s="44">
        <v>24845</v>
      </c>
      <c r="U16" s="44">
        <v>26295</v>
      </c>
      <c r="V16" s="44">
        <v>25260</v>
      </c>
      <c r="W16" s="44">
        <v>27475</v>
      </c>
      <c r="X16" s="44">
        <v>28360</v>
      </c>
      <c r="Y16" s="44">
        <v>29500</v>
      </c>
    </row>
    <row r="17" spans="2:25">
      <c r="B17" s="41">
        <v>2</v>
      </c>
      <c r="C17" s="39">
        <f ca="1">ROUND(NORMINV(RAND(),350,30),0)</f>
        <v>361</v>
      </c>
      <c r="D17" s="39">
        <f t="shared" ref="D17:D22" ca="1" si="2">VLOOKUP(C33,$G$2:$I$6,3)</f>
        <v>39</v>
      </c>
      <c r="E17" s="39">
        <f t="shared" ref="E17:E22" ca="1" si="3">D17*$E$9</f>
        <v>195</v>
      </c>
      <c r="F17" s="39">
        <f t="shared" ref="F17:F22" ca="1" si="4">C17-E17</f>
        <v>166</v>
      </c>
      <c r="G17" s="39">
        <f t="shared" ref="G17:G22" ca="1" si="5">IF(E17&lt;C17,E17*5,C17*5)</f>
        <v>975</v>
      </c>
      <c r="H17" s="39">
        <f t="shared" ref="H17:H22" ca="1" si="6">IF(F17&gt;0,F17*75,0)</f>
        <v>12450</v>
      </c>
      <c r="I17" s="39">
        <f t="shared" ref="I17:I22" si="7">$E$9*100</f>
        <v>500</v>
      </c>
      <c r="J17" s="39">
        <f t="shared" ref="J17:J22" ca="1" si="8">SUM(G17:I17)</f>
        <v>13925</v>
      </c>
      <c r="L17" s="44">
        <v>12</v>
      </c>
      <c r="M17" s="45">
        <v>44525</v>
      </c>
      <c r="N17" s="44">
        <v>35820</v>
      </c>
      <c r="O17" s="44">
        <v>54415</v>
      </c>
      <c r="P17" s="44">
        <v>22320</v>
      </c>
      <c r="Q17" s="44">
        <v>25565</v>
      </c>
      <c r="R17" s="44">
        <v>33205</v>
      </c>
      <c r="S17" s="44">
        <v>34135</v>
      </c>
      <c r="T17" s="44">
        <v>28785</v>
      </c>
      <c r="U17" s="44">
        <v>26060</v>
      </c>
      <c r="V17" s="44">
        <v>28125</v>
      </c>
      <c r="W17" s="44">
        <v>31895</v>
      </c>
      <c r="X17" s="44">
        <v>31360</v>
      </c>
      <c r="Y17" s="44">
        <v>28245</v>
      </c>
    </row>
    <row r="18" spans="2:25">
      <c r="B18" s="41">
        <v>3</v>
      </c>
      <c r="C18" s="39">
        <f ca="1">ROUND(NORMINV(RAND(),350,30),0)</f>
        <v>326</v>
      </c>
      <c r="D18" s="39">
        <f t="shared" ca="1" si="2"/>
        <v>39</v>
      </c>
      <c r="E18" s="39">
        <f t="shared" ca="1" si="3"/>
        <v>195</v>
      </c>
      <c r="F18" s="39">
        <f t="shared" ca="1" si="4"/>
        <v>131</v>
      </c>
      <c r="G18" s="39">
        <f t="shared" ca="1" si="5"/>
        <v>975</v>
      </c>
      <c r="H18" s="39">
        <f t="shared" ca="1" si="6"/>
        <v>9825</v>
      </c>
      <c r="I18" s="39">
        <f t="shared" si="7"/>
        <v>500</v>
      </c>
      <c r="J18" s="39">
        <f t="shared" ca="1" si="8"/>
        <v>11300</v>
      </c>
      <c r="L18" s="42">
        <v>13</v>
      </c>
      <c r="M18" s="45">
        <v>52240</v>
      </c>
      <c r="N18" s="44">
        <v>39615</v>
      </c>
      <c r="O18" s="44">
        <v>34030</v>
      </c>
      <c r="P18" s="44">
        <v>26635</v>
      </c>
      <c r="Q18" s="44">
        <v>24860</v>
      </c>
      <c r="R18" s="44">
        <v>23995</v>
      </c>
      <c r="S18" s="44">
        <v>38075</v>
      </c>
      <c r="T18" s="44">
        <v>24570</v>
      </c>
      <c r="U18" s="44">
        <v>35505</v>
      </c>
      <c r="V18" s="44">
        <v>25900</v>
      </c>
      <c r="W18" s="44">
        <v>27670</v>
      </c>
      <c r="X18" s="44">
        <v>28590</v>
      </c>
      <c r="Y18" s="44">
        <v>29175</v>
      </c>
    </row>
    <row r="19" spans="2:25">
      <c r="B19" s="41">
        <v>4</v>
      </c>
      <c r="C19" s="39">
        <f ca="1">ROUND(NORMINV(RAND(),350,30),0)</f>
        <v>319</v>
      </c>
      <c r="D19" s="39">
        <f t="shared" ca="1" si="2"/>
        <v>39</v>
      </c>
      <c r="E19" s="39">
        <f t="shared" ca="1" si="3"/>
        <v>195</v>
      </c>
      <c r="F19" s="39">
        <f t="shared" ca="1" si="4"/>
        <v>124</v>
      </c>
      <c r="G19" s="39">
        <f t="shared" ca="1" si="5"/>
        <v>975</v>
      </c>
      <c r="H19" s="39">
        <f t="shared" ca="1" si="6"/>
        <v>9300</v>
      </c>
      <c r="I19" s="39">
        <f t="shared" si="7"/>
        <v>500</v>
      </c>
      <c r="J19" s="39">
        <f t="shared" ca="1" si="8"/>
        <v>10775</v>
      </c>
      <c r="L19" s="44">
        <v>14</v>
      </c>
      <c r="M19" s="45">
        <v>45270</v>
      </c>
      <c r="N19" s="44">
        <v>36835</v>
      </c>
      <c r="O19" s="44">
        <v>32845</v>
      </c>
      <c r="P19" s="44">
        <v>46650</v>
      </c>
      <c r="Q19" s="44">
        <v>23375</v>
      </c>
      <c r="R19" s="44">
        <v>24995</v>
      </c>
      <c r="S19" s="44">
        <v>31205</v>
      </c>
      <c r="T19" s="44">
        <v>25970</v>
      </c>
      <c r="U19" s="44">
        <v>28815</v>
      </c>
      <c r="V19" s="44">
        <v>27370</v>
      </c>
      <c r="W19" s="44">
        <v>27900</v>
      </c>
      <c r="X19" s="44">
        <v>28390</v>
      </c>
      <c r="Y19" s="44">
        <v>28080</v>
      </c>
    </row>
    <row r="20" spans="2:25">
      <c r="B20" s="41">
        <v>5</v>
      </c>
      <c r="C20" s="39">
        <f ca="1">ROUND(NORMINV(RAND(),350,30),0)</f>
        <v>330</v>
      </c>
      <c r="D20" s="39">
        <f t="shared" ca="1" si="2"/>
        <v>42</v>
      </c>
      <c r="E20" s="39">
        <f t="shared" ca="1" si="3"/>
        <v>210</v>
      </c>
      <c r="F20" s="39">
        <f t="shared" ca="1" si="4"/>
        <v>120</v>
      </c>
      <c r="G20" s="39">
        <f t="shared" ca="1" si="5"/>
        <v>1050</v>
      </c>
      <c r="H20" s="39">
        <f t="shared" ca="1" si="6"/>
        <v>9000</v>
      </c>
      <c r="I20" s="39">
        <f t="shared" si="7"/>
        <v>500</v>
      </c>
      <c r="J20" s="39">
        <f t="shared" ca="1" si="8"/>
        <v>10550</v>
      </c>
      <c r="L20" s="42">
        <v>15</v>
      </c>
      <c r="M20" s="45">
        <v>50580</v>
      </c>
      <c r="N20" s="44">
        <v>55990</v>
      </c>
      <c r="O20" s="44">
        <v>21790</v>
      </c>
      <c r="P20" s="44">
        <v>25425</v>
      </c>
      <c r="Q20" s="44">
        <v>29370</v>
      </c>
      <c r="R20" s="44">
        <v>26465</v>
      </c>
      <c r="S20" s="44">
        <v>25185</v>
      </c>
      <c r="T20" s="44">
        <v>24920</v>
      </c>
      <c r="U20" s="44">
        <v>27300</v>
      </c>
      <c r="V20" s="44">
        <v>27850</v>
      </c>
      <c r="W20" s="44">
        <v>27100</v>
      </c>
      <c r="X20" s="44">
        <v>27980</v>
      </c>
      <c r="Y20" s="44">
        <v>31655</v>
      </c>
    </row>
    <row r="21" spans="2:25">
      <c r="B21" s="41">
        <v>6</v>
      </c>
      <c r="C21" s="39">
        <f ca="1">ROUND(NORMINV(RAND(),500,100),0)</f>
        <v>507</v>
      </c>
      <c r="D21" s="39">
        <f t="shared" ca="1" si="2"/>
        <v>42</v>
      </c>
      <c r="E21" s="39">
        <f t="shared" ca="1" si="3"/>
        <v>210</v>
      </c>
      <c r="F21" s="39">
        <f t="shared" ca="1" si="4"/>
        <v>297</v>
      </c>
      <c r="G21" s="39">
        <f t="shared" ca="1" si="5"/>
        <v>1050</v>
      </c>
      <c r="H21" s="39">
        <f t="shared" ca="1" si="6"/>
        <v>22275</v>
      </c>
      <c r="I21" s="39">
        <f t="shared" si="7"/>
        <v>500</v>
      </c>
      <c r="J21" s="39">
        <f t="shared" ca="1" si="8"/>
        <v>23825</v>
      </c>
      <c r="L21" s="44">
        <v>16</v>
      </c>
      <c r="M21" s="45">
        <v>59915</v>
      </c>
      <c r="N21" s="44">
        <v>30680</v>
      </c>
      <c r="O21" s="44">
        <v>26400</v>
      </c>
      <c r="P21" s="44">
        <v>37480</v>
      </c>
      <c r="Q21" s="44">
        <v>28340</v>
      </c>
      <c r="R21" s="44">
        <v>23885</v>
      </c>
      <c r="S21" s="44">
        <v>31065</v>
      </c>
      <c r="T21" s="44">
        <v>24620</v>
      </c>
      <c r="U21" s="44">
        <v>25800</v>
      </c>
      <c r="V21" s="44">
        <v>26820</v>
      </c>
      <c r="W21" s="44">
        <v>29220</v>
      </c>
      <c r="X21" s="44">
        <v>28250</v>
      </c>
      <c r="Y21" s="44">
        <v>32570</v>
      </c>
    </row>
    <row r="22" spans="2:25">
      <c r="B22" s="41">
        <v>7</v>
      </c>
      <c r="C22" s="39">
        <f ca="1">ROUND(NORMINV(RAND(),500,100),0)</f>
        <v>395</v>
      </c>
      <c r="D22" s="39">
        <f t="shared" ca="1" si="2"/>
        <v>36</v>
      </c>
      <c r="E22" s="39">
        <f t="shared" ca="1" si="3"/>
        <v>180</v>
      </c>
      <c r="F22" s="39">
        <f t="shared" ca="1" si="4"/>
        <v>215</v>
      </c>
      <c r="G22" s="39">
        <f t="shared" ca="1" si="5"/>
        <v>900</v>
      </c>
      <c r="H22" s="39">
        <f t="shared" ca="1" si="6"/>
        <v>16125</v>
      </c>
      <c r="I22" s="39">
        <f t="shared" si="7"/>
        <v>500</v>
      </c>
      <c r="J22" s="39">
        <f t="shared" ca="1" si="8"/>
        <v>17525</v>
      </c>
      <c r="L22" s="42">
        <v>17</v>
      </c>
      <c r="M22" s="45">
        <v>41730</v>
      </c>
      <c r="N22" s="44">
        <v>39365</v>
      </c>
      <c r="O22" s="44">
        <v>28895</v>
      </c>
      <c r="P22" s="44">
        <v>29480</v>
      </c>
      <c r="Q22" s="44">
        <v>36105</v>
      </c>
      <c r="R22" s="44">
        <v>23525</v>
      </c>
      <c r="S22" s="44">
        <v>38355</v>
      </c>
      <c r="T22" s="44">
        <v>25805</v>
      </c>
      <c r="U22" s="44">
        <v>30410</v>
      </c>
      <c r="V22" s="44">
        <v>26655</v>
      </c>
      <c r="W22" s="44">
        <v>28515</v>
      </c>
      <c r="X22" s="44">
        <v>27065</v>
      </c>
      <c r="Y22" s="44">
        <v>28150</v>
      </c>
    </row>
    <row r="23" spans="2:25">
      <c r="L23" s="44">
        <v>18</v>
      </c>
      <c r="M23" s="45">
        <v>31070</v>
      </c>
      <c r="N23" s="44">
        <v>51710</v>
      </c>
      <c r="O23" s="44">
        <v>23550</v>
      </c>
      <c r="P23" s="44">
        <v>29570</v>
      </c>
      <c r="Q23" s="44">
        <v>25510</v>
      </c>
      <c r="R23" s="44">
        <v>23935</v>
      </c>
      <c r="S23" s="44">
        <v>28290</v>
      </c>
      <c r="T23" s="44">
        <v>25870</v>
      </c>
      <c r="U23" s="44">
        <v>26305</v>
      </c>
      <c r="V23" s="44">
        <v>27255</v>
      </c>
      <c r="W23" s="44">
        <v>27650</v>
      </c>
      <c r="X23" s="44">
        <v>29190</v>
      </c>
      <c r="Y23" s="44">
        <v>28885</v>
      </c>
    </row>
    <row r="24" spans="2:25">
      <c r="L24" s="42">
        <v>19</v>
      </c>
      <c r="M24" s="45">
        <v>50785</v>
      </c>
      <c r="N24" s="44">
        <v>24895</v>
      </c>
      <c r="O24" s="44">
        <v>35520</v>
      </c>
      <c r="P24" s="44">
        <v>21685</v>
      </c>
      <c r="Q24" s="44">
        <v>32495</v>
      </c>
      <c r="R24" s="44">
        <v>30750</v>
      </c>
      <c r="S24" s="44">
        <v>27555</v>
      </c>
      <c r="T24" s="44">
        <v>26765</v>
      </c>
      <c r="U24" s="44">
        <v>30160</v>
      </c>
      <c r="V24" s="44">
        <v>26540</v>
      </c>
      <c r="W24" s="44">
        <v>27355</v>
      </c>
      <c r="X24" s="44">
        <v>27075</v>
      </c>
      <c r="Y24" s="44">
        <v>28645</v>
      </c>
    </row>
    <row r="25" spans="2:25">
      <c r="L25" s="44">
        <v>20</v>
      </c>
      <c r="M25" s="45">
        <v>61730</v>
      </c>
      <c r="N25" s="44">
        <v>31390</v>
      </c>
      <c r="O25" s="44">
        <v>40450</v>
      </c>
      <c r="P25" s="44">
        <v>28860</v>
      </c>
      <c r="Q25" s="44">
        <v>23480</v>
      </c>
      <c r="R25" s="44">
        <v>31705</v>
      </c>
      <c r="S25" s="44">
        <v>26065</v>
      </c>
      <c r="T25" s="44">
        <v>27115</v>
      </c>
      <c r="U25" s="44">
        <v>25945</v>
      </c>
      <c r="V25" s="44">
        <v>26795</v>
      </c>
      <c r="W25" s="44">
        <v>27505</v>
      </c>
      <c r="X25" s="44">
        <v>29115</v>
      </c>
      <c r="Y25" s="44">
        <v>29720</v>
      </c>
    </row>
    <row r="26" spans="2:25">
      <c r="L26" s="42">
        <v>21</v>
      </c>
      <c r="M26" s="45">
        <v>34505</v>
      </c>
      <c r="N26" s="44">
        <v>35220</v>
      </c>
      <c r="O26" s="44">
        <v>30015</v>
      </c>
      <c r="P26" s="44">
        <v>36180</v>
      </c>
      <c r="Q26" s="44">
        <v>29490</v>
      </c>
      <c r="R26" s="44">
        <v>23240</v>
      </c>
      <c r="S26" s="44">
        <v>30555</v>
      </c>
      <c r="T26" s="44">
        <v>24910</v>
      </c>
      <c r="U26" s="44">
        <v>33845</v>
      </c>
      <c r="V26" s="44">
        <v>28120</v>
      </c>
      <c r="W26" s="44">
        <v>26995</v>
      </c>
      <c r="X26" s="44">
        <v>28925</v>
      </c>
      <c r="Y26" s="44">
        <v>29450</v>
      </c>
    </row>
    <row r="27" spans="2:25">
      <c r="L27" s="44">
        <v>22</v>
      </c>
      <c r="M27" s="45">
        <v>48435</v>
      </c>
      <c r="N27" s="44">
        <v>37635</v>
      </c>
      <c r="O27" s="44">
        <v>25940</v>
      </c>
      <c r="P27" s="44">
        <v>35910</v>
      </c>
      <c r="Q27" s="44">
        <v>37080</v>
      </c>
      <c r="R27" s="44">
        <v>24580</v>
      </c>
      <c r="S27" s="44">
        <v>30825</v>
      </c>
      <c r="T27" s="44">
        <v>24480</v>
      </c>
      <c r="U27" s="44">
        <v>25275</v>
      </c>
      <c r="V27" s="44">
        <v>26880</v>
      </c>
      <c r="W27" s="44">
        <v>27230</v>
      </c>
      <c r="X27" s="44">
        <v>29045</v>
      </c>
      <c r="Y27" s="44">
        <v>28180</v>
      </c>
    </row>
    <row r="28" spans="2:25">
      <c r="L28" s="42">
        <v>23</v>
      </c>
      <c r="M28" s="45">
        <v>46455</v>
      </c>
      <c r="N28" s="44">
        <v>40110</v>
      </c>
      <c r="O28" s="44">
        <v>26460</v>
      </c>
      <c r="P28" s="44">
        <v>34295</v>
      </c>
      <c r="Q28" s="44">
        <v>22935</v>
      </c>
      <c r="R28" s="44">
        <v>24140</v>
      </c>
      <c r="S28" s="44">
        <v>24445</v>
      </c>
      <c r="T28" s="44">
        <v>33730</v>
      </c>
      <c r="U28" s="44">
        <v>25185</v>
      </c>
      <c r="V28" s="44">
        <v>25470</v>
      </c>
      <c r="W28" s="44">
        <v>27195</v>
      </c>
      <c r="X28" s="44">
        <v>27860</v>
      </c>
      <c r="Y28" s="44">
        <v>27900</v>
      </c>
    </row>
    <row r="29" spans="2:25">
      <c r="L29" s="44">
        <v>24</v>
      </c>
      <c r="M29" s="45">
        <v>25195</v>
      </c>
      <c r="N29" s="44">
        <v>23245</v>
      </c>
      <c r="O29" s="44">
        <v>37390</v>
      </c>
      <c r="P29" s="44">
        <v>32665</v>
      </c>
      <c r="Q29" s="44">
        <v>23215</v>
      </c>
      <c r="R29" s="44">
        <v>23460</v>
      </c>
      <c r="S29" s="44">
        <v>24430</v>
      </c>
      <c r="T29" s="44">
        <v>37825</v>
      </c>
      <c r="U29" s="44">
        <v>26185</v>
      </c>
      <c r="V29" s="44">
        <v>26640</v>
      </c>
      <c r="W29" s="44">
        <v>27525</v>
      </c>
      <c r="X29" s="44">
        <v>25660</v>
      </c>
      <c r="Y29" s="44">
        <v>29020</v>
      </c>
    </row>
    <row r="30" spans="2:25">
      <c r="L30" s="42">
        <v>25</v>
      </c>
      <c r="M30" s="45">
        <v>27625</v>
      </c>
      <c r="N30" s="44">
        <v>29345</v>
      </c>
      <c r="O30" s="44">
        <v>26215</v>
      </c>
      <c r="P30" s="44">
        <v>24260</v>
      </c>
      <c r="Q30" s="44">
        <v>27220</v>
      </c>
      <c r="R30" s="44">
        <v>37630</v>
      </c>
      <c r="S30" s="44">
        <v>27835</v>
      </c>
      <c r="T30" s="44">
        <v>38975</v>
      </c>
      <c r="U30" s="44">
        <v>26030</v>
      </c>
      <c r="V30" s="44">
        <v>27240</v>
      </c>
      <c r="W30" s="44">
        <v>27535</v>
      </c>
      <c r="X30" s="44">
        <v>26805</v>
      </c>
      <c r="Y30" s="44">
        <v>30015</v>
      </c>
    </row>
    <row r="31" spans="2:25">
      <c r="L31" s="44">
        <v>26</v>
      </c>
      <c r="M31" s="45">
        <v>34770</v>
      </c>
      <c r="N31" s="44">
        <v>23490</v>
      </c>
      <c r="O31" s="44">
        <v>30270</v>
      </c>
      <c r="P31" s="44">
        <v>36155</v>
      </c>
      <c r="Q31" s="44">
        <v>24180</v>
      </c>
      <c r="R31" s="44">
        <v>40125</v>
      </c>
      <c r="S31" s="44">
        <v>23720</v>
      </c>
      <c r="T31" s="44">
        <v>27065</v>
      </c>
      <c r="U31" s="44">
        <v>33145</v>
      </c>
      <c r="V31" s="44">
        <v>27445</v>
      </c>
      <c r="W31" s="44">
        <v>27425</v>
      </c>
      <c r="X31" s="44">
        <v>28235</v>
      </c>
      <c r="Y31" s="44">
        <v>29030</v>
      </c>
    </row>
    <row r="32" spans="2:25">
      <c r="C32">
        <f t="shared" ref="C32:J32" ca="1" si="9">ROUND(0+(1+0)*RAND(),2)</f>
        <v>0.96</v>
      </c>
      <c r="L32" s="42">
        <v>27</v>
      </c>
      <c r="M32" s="45">
        <v>31050</v>
      </c>
      <c r="N32" s="44">
        <v>34295</v>
      </c>
      <c r="O32" s="44">
        <v>39690</v>
      </c>
      <c r="P32" s="44">
        <v>21220</v>
      </c>
      <c r="Q32" s="44">
        <v>35155</v>
      </c>
      <c r="R32" s="44">
        <v>43690</v>
      </c>
      <c r="S32" s="44">
        <v>35200</v>
      </c>
      <c r="T32" s="44">
        <v>25035</v>
      </c>
      <c r="U32" s="44">
        <v>26325</v>
      </c>
      <c r="V32" s="44">
        <v>32410</v>
      </c>
      <c r="W32" s="44">
        <v>27185</v>
      </c>
      <c r="X32" s="44">
        <v>28175</v>
      </c>
      <c r="Y32" s="44">
        <v>29520</v>
      </c>
    </row>
    <row r="33" spans="3:25">
      <c r="C33">
        <f ca="1">ROUND(0+(1+0)*RAND(),2)</f>
        <v>0.65</v>
      </c>
      <c r="L33" s="44">
        <v>28</v>
      </c>
      <c r="M33" s="45">
        <v>43480</v>
      </c>
      <c r="N33" s="44">
        <v>44785</v>
      </c>
      <c r="O33" s="44">
        <v>25145</v>
      </c>
      <c r="P33" s="44">
        <v>22905</v>
      </c>
      <c r="Q33" s="44">
        <v>30300</v>
      </c>
      <c r="R33" s="44">
        <v>23705</v>
      </c>
      <c r="S33" s="44">
        <v>30030</v>
      </c>
      <c r="T33" s="44">
        <v>26560</v>
      </c>
      <c r="U33" s="44">
        <v>25610</v>
      </c>
      <c r="V33" s="44">
        <v>26740</v>
      </c>
      <c r="W33" s="44">
        <v>27425</v>
      </c>
      <c r="X33" s="44">
        <v>28820</v>
      </c>
      <c r="Y33" s="44">
        <v>29250</v>
      </c>
    </row>
    <row r="34" spans="3:25">
      <c r="C34">
        <f ca="1">ROUND(0+(1+0)*RAND(),2)</f>
        <v>0.6</v>
      </c>
      <c r="L34" s="42">
        <v>29</v>
      </c>
      <c r="M34" s="45">
        <v>48670</v>
      </c>
      <c r="N34" s="44">
        <v>45495</v>
      </c>
      <c r="O34" s="44">
        <v>45810</v>
      </c>
      <c r="P34" s="44">
        <v>49530</v>
      </c>
      <c r="Q34" s="44">
        <v>30625</v>
      </c>
      <c r="R34" s="44">
        <v>26845</v>
      </c>
      <c r="S34" s="44">
        <v>24955</v>
      </c>
      <c r="T34" s="44">
        <v>24810</v>
      </c>
      <c r="U34" s="44">
        <v>25885</v>
      </c>
      <c r="V34" s="44">
        <v>27050</v>
      </c>
      <c r="W34" s="44">
        <v>26580</v>
      </c>
      <c r="X34" s="44">
        <v>28600</v>
      </c>
      <c r="Y34" s="44">
        <v>29815</v>
      </c>
    </row>
    <row r="35" spans="3:25">
      <c r="C35">
        <f ca="1">ROUND(0+(1+0)*RAND(),2)</f>
        <v>0.65</v>
      </c>
      <c r="L35" s="44">
        <v>30</v>
      </c>
      <c r="M35" s="45">
        <v>28950</v>
      </c>
      <c r="N35" s="44">
        <v>30045</v>
      </c>
      <c r="O35" s="44">
        <v>21320</v>
      </c>
      <c r="P35" s="44">
        <v>27990</v>
      </c>
      <c r="Q35" s="44">
        <v>33160</v>
      </c>
      <c r="R35" s="44">
        <v>23735</v>
      </c>
      <c r="S35" s="44">
        <v>24715</v>
      </c>
      <c r="T35" s="44">
        <v>25895</v>
      </c>
      <c r="U35" s="44">
        <v>26120</v>
      </c>
      <c r="V35" s="44">
        <v>26820</v>
      </c>
      <c r="W35" s="44">
        <v>27070</v>
      </c>
      <c r="X35" s="44">
        <v>28345</v>
      </c>
      <c r="Y35" s="44">
        <v>27900</v>
      </c>
    </row>
    <row r="36" spans="3:25">
      <c r="C36">
        <f ca="1">ROUND(0+(1+0)*RAND(),2)</f>
        <v>0.87</v>
      </c>
      <c r="L36" s="42">
        <v>31</v>
      </c>
      <c r="M36" s="45">
        <v>53300</v>
      </c>
      <c r="N36" s="44">
        <v>34645</v>
      </c>
      <c r="O36" s="44">
        <v>20715</v>
      </c>
      <c r="P36" s="44">
        <v>36785</v>
      </c>
      <c r="Q36" s="44">
        <v>22730</v>
      </c>
      <c r="R36" s="44">
        <v>25125</v>
      </c>
      <c r="S36" s="44">
        <v>28375</v>
      </c>
      <c r="T36" s="44">
        <v>33900</v>
      </c>
      <c r="U36" s="44">
        <v>26110</v>
      </c>
      <c r="V36" s="44">
        <v>27600</v>
      </c>
      <c r="W36" s="44">
        <v>28130</v>
      </c>
      <c r="X36" s="44">
        <v>28455</v>
      </c>
      <c r="Y36" s="44">
        <v>30265</v>
      </c>
    </row>
    <row r="37" spans="3:25">
      <c r="C37">
        <f ca="1">ROUND(0+(1+0)*RAND(),2)</f>
        <v>0.88</v>
      </c>
      <c r="L37" s="44">
        <v>32</v>
      </c>
      <c r="M37" s="45">
        <v>50990</v>
      </c>
      <c r="N37" s="44">
        <v>29150</v>
      </c>
      <c r="O37" s="44">
        <v>39455</v>
      </c>
      <c r="P37" s="44">
        <v>35530</v>
      </c>
      <c r="Q37" s="44">
        <v>38275</v>
      </c>
      <c r="R37" s="44">
        <v>33820</v>
      </c>
      <c r="S37" s="44">
        <v>25025</v>
      </c>
      <c r="T37" s="44">
        <v>28890</v>
      </c>
      <c r="U37" s="44">
        <v>26740</v>
      </c>
      <c r="V37" s="44">
        <v>27330</v>
      </c>
      <c r="W37" s="44">
        <v>27725</v>
      </c>
      <c r="X37" s="44">
        <v>28550</v>
      </c>
      <c r="Y37" s="44">
        <v>29875</v>
      </c>
    </row>
    <row r="38" spans="3:25">
      <c r="C38">
        <f ca="1">ROUND(0+(1+0)*RAND(),2)</f>
        <v>0.45</v>
      </c>
      <c r="L38" s="42">
        <v>33</v>
      </c>
      <c r="M38" s="45">
        <v>36875</v>
      </c>
      <c r="N38" s="44">
        <v>28750</v>
      </c>
      <c r="O38" s="44">
        <v>36045</v>
      </c>
      <c r="P38" s="44">
        <v>29785</v>
      </c>
      <c r="Q38" s="44">
        <v>22110</v>
      </c>
      <c r="R38" s="44">
        <v>24650</v>
      </c>
      <c r="S38" s="44">
        <v>24085</v>
      </c>
      <c r="T38" s="44">
        <v>26150</v>
      </c>
      <c r="U38" s="44">
        <v>27425</v>
      </c>
      <c r="V38" s="44">
        <v>28100</v>
      </c>
      <c r="W38" s="44">
        <v>29830</v>
      </c>
      <c r="X38" s="44">
        <v>31810</v>
      </c>
      <c r="Y38" s="44">
        <v>28005</v>
      </c>
    </row>
    <row r="39" spans="3:25">
      <c r="C39">
        <f ca="1">ROUND(0+(1+0)*RAND(),2)</f>
        <v>0.92</v>
      </c>
      <c r="L39" s="44">
        <v>34</v>
      </c>
      <c r="M39" s="45">
        <v>52750</v>
      </c>
      <c r="N39" s="44">
        <v>38245</v>
      </c>
      <c r="O39" s="44">
        <v>41845</v>
      </c>
      <c r="P39" s="44">
        <v>46470</v>
      </c>
      <c r="Q39" s="44">
        <v>28290</v>
      </c>
      <c r="R39" s="44">
        <v>24455</v>
      </c>
      <c r="S39" s="44">
        <v>39105</v>
      </c>
      <c r="T39" s="44">
        <v>23345</v>
      </c>
      <c r="U39" s="44">
        <v>25720</v>
      </c>
      <c r="V39" s="44">
        <v>27225</v>
      </c>
      <c r="W39" s="44">
        <v>27140</v>
      </c>
      <c r="X39" s="44">
        <v>29895</v>
      </c>
      <c r="Y39" s="44">
        <v>27975</v>
      </c>
    </row>
    <row r="40" spans="3:25">
      <c r="L40" s="42">
        <v>35</v>
      </c>
      <c r="M40" s="45">
        <v>51640</v>
      </c>
      <c r="N40" s="44">
        <v>35735</v>
      </c>
      <c r="O40" s="44">
        <v>38375</v>
      </c>
      <c r="P40" s="44">
        <v>27710</v>
      </c>
      <c r="Q40" s="44">
        <v>30770</v>
      </c>
      <c r="R40" s="44">
        <v>22800</v>
      </c>
      <c r="S40" s="44">
        <v>24845</v>
      </c>
      <c r="T40" s="44">
        <v>26375</v>
      </c>
      <c r="U40" s="44">
        <v>24690</v>
      </c>
      <c r="V40" s="44">
        <v>27800</v>
      </c>
      <c r="W40" s="44">
        <v>27120</v>
      </c>
      <c r="X40" s="44">
        <v>28895</v>
      </c>
      <c r="Y40" s="44">
        <v>29155</v>
      </c>
    </row>
    <row r="41" spans="3:25">
      <c r="L41" s="44">
        <v>36</v>
      </c>
      <c r="M41" s="45">
        <v>36300</v>
      </c>
      <c r="N41" s="44">
        <v>31320</v>
      </c>
      <c r="O41" s="44">
        <v>34525</v>
      </c>
      <c r="P41" s="44">
        <v>35965</v>
      </c>
      <c r="Q41" s="44">
        <v>26815</v>
      </c>
      <c r="R41" s="44">
        <v>23200</v>
      </c>
      <c r="S41" s="44">
        <v>24225</v>
      </c>
      <c r="T41" s="44">
        <v>26455</v>
      </c>
      <c r="U41" s="44">
        <v>25875</v>
      </c>
      <c r="V41" s="44">
        <v>26005</v>
      </c>
      <c r="W41" s="44">
        <v>25890</v>
      </c>
      <c r="X41" s="44">
        <v>28915</v>
      </c>
      <c r="Y41" s="44">
        <v>29565</v>
      </c>
    </row>
    <row r="42" spans="3:25">
      <c r="L42" s="42">
        <v>37</v>
      </c>
      <c r="M42" s="45">
        <v>52780</v>
      </c>
      <c r="N42" s="44">
        <v>56475</v>
      </c>
      <c r="O42" s="44">
        <v>35195</v>
      </c>
      <c r="P42" s="44">
        <v>30505</v>
      </c>
      <c r="Q42" s="44">
        <v>40915</v>
      </c>
      <c r="R42" s="44">
        <v>23620</v>
      </c>
      <c r="S42" s="44">
        <v>25175</v>
      </c>
      <c r="T42" s="44">
        <v>28710</v>
      </c>
      <c r="U42" s="44">
        <v>30930</v>
      </c>
      <c r="V42" s="44">
        <v>29120</v>
      </c>
      <c r="W42" s="44">
        <v>28440</v>
      </c>
      <c r="X42" s="44">
        <v>27295</v>
      </c>
      <c r="Y42" s="44">
        <v>29270</v>
      </c>
    </row>
    <row r="43" spans="3:25">
      <c r="L43" s="44">
        <v>38</v>
      </c>
      <c r="M43" s="45">
        <v>33930</v>
      </c>
      <c r="N43" s="44">
        <v>49980</v>
      </c>
      <c r="O43" s="44">
        <v>42765</v>
      </c>
      <c r="P43" s="44">
        <v>21870</v>
      </c>
      <c r="Q43" s="44">
        <v>27090</v>
      </c>
      <c r="R43" s="44">
        <v>33055</v>
      </c>
      <c r="S43" s="44">
        <v>33820</v>
      </c>
      <c r="T43" s="44">
        <v>33470</v>
      </c>
      <c r="U43" s="44">
        <v>40505</v>
      </c>
      <c r="V43" s="44">
        <v>27835</v>
      </c>
      <c r="W43" s="44">
        <v>28740</v>
      </c>
      <c r="X43" s="44">
        <v>29005</v>
      </c>
      <c r="Y43" s="44">
        <v>28600</v>
      </c>
    </row>
    <row r="44" spans="3:25">
      <c r="L44" s="42">
        <v>39</v>
      </c>
      <c r="M44" s="45">
        <v>31555</v>
      </c>
      <c r="N44" s="44">
        <v>40480</v>
      </c>
      <c r="O44" s="44">
        <v>41590</v>
      </c>
      <c r="P44" s="44">
        <v>27040</v>
      </c>
      <c r="Q44" s="44">
        <v>24675</v>
      </c>
      <c r="R44" s="44">
        <v>32445</v>
      </c>
      <c r="S44" s="44">
        <v>24620</v>
      </c>
      <c r="T44" s="44">
        <v>24470</v>
      </c>
      <c r="U44" s="44">
        <v>26605</v>
      </c>
      <c r="V44" s="44">
        <v>36005</v>
      </c>
      <c r="W44" s="44">
        <v>29010</v>
      </c>
      <c r="X44" s="44">
        <v>29105</v>
      </c>
      <c r="Y44" s="44">
        <v>30340</v>
      </c>
    </row>
    <row r="45" spans="3:25">
      <c r="L45" s="44">
        <v>40</v>
      </c>
      <c r="M45" s="45">
        <v>33030</v>
      </c>
      <c r="N45" s="44">
        <v>39755</v>
      </c>
      <c r="O45" s="44">
        <v>26175</v>
      </c>
      <c r="P45" s="44">
        <v>27875</v>
      </c>
      <c r="Q45" s="44">
        <v>23725</v>
      </c>
      <c r="R45" s="44">
        <v>24420</v>
      </c>
      <c r="S45" s="44">
        <v>24935</v>
      </c>
      <c r="T45" s="44">
        <v>28625</v>
      </c>
      <c r="U45" s="44">
        <v>25835</v>
      </c>
      <c r="V45" s="44">
        <v>27210</v>
      </c>
      <c r="W45" s="44">
        <v>27105</v>
      </c>
      <c r="X45" s="44">
        <v>29285</v>
      </c>
      <c r="Y45" s="44">
        <v>28520</v>
      </c>
    </row>
    <row r="46" spans="3:25">
      <c r="L46" s="42">
        <v>41</v>
      </c>
      <c r="M46" s="45">
        <v>47405</v>
      </c>
      <c r="N46" s="44">
        <v>37635</v>
      </c>
      <c r="O46" s="44">
        <v>41645</v>
      </c>
      <c r="P46" s="44">
        <v>39770</v>
      </c>
      <c r="Q46" s="44">
        <v>24690</v>
      </c>
      <c r="R46" s="44">
        <v>28065</v>
      </c>
      <c r="S46" s="44">
        <v>24220</v>
      </c>
      <c r="T46" s="44">
        <v>26305</v>
      </c>
      <c r="U46" s="44">
        <v>25220</v>
      </c>
      <c r="V46" s="44">
        <v>28195</v>
      </c>
      <c r="W46" s="44">
        <v>26210</v>
      </c>
      <c r="X46" s="44">
        <v>28845</v>
      </c>
      <c r="Y46" s="44">
        <v>28830</v>
      </c>
    </row>
    <row r="47" spans="3:25">
      <c r="L47" s="44">
        <v>42</v>
      </c>
      <c r="M47" s="45">
        <v>20020</v>
      </c>
      <c r="N47" s="44">
        <v>28730</v>
      </c>
      <c r="O47" s="44">
        <v>34025</v>
      </c>
      <c r="P47" s="44">
        <v>36025</v>
      </c>
      <c r="Q47" s="44">
        <v>42445</v>
      </c>
      <c r="R47" s="44">
        <v>27005</v>
      </c>
      <c r="S47" s="44">
        <v>43770</v>
      </c>
      <c r="T47" s="44">
        <v>34725</v>
      </c>
      <c r="U47" s="44">
        <v>26630</v>
      </c>
      <c r="V47" s="44">
        <v>28595</v>
      </c>
      <c r="W47" s="44">
        <v>28045</v>
      </c>
      <c r="X47" s="44">
        <v>29090</v>
      </c>
      <c r="Y47" s="44">
        <v>29325</v>
      </c>
    </row>
    <row r="48" spans="3:25">
      <c r="L48" s="42">
        <v>43</v>
      </c>
      <c r="M48" s="45">
        <v>32220</v>
      </c>
      <c r="N48" s="44">
        <v>34260</v>
      </c>
      <c r="O48" s="44">
        <v>26645</v>
      </c>
      <c r="P48" s="44">
        <v>28510</v>
      </c>
      <c r="Q48" s="44">
        <v>23770</v>
      </c>
      <c r="R48" s="44">
        <v>23690</v>
      </c>
      <c r="S48" s="44">
        <v>35365</v>
      </c>
      <c r="T48" s="44">
        <v>25815</v>
      </c>
      <c r="U48" s="44">
        <v>26405</v>
      </c>
      <c r="V48" s="44">
        <v>26960</v>
      </c>
      <c r="W48" s="44">
        <v>29470</v>
      </c>
      <c r="X48" s="44">
        <v>28920</v>
      </c>
      <c r="Y48" s="44">
        <v>29795</v>
      </c>
    </row>
    <row r="49" spans="12:25">
      <c r="L49" s="44">
        <v>44</v>
      </c>
      <c r="M49" s="45">
        <v>64580</v>
      </c>
      <c r="N49" s="44">
        <v>50965</v>
      </c>
      <c r="O49" s="44">
        <v>39730</v>
      </c>
      <c r="P49" s="44">
        <v>46900</v>
      </c>
      <c r="Q49" s="44">
        <v>49755</v>
      </c>
      <c r="R49" s="44">
        <v>23690</v>
      </c>
      <c r="S49" s="44">
        <v>23290</v>
      </c>
      <c r="T49" s="44">
        <v>25015</v>
      </c>
      <c r="U49" s="44">
        <v>26085</v>
      </c>
      <c r="V49" s="44">
        <v>26620</v>
      </c>
      <c r="W49" s="44">
        <v>26675</v>
      </c>
      <c r="X49" s="44">
        <v>27935</v>
      </c>
      <c r="Y49" s="44">
        <v>27520</v>
      </c>
    </row>
    <row r="50" spans="12:25">
      <c r="L50" s="42">
        <v>45</v>
      </c>
      <c r="M50" s="45">
        <v>46390</v>
      </c>
      <c r="N50" s="44">
        <v>53255</v>
      </c>
      <c r="O50" s="44">
        <v>59155</v>
      </c>
      <c r="P50" s="44">
        <v>21875</v>
      </c>
      <c r="Q50" s="44">
        <v>44860</v>
      </c>
      <c r="R50" s="44">
        <v>23750</v>
      </c>
      <c r="S50" s="44">
        <v>23180</v>
      </c>
      <c r="T50" s="44">
        <v>25010</v>
      </c>
      <c r="U50" s="44">
        <v>28215</v>
      </c>
      <c r="V50" s="44">
        <v>26605</v>
      </c>
      <c r="W50" s="44">
        <v>29315</v>
      </c>
      <c r="X50" s="44">
        <v>28715</v>
      </c>
      <c r="Y50" s="44">
        <v>28965</v>
      </c>
    </row>
    <row r="51" spans="12:25">
      <c r="L51" s="44">
        <v>46</v>
      </c>
      <c r="M51" s="45">
        <v>69565</v>
      </c>
      <c r="N51" s="44">
        <v>40445</v>
      </c>
      <c r="O51" s="44">
        <v>45495</v>
      </c>
      <c r="P51" s="44">
        <v>22135</v>
      </c>
      <c r="Q51" s="44">
        <v>23500</v>
      </c>
      <c r="R51" s="44">
        <v>24440</v>
      </c>
      <c r="S51" s="44">
        <v>31190</v>
      </c>
      <c r="T51" s="44">
        <v>25505</v>
      </c>
      <c r="U51" s="44">
        <v>25475</v>
      </c>
      <c r="V51" s="44">
        <v>27330</v>
      </c>
      <c r="W51" s="44">
        <v>27525</v>
      </c>
      <c r="X51" s="44">
        <v>28235</v>
      </c>
      <c r="Y51" s="44">
        <v>28555</v>
      </c>
    </row>
    <row r="52" spans="12:25">
      <c r="L52" s="42">
        <v>47</v>
      </c>
      <c r="M52" s="45">
        <v>46265</v>
      </c>
      <c r="N52" s="44">
        <v>42955</v>
      </c>
      <c r="O52" s="44">
        <v>28950</v>
      </c>
      <c r="P52" s="44">
        <v>32735</v>
      </c>
      <c r="Q52" s="44">
        <v>32215</v>
      </c>
      <c r="R52" s="44">
        <v>28745</v>
      </c>
      <c r="S52" s="44">
        <v>36775</v>
      </c>
      <c r="T52" s="44">
        <v>24105</v>
      </c>
      <c r="U52" s="44">
        <v>26065</v>
      </c>
      <c r="V52" s="44">
        <v>26770</v>
      </c>
      <c r="W52" s="44">
        <v>27715</v>
      </c>
      <c r="X52" s="44">
        <v>29925</v>
      </c>
      <c r="Y52" s="44">
        <v>30105</v>
      </c>
    </row>
    <row r="53" spans="12:25">
      <c r="L53" s="44">
        <v>48</v>
      </c>
      <c r="M53" s="45">
        <v>55715</v>
      </c>
      <c r="N53" s="44">
        <v>35675</v>
      </c>
      <c r="O53" s="44">
        <v>22125</v>
      </c>
      <c r="P53" s="44">
        <v>24080</v>
      </c>
      <c r="Q53" s="44">
        <v>25225</v>
      </c>
      <c r="R53" s="44">
        <v>26180</v>
      </c>
      <c r="S53" s="44">
        <v>23955</v>
      </c>
      <c r="T53" s="44">
        <v>25925</v>
      </c>
      <c r="U53" s="44">
        <v>35715</v>
      </c>
      <c r="V53" s="44">
        <v>28150</v>
      </c>
      <c r="W53" s="44">
        <v>27445</v>
      </c>
      <c r="X53" s="44">
        <v>29910</v>
      </c>
      <c r="Y53" s="44">
        <v>28230</v>
      </c>
    </row>
    <row r="54" spans="12:25">
      <c r="L54" s="42">
        <v>49</v>
      </c>
      <c r="M54" s="45">
        <v>39375</v>
      </c>
      <c r="N54" s="44">
        <v>23970</v>
      </c>
      <c r="O54" s="44">
        <v>31450</v>
      </c>
      <c r="P54" s="44">
        <v>22455</v>
      </c>
      <c r="Q54" s="44">
        <v>27935</v>
      </c>
      <c r="R54" s="44">
        <v>23355</v>
      </c>
      <c r="S54" s="44">
        <v>28215</v>
      </c>
      <c r="T54" s="44">
        <v>38305</v>
      </c>
      <c r="U54" s="44">
        <v>25300</v>
      </c>
      <c r="V54" s="44">
        <v>25975</v>
      </c>
      <c r="W54" s="44">
        <v>28175</v>
      </c>
      <c r="X54" s="44">
        <v>28610</v>
      </c>
      <c r="Y54" s="44">
        <v>28895</v>
      </c>
    </row>
    <row r="55" spans="12:25">
      <c r="L55" s="44">
        <v>50</v>
      </c>
      <c r="M55" s="48">
        <v>35070</v>
      </c>
      <c r="N55" s="47">
        <v>34780</v>
      </c>
      <c r="O55" s="47">
        <v>25490</v>
      </c>
      <c r="P55" s="47">
        <v>29135</v>
      </c>
      <c r="Q55" s="47">
        <v>35425</v>
      </c>
      <c r="R55" s="47">
        <v>23690</v>
      </c>
      <c r="S55" s="47">
        <v>28155</v>
      </c>
      <c r="T55" s="47">
        <v>26440</v>
      </c>
      <c r="U55" s="47">
        <v>26025</v>
      </c>
      <c r="V55" s="47">
        <v>28695</v>
      </c>
      <c r="W55" s="47">
        <v>28345</v>
      </c>
      <c r="X55" s="47">
        <v>28465</v>
      </c>
      <c r="Y55" s="47">
        <v>28985</v>
      </c>
    </row>
  </sheetData>
  <phoneticPr fontId="3" type="noConversion"/>
  <printOptions headings="1"/>
  <pageMargins left="0.74803149606299213" right="0.74803149606299213" top="0.98425196850393704" bottom="0.98425196850393704" header="0.51181102362204722" footer="0.51181102362204722"/>
  <pageSetup paperSize="9" orientation="portrait" blackAndWhite="1" horizontalDpi="0" verticalDpi="0"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第1题</vt:lpstr>
      <vt:lpstr>第2题</vt:lpstr>
      <vt:lpstr>第3题</vt:lpstr>
      <vt:lpstr>第4题 </vt:lpstr>
      <vt:lpstr>第5题</vt:lpstr>
      <vt:lpstr>第6题</vt:lpstr>
      <vt:lpstr>第7题</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2022-05-18T13:57:43Z</dcterms:modified>
</cp:coreProperties>
</file>