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.xml" ContentType="application/vnd.ms-excel.controlproperti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大三下\经营分析\考试题库\模拟试题汇总\excel\"/>
    </mc:Choice>
  </mc:AlternateContent>
  <bookViews>
    <workbookView xWindow="0" yWindow="0" windowWidth="18530" windowHeight="7130" firstSheet="8" activeTab="12"/>
  </bookViews>
  <sheets>
    <sheet name="第1题" sheetId="11" r:id="rId1"/>
    <sheet name="第2题" sheetId="5" r:id="rId2"/>
    <sheet name="每月总收入" sheetId="14" r:id="rId3"/>
    <sheet name="资产" sheetId="15" r:id="rId4"/>
    <sheet name="固定支出" sheetId="16" r:id="rId5"/>
    <sheet name="每月总收入、资产" sheetId="17" r:id="rId6"/>
    <sheet name="每月总收入、固定支出" sheetId="18" r:id="rId7"/>
    <sheet name="每月总收入、资产、固定支出" sheetId="19" r:id="rId8"/>
    <sheet name="第3题" sheetId="8" r:id="rId9"/>
    <sheet name="第4题" sheetId="21" r:id="rId10"/>
    <sheet name="第5题" sheetId="22" r:id="rId11"/>
    <sheet name="第6题" sheetId="20" r:id="rId12"/>
    <sheet name="第7题" sheetId="13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jin01" localSheetId="9">#REF!</definedName>
    <definedName name="_jin01" localSheetId="10">#REF!</definedName>
    <definedName name="_jin01" localSheetId="11">#REF!</definedName>
    <definedName name="_jin01" localSheetId="4">#REF!</definedName>
    <definedName name="_jin01" localSheetId="2">#REF!</definedName>
    <definedName name="_jin01" localSheetId="6">#REF!</definedName>
    <definedName name="_jin01" localSheetId="5">#REF!</definedName>
    <definedName name="_jin01" localSheetId="7">#REF!</definedName>
    <definedName name="_jin01" localSheetId="3">#REF!</definedName>
    <definedName name="_jin01">#REF!</definedName>
    <definedName name="_sj1">[1]第1套!$A$1:$C$73</definedName>
    <definedName name="_sj2">[1]第2套!$A$1:$D$251</definedName>
    <definedName name="aaa">OFFSET([2]第4题!XFC1,0,-1,3,1)</definedName>
    <definedName name="ahzixingche">#REF!</definedName>
    <definedName name="Biao1" localSheetId="9">#REF!</definedName>
    <definedName name="Biao1" localSheetId="10">[3]第7题控制!#REF!</definedName>
    <definedName name="Biao1" localSheetId="12">#REF!</definedName>
    <definedName name="Biao1">#REF!</definedName>
    <definedName name="Biao2" localSheetId="9">#REF!</definedName>
    <definedName name="Biao2" localSheetId="10">[3]第7题控制!#REF!</definedName>
    <definedName name="Biao2" localSheetId="12">#REF!</definedName>
    <definedName name="Biao2">#REF!</definedName>
    <definedName name="Biao3" localSheetId="9">#REF!</definedName>
    <definedName name="Biao3" localSheetId="10">#REF!</definedName>
    <definedName name="Biao3" localSheetId="12">#REF!</definedName>
    <definedName name="Biao3">#REF!</definedName>
    <definedName name="Biao4" localSheetId="9">#REF!</definedName>
    <definedName name="Biao4" localSheetId="10">[3]第7题控制!#REF!</definedName>
    <definedName name="Biao4" localSheetId="12">#REF!</definedName>
    <definedName name="Biao4">#REF!</definedName>
    <definedName name="BudgetTab" localSheetId="9">#REF!</definedName>
    <definedName name="BudgetTab" localSheetId="10">#REF!</definedName>
    <definedName name="BudgetTab" localSheetId="12">#REF!</definedName>
    <definedName name="BudgetTab">#REF!</definedName>
    <definedName name="MaintTable" localSheetId="9">[4]第3题!#REF!</definedName>
    <definedName name="MaintTable" localSheetId="10">[4]第3题!#REF!</definedName>
    <definedName name="MaintTable" localSheetId="12">[4]第3题!#REF!</definedName>
    <definedName name="MaintTable">[4]第3题!#REF!</definedName>
    <definedName name="solver_adj" localSheetId="8" hidden="1">第3题!$D$2</definedName>
    <definedName name="solver_adj" localSheetId="10" hidden="1">第5题!$D$9:$F$11</definedName>
    <definedName name="solver_adj" localSheetId="11" hidden="1">第6题!$D$6:$G$6</definedName>
    <definedName name="solver_adj" localSheetId="12" hidden="1">第7题!$C$10</definedName>
    <definedName name="solver_cvg" localSheetId="8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drv" localSheetId="8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eng" localSheetId="8" hidden="1">1</definedName>
    <definedName name="solver_eng" localSheetId="10" hidden="1">2</definedName>
    <definedName name="solver_eng" localSheetId="11" hidden="1">2</definedName>
    <definedName name="solver_eng" localSheetId="12" hidden="1">1</definedName>
    <definedName name="solver_est" localSheetId="8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itr" localSheetId="8" hidden="1">2147483647</definedName>
    <definedName name="solver_itr" localSheetId="10" hidden="1">2147483647</definedName>
    <definedName name="solver_itr" localSheetId="11" hidden="1">100</definedName>
    <definedName name="solver_itr" localSheetId="12" hidden="1">2147483647</definedName>
    <definedName name="solver_lhs1" localSheetId="8" hidden="1">第3题!$D$2</definedName>
    <definedName name="solver_lhs1" localSheetId="10" hidden="1">第5题!$D$6:$F$6</definedName>
    <definedName name="solver_lhs1" localSheetId="11" hidden="1">第6题!$H$2</definedName>
    <definedName name="solver_lhs1" localSheetId="12" hidden="1">第7题!$C$10</definedName>
    <definedName name="solver_lhs2" localSheetId="10" hidden="1">第5题!$D$9:$F$11</definedName>
    <definedName name="solver_lhs2" localSheetId="11" hidden="1">第6题!$H$3</definedName>
    <definedName name="solver_lhs2" localSheetId="12" hidden="1">第7题!$C$10</definedName>
    <definedName name="solver_lhs3" localSheetId="10" hidden="1">第5题!$H$2:$H$4</definedName>
    <definedName name="solver_lhs3" localSheetId="11" hidden="1">第6题!$H$4</definedName>
    <definedName name="solver_lin" localSheetId="10" hidden="1">1</definedName>
    <definedName name="solver_lin" localSheetId="11" hidden="1">1</definedName>
    <definedName name="solver_mip" localSheetId="8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ni" localSheetId="8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rt" localSheetId="8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sl" localSheetId="8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neg" localSheetId="8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od" localSheetId="8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um" localSheetId="8" hidden="1">0</definedName>
    <definedName name="solver_num" localSheetId="10" hidden="1">3</definedName>
    <definedName name="solver_num" localSheetId="11" hidden="1">3</definedName>
    <definedName name="solver_num" localSheetId="12" hidden="1">2</definedName>
    <definedName name="solver_nwt" localSheetId="8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opt" localSheetId="8" hidden="1">第3题!$G$7</definedName>
    <definedName name="solver_opt" localSheetId="10" hidden="1">第5题!$G$11</definedName>
    <definedName name="solver_opt" localSheetId="11" hidden="1">第6题!$H$5</definedName>
    <definedName name="solver_opt" localSheetId="12" hidden="1">第7题!$N$2</definedName>
    <definedName name="solver_pre" localSheetId="8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rbv" localSheetId="8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el1" localSheetId="8" hidden="1">1</definedName>
    <definedName name="solver_rel1" localSheetId="10" hidden="1">2</definedName>
    <definedName name="solver_rel1" localSheetId="11" hidden="1">2</definedName>
    <definedName name="solver_rel1" localSheetId="12" hidden="1">1</definedName>
    <definedName name="solver_rel2" localSheetId="10" hidden="1">4</definedName>
    <definedName name="solver_rel2" localSheetId="11" hidden="1">2</definedName>
    <definedName name="solver_rel2" localSheetId="12" hidden="1">3</definedName>
    <definedName name="solver_rel3" localSheetId="10" hidden="1">2</definedName>
    <definedName name="solver_rel3" localSheetId="11" hidden="1">1</definedName>
    <definedName name="solver_rhs1" localSheetId="8" hidden="1">48</definedName>
    <definedName name="solver_rhs1" localSheetId="10" hidden="1">1</definedName>
    <definedName name="solver_rhs1" localSheetId="11" hidden="1">第6题!$I$2</definedName>
    <definedName name="solver_rhs1" localSheetId="12" hidden="1">8500</definedName>
    <definedName name="solver_rhs2" localSheetId="10" hidden="1">整数</definedName>
    <definedName name="solver_rhs2" localSheetId="11" hidden="1">第6题!$I$3</definedName>
    <definedName name="solver_rhs2" localSheetId="12" hidden="1">7500</definedName>
    <definedName name="solver_rhs3" localSheetId="10" hidden="1">1</definedName>
    <definedName name="solver_rhs3" localSheetId="11" hidden="1">第6题!$I$4</definedName>
    <definedName name="solver_rlx" localSheetId="8" hidden="1">2</definedName>
    <definedName name="solver_rlx" localSheetId="10" hidden="1">2</definedName>
    <definedName name="solver_rlx" localSheetId="11" hidden="1">1</definedName>
    <definedName name="solver_rlx" localSheetId="12" hidden="1">2</definedName>
    <definedName name="solver_rsd" localSheetId="8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scl" localSheetId="8" hidden="1">1</definedName>
    <definedName name="solver_scl" localSheetId="10" hidden="1">1</definedName>
    <definedName name="solver_scl" localSheetId="11" hidden="1">2</definedName>
    <definedName name="solver_scl" localSheetId="12" hidden="1">1</definedName>
    <definedName name="solver_sho" localSheetId="8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sz" localSheetId="8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tim" localSheetId="8" hidden="1">2147483647</definedName>
    <definedName name="solver_tim" localSheetId="10" hidden="1">2147483647</definedName>
    <definedName name="solver_tim" localSheetId="11" hidden="1">100</definedName>
    <definedName name="solver_tim" localSheetId="12" hidden="1">2147483647</definedName>
    <definedName name="solver_tol" localSheetId="8" hidden="1">0.01</definedName>
    <definedName name="solver_tol" localSheetId="10" hidden="1">0.01</definedName>
    <definedName name="solver_tol" localSheetId="11" hidden="1">0.05</definedName>
    <definedName name="solver_tol" localSheetId="12" hidden="1">0.01</definedName>
    <definedName name="solver_typ" localSheetId="8" hidden="1">3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val" localSheetId="8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er" localSheetId="8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查询数据" localSheetId="9">[5]第2题!#REF!</definedName>
    <definedName name="查询数据" localSheetId="10">[5]第2题!#REF!</definedName>
    <definedName name="查询数据" localSheetId="12">[5]第2题!#REF!</definedName>
    <definedName name="查询数据">[5]第2题!#REF!</definedName>
    <definedName name="第1季度不规则值">[6]季节指数计算模型!$E$2,[6]季节指数计算模型!$E$7,[6]季节指数计算模型!$E$12,[6]季节指数计算模型!$E$17</definedName>
    <definedName name="第2季度不规则值">[6]季节指数计算模型!$E$3,[6]季节指数计算模型!$E$8,[6]季节指数计算模型!$E$13,[6]季节指数计算模型!$E$18</definedName>
    <definedName name="第3季度不规则值">[6]季节指数计算模型!$E$5,[6]季节指数计算模型!$E$10,[6]季节指数计算模型!$E$15</definedName>
    <definedName name="第4季度不规则值">[6]季节指数计算模型!$E$6,[6]季节指数计算模型!$E$11,[6]季节指数计算模型!$E$16,[6]季节指数计算模型!$E$21</definedName>
    <definedName name="第5题">#REF!</definedName>
    <definedName name="基行" localSheetId="9">#REF!</definedName>
    <definedName name="基行" localSheetId="10">#REF!</definedName>
    <definedName name="基行" localSheetId="11">#REF!</definedName>
    <definedName name="基行" localSheetId="12">#REF!</definedName>
    <definedName name="基行" localSheetId="4">#REF!</definedName>
    <definedName name="基行" localSheetId="2">#REF!</definedName>
    <definedName name="基行" localSheetId="6">#REF!</definedName>
    <definedName name="基行" localSheetId="5">#REF!</definedName>
    <definedName name="基行" localSheetId="7">#REF!</definedName>
    <definedName name="基行" localSheetId="3">#REF!</definedName>
    <definedName name="基行">#REF!</definedName>
    <definedName name="原始数据" localSheetId="9">#REF!</definedName>
    <definedName name="原始数据" localSheetId="10">#REF!</definedName>
    <definedName name="原始数据">#REF!</definedName>
  </definedNames>
  <calcPr calcId="162913"/>
</workbook>
</file>

<file path=xl/calcChain.xml><?xml version="1.0" encoding="utf-8"?>
<calcChain xmlns="http://schemas.openxmlformats.org/spreadsheetml/2006/main">
  <c r="P5" i="13" l="1"/>
  <c r="C12" i="13"/>
  <c r="N2" i="13"/>
  <c r="H6" i="13"/>
  <c r="M6" i="13" s="1"/>
  <c r="H7" i="13"/>
  <c r="M7" i="13" s="1"/>
  <c r="H8" i="13"/>
  <c r="M8" i="13" s="1"/>
  <c r="H9" i="13"/>
  <c r="M9" i="13" s="1"/>
  <c r="H10" i="13"/>
  <c r="M10" i="13" s="1"/>
  <c r="H11" i="13"/>
  <c r="M11" i="13" s="1"/>
  <c r="H12" i="13"/>
  <c r="M12" i="13" s="1"/>
  <c r="H13" i="13"/>
  <c r="M13" i="13" s="1"/>
  <c r="H14" i="13"/>
  <c r="M14" i="13" s="1"/>
  <c r="H15" i="13"/>
  <c r="M15" i="13" s="1"/>
  <c r="H16" i="13"/>
  <c r="M16" i="13" s="1"/>
  <c r="H5" i="13"/>
  <c r="I5" i="13" s="1"/>
  <c r="Q2" i="13"/>
  <c r="R2" i="13"/>
  <c r="S2" i="13"/>
  <c r="T2" i="13"/>
  <c r="U2" i="13"/>
  <c r="V2" i="13"/>
  <c r="W2" i="13"/>
  <c r="X2" i="13"/>
  <c r="Y2" i="13"/>
  <c r="Z2" i="13"/>
  <c r="AA2" i="13"/>
  <c r="AB2" i="13"/>
  <c r="AC2" i="13"/>
  <c r="F5" i="13"/>
  <c r="G6" i="13"/>
  <c r="G7" i="13"/>
  <c r="G8" i="13"/>
  <c r="G9" i="13"/>
  <c r="G10" i="13"/>
  <c r="G11" i="13"/>
  <c r="G12" i="13"/>
  <c r="G13" i="13"/>
  <c r="G14" i="13"/>
  <c r="G15" i="13"/>
  <c r="G16" i="13"/>
  <c r="G5" i="13"/>
  <c r="L5" i="13" l="1"/>
  <c r="J5" i="13"/>
  <c r="M5" i="13"/>
  <c r="M2" i="13" s="1"/>
  <c r="F6" i="13" l="1"/>
  <c r="K5" i="13"/>
  <c r="N5" i="13" l="1"/>
  <c r="I6" i="13"/>
  <c r="L6" i="13" s="1"/>
  <c r="J6" i="13" l="1"/>
  <c r="F7" i="13" s="1"/>
  <c r="A7" i="20"/>
  <c r="A6" i="20"/>
  <c r="H5" i="20"/>
  <c r="A1" i="20" s="1"/>
  <c r="H4" i="20" a="1"/>
  <c r="H4" i="20" s="1"/>
  <c r="A5" i="20" s="1"/>
  <c r="H3" i="20" a="1"/>
  <c r="H3" i="20" s="1"/>
  <c r="A4" i="20" s="1"/>
  <c r="H2" i="20" a="1"/>
  <c r="H2" i="20"/>
  <c r="A3" i="20" s="1"/>
  <c r="A2" i="20"/>
  <c r="A7" i="22"/>
  <c r="F6" i="22"/>
  <c r="E6" i="22"/>
  <c r="D6" i="22"/>
  <c r="A6" i="22"/>
  <c r="F5" i="22" a="1"/>
  <c r="F5" i="22" s="1"/>
  <c r="E5" i="22" a="1"/>
  <c r="E5" i="22" s="1"/>
  <c r="D5" i="22" a="1"/>
  <c r="D5" i="22" s="1"/>
  <c r="G11" i="22" s="1"/>
  <c r="A1" i="22" s="1"/>
  <c r="H4" i="22"/>
  <c r="G4" i="22" a="1"/>
  <c r="G4" i="22"/>
  <c r="A4" i="22" a="1"/>
  <c r="A4" i="22" s="1"/>
  <c r="H3" i="22"/>
  <c r="G3" i="22" a="1"/>
  <c r="G3" i="22"/>
  <c r="A3" i="22" a="1"/>
  <c r="A3" i="22" s="1"/>
  <c r="H2" i="22"/>
  <c r="A5" i="22" s="1" a="1"/>
  <c r="A5" i="22" s="1"/>
  <c r="G2" i="22" a="1"/>
  <c r="G2" i="22" s="1"/>
  <c r="A2" i="22"/>
  <c r="G17" i="21"/>
  <c r="F17" i="21"/>
  <c r="F16" i="21"/>
  <c r="C13" i="21" s="1"/>
  <c r="G15" i="21"/>
  <c r="F15" i="21"/>
  <c r="B13" i="21"/>
  <c r="F12" i="21"/>
  <c r="B11" i="21"/>
  <c r="B9" i="21"/>
  <c r="G5" i="21"/>
  <c r="G4" i="21"/>
  <c r="G15" i="8"/>
  <c r="G14" i="8"/>
  <c r="D9" i="8"/>
  <c r="D10" i="8" s="1"/>
  <c r="C7" i="8"/>
  <c r="D6" i="8"/>
  <c r="D7" i="8" s="1"/>
  <c r="E10" i="5"/>
  <c r="E9" i="5"/>
  <c r="E8" i="5"/>
  <c r="E7" i="5"/>
  <c r="E6" i="5"/>
  <c r="E5" i="5"/>
  <c r="E4" i="5"/>
  <c r="E3" i="5"/>
  <c r="E2" i="5"/>
  <c r="C14" i="11"/>
  <c r="C13" i="11"/>
  <c r="C12" i="11"/>
  <c r="C11" i="11"/>
  <c r="C10" i="11"/>
  <c r="C9" i="11"/>
  <c r="C8" i="11"/>
  <c r="C7" i="11"/>
  <c r="F6" i="11"/>
  <c r="C6" i="11"/>
  <c r="C5" i="11"/>
  <c r="F3" i="11"/>
  <c r="I2" i="11" s="1"/>
  <c r="K6" i="13" l="1"/>
  <c r="N6" i="13" s="1"/>
  <c r="I7" i="13"/>
  <c r="L7" i="13" s="1"/>
  <c r="D11" i="8"/>
  <c r="B12" i="8" s="1"/>
  <c r="G6" i="21"/>
  <c r="J7" i="13" l="1"/>
  <c r="F8" i="13" s="1"/>
  <c r="I8" i="13" s="1"/>
  <c r="G7" i="21"/>
  <c r="K7" i="13" l="1"/>
  <c r="N7" i="13" s="1"/>
  <c r="J8" i="13"/>
  <c r="L8" i="13"/>
  <c r="G8" i="21"/>
  <c r="G9" i="21" s="1"/>
  <c r="G10" i="21" s="1"/>
  <c r="G11" i="21" s="1"/>
  <c r="G12" i="21" s="1"/>
  <c r="C12" i="21"/>
  <c r="C11" i="21"/>
  <c r="F9" i="13" l="1"/>
  <c r="I9" i="13" s="1"/>
  <c r="K8" i="13"/>
  <c r="B12" i="21"/>
  <c r="C9" i="21"/>
  <c r="N8" i="13" l="1"/>
  <c r="J9" i="13"/>
  <c r="L9" i="13"/>
  <c r="B10" i="21"/>
  <c r="J1" i="21"/>
  <c r="F10" i="13" l="1"/>
  <c r="I10" i="13" s="1"/>
  <c r="K9" i="13"/>
  <c r="N9" i="13" l="1"/>
  <c r="J10" i="13"/>
  <c r="L10" i="13"/>
  <c r="F11" i="13" l="1"/>
  <c r="K10" i="13"/>
  <c r="N10" i="13" s="1"/>
  <c r="I11" i="13" l="1"/>
  <c r="L11" i="13" s="1"/>
  <c r="J11" i="13" l="1"/>
  <c r="K11" i="13" s="1"/>
  <c r="N11" i="13" s="1"/>
  <c r="F12" i="13" l="1"/>
  <c r="I12" i="13" s="1"/>
  <c r="L12" i="13" s="1"/>
  <c r="J12" i="13" l="1"/>
  <c r="K12" i="13" s="1"/>
  <c r="N12" i="13" s="1"/>
  <c r="F13" i="13" l="1"/>
  <c r="I13" i="13" s="1"/>
  <c r="L13" i="13" s="1"/>
  <c r="J13" i="13" l="1"/>
  <c r="K13" i="13" s="1"/>
  <c r="N13" i="13" s="1"/>
  <c r="F14" i="13" l="1"/>
  <c r="I14" i="13" s="1"/>
  <c r="L14" i="13" s="1"/>
  <c r="J14" i="13" l="1"/>
  <c r="F15" i="13" s="1"/>
  <c r="K14" i="13" l="1"/>
  <c r="N14" i="13" s="1"/>
  <c r="I15" i="13"/>
  <c r="L15" i="13" s="1"/>
  <c r="J15" i="13" l="1"/>
  <c r="F16" i="13" s="1"/>
  <c r="K15" i="13" l="1"/>
  <c r="N15" i="13" s="1"/>
  <c r="I16" i="13"/>
  <c r="L16" i="13" s="1"/>
  <c r="L2" i="13" s="1"/>
  <c r="J16" i="13" l="1"/>
  <c r="K16" i="13" s="1"/>
  <c r="K2" i="13" s="1"/>
  <c r="N16" i="13" l="1"/>
</calcChain>
</file>

<file path=xl/sharedStrings.xml><?xml version="1.0" encoding="utf-8"?>
<sst xmlns="http://schemas.openxmlformats.org/spreadsheetml/2006/main" count="268" uniqueCount="119">
  <si>
    <t>月份</t>
  </si>
  <si>
    <t>销售额</t>
  </si>
  <si>
    <t>预测值</t>
  </si>
  <si>
    <t>移动平均跨度</t>
  </si>
  <si>
    <t>MSE</t>
  </si>
  <si>
    <t>最优移动平均跨度</t>
  </si>
  <si>
    <t>第13个月销售额的预测值</t>
  </si>
  <si>
    <t>每月总收入(万)</t>
  </si>
  <si>
    <t>资产(百万)</t>
  </si>
  <si>
    <t>固定支出(万)</t>
  </si>
  <si>
    <t>信用分数</t>
  </si>
  <si>
    <t>预测1</t>
  </si>
  <si>
    <t>每月总收入与固定支出</t>
  </si>
  <si>
    <t>a</t>
  </si>
  <si>
    <t>b1</t>
  </si>
  <si>
    <t>b2</t>
  </si>
  <si>
    <r>
      <rPr>
        <sz val="11"/>
        <rFont val="宋体"/>
        <family val="3"/>
        <charset val="134"/>
        <scheme val="major"/>
      </rPr>
      <t>R</t>
    </r>
    <r>
      <rPr>
        <vertAlign val="superscript"/>
        <sz val="11"/>
        <rFont val="宋体"/>
        <family val="3"/>
        <charset val="134"/>
        <scheme val="major"/>
      </rPr>
      <t>2</t>
    </r>
  </si>
  <si>
    <r>
      <rPr>
        <sz val="11"/>
        <rFont val="宋体"/>
        <family val="3"/>
        <charset val="134"/>
        <scheme val="major"/>
      </rPr>
      <t>调整后的R</t>
    </r>
    <r>
      <rPr>
        <vertAlign val="superscript"/>
        <sz val="11"/>
        <rFont val="宋体"/>
        <family val="3"/>
        <charset val="134"/>
        <scheme val="major"/>
      </rPr>
      <t>2</t>
    </r>
  </si>
  <si>
    <t>每月总收入</t>
  </si>
  <si>
    <t>资产</t>
  </si>
  <si>
    <t>固定支出</t>
  </si>
  <si>
    <t>每月总收入与资产</t>
  </si>
  <si>
    <t>每月总收入、资产与固定支出</t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</si>
  <si>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</si>
  <si>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</si>
  <si>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</si>
  <si>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</si>
  <si>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</si>
  <si>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</si>
  <si>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</si>
  <si>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</si>
  <si>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df</t>
  </si>
  <si>
    <t>SS</t>
  </si>
  <si>
    <t>MS</t>
  </si>
  <si>
    <t>F</t>
  </si>
  <si>
    <t>Significance F</t>
  </si>
  <si>
    <t>回归分析</t>
  </si>
  <si>
    <t>残差</t>
  </si>
  <si>
    <t>总计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</si>
  <si>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</si>
  <si>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</si>
  <si>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</si>
  <si>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</si>
  <si>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</si>
  <si>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</si>
  <si>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</si>
  <si>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Intercept</t>
  </si>
  <si>
    <t>X Variable 1</t>
  </si>
  <si>
    <t>X Variable 2</t>
  </si>
  <si>
    <t>X Variable 3</t>
  </si>
  <si>
    <t>月份（T）</t>
  </si>
  <si>
    <t>方案一</t>
  </si>
  <si>
    <t>方案二</t>
  </si>
  <si>
    <t>免租金月份</t>
  </si>
  <si>
    <t>每月租金</t>
  </si>
  <si>
    <t>T时刻租金</t>
  </si>
  <si>
    <r>
      <rPr>
        <sz val="11"/>
        <rFont val="宋体"/>
        <family val="3"/>
        <charset val="134"/>
        <scheme val="major"/>
      </rPr>
      <t>两方案的相对盈亏平衡点T</t>
    </r>
    <r>
      <rPr>
        <vertAlign val="subscript"/>
        <sz val="11"/>
        <rFont val="宋体"/>
        <family val="3"/>
        <charset val="134"/>
        <scheme val="major"/>
      </rPr>
      <t>0</t>
    </r>
  </si>
  <si>
    <r>
      <rPr>
        <sz val="11"/>
        <rFont val="宋体"/>
        <family val="3"/>
        <charset val="134"/>
        <scheme val="major"/>
      </rPr>
      <t>T</t>
    </r>
    <r>
      <rPr>
        <vertAlign val="subscript"/>
        <sz val="11"/>
        <rFont val="宋体"/>
        <family val="3"/>
        <charset val="134"/>
        <scheme val="major"/>
      </rPr>
      <t>0</t>
    </r>
    <r>
      <rPr>
        <sz val="11"/>
        <rFont val="宋体"/>
        <family val="3"/>
        <charset val="134"/>
        <scheme val="major"/>
      </rPr>
      <t>时的租金</t>
    </r>
  </si>
  <si>
    <t>方案选择</t>
  </si>
  <si>
    <t>差值</t>
  </si>
  <si>
    <t>项目A</t>
  </si>
  <si>
    <t>项目B</t>
  </si>
  <si>
    <t>年</t>
  </si>
  <si>
    <t>贴现率</t>
  </si>
  <si>
    <t>年限</t>
  </si>
  <si>
    <t>初始投入</t>
  </si>
  <si>
    <t>每年收益</t>
  </si>
  <si>
    <t>第一年收益</t>
  </si>
  <si>
    <t>以后各年收益增长率</t>
  </si>
  <si>
    <t>收回本金</t>
  </si>
  <si>
    <t>净现值</t>
  </si>
  <si>
    <t>比较结论</t>
  </si>
  <si>
    <t>内部报酬率</t>
  </si>
  <si>
    <t>使两种方案净现值相等的贴现率</t>
  </si>
  <si>
    <t>查表加内插值方法的贴现率</t>
  </si>
  <si>
    <t>查表内插法</t>
  </si>
  <si>
    <t>企业1</t>
  </si>
  <si>
    <r>
      <rPr>
        <sz val="11"/>
        <rFont val="宋体"/>
        <family val="3"/>
        <charset val="134"/>
        <scheme val="major"/>
      </rPr>
      <t>企业2</t>
    </r>
  </si>
  <si>
    <r>
      <rPr>
        <sz val="11"/>
        <rFont val="宋体"/>
        <family val="3"/>
        <charset val="134"/>
        <scheme val="major"/>
      </rPr>
      <t>企业3</t>
    </r>
  </si>
  <si>
    <t>总安排量</t>
  </si>
  <si>
    <t>允许值</t>
  </si>
  <si>
    <t>审计员1</t>
  </si>
  <si>
    <t>审计员2</t>
  </si>
  <si>
    <t>审计员3</t>
  </si>
  <si>
    <r>
      <rPr>
        <sz val="11"/>
        <rFont val="宋体"/>
        <family val="3"/>
        <charset val="134"/>
        <scheme val="major"/>
      </rPr>
      <t>审计员2</t>
    </r>
  </si>
  <si>
    <t>总天数</t>
  </si>
  <si>
    <r>
      <rPr>
        <sz val="11"/>
        <rFont val="宋体"/>
        <family val="3"/>
        <charset val="134"/>
        <scheme val="major"/>
      </rPr>
      <t>审计员3</t>
    </r>
  </si>
  <si>
    <t>甲</t>
  </si>
  <si>
    <t>乙</t>
  </si>
  <si>
    <t>丙</t>
  </si>
  <si>
    <t>丁</t>
  </si>
  <si>
    <t>合计</t>
  </si>
  <si>
    <t>需要量</t>
  </si>
  <si>
    <t>氮</t>
  </si>
  <si>
    <t>磷</t>
  </si>
  <si>
    <t>钾</t>
  </si>
  <si>
    <t>单价</t>
  </si>
  <si>
    <t>产品1对包装箱的最小需求</t>
  </si>
  <si>
    <t>50次模拟总成本平均值</t>
  </si>
  <si>
    <t>产品1对包装箱的最大需求</t>
  </si>
  <si>
    <t>月初库存量</t>
  </si>
  <si>
    <t>需求量</t>
  </si>
  <si>
    <t>月生产量</t>
  </si>
  <si>
    <t>外购数量</t>
  </si>
  <si>
    <t>月末库存</t>
  </si>
  <si>
    <t>储存成本</t>
  </si>
  <si>
    <t>外购成本</t>
  </si>
  <si>
    <t>生产
成本</t>
  </si>
  <si>
    <t>总成本</t>
  </si>
  <si>
    <t>产品2对包装箱需求的均值</t>
  </si>
  <si>
    <t>50次模拟计算总成本</t>
  </si>
  <si>
    <t>产品2对包装箱需求标准差</t>
  </si>
  <si>
    <t>自己生产的单位成本</t>
  </si>
  <si>
    <t>不足部分的外购单价</t>
  </si>
  <si>
    <t>单位储存储存成本</t>
  </si>
  <si>
    <t>包装箱月生产量</t>
  </si>
  <si>
    <t>合理的包装箱月生产量</t>
  </si>
  <si>
    <t>产品1需求</t>
  </si>
  <si>
    <t>产品2需求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</si>
</sst>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0.0"/>
    <numFmt numFmtId="178" formatCode="0.00_ "/>
    <numFmt numFmtId="180" formatCode="0_);[Red]\(0\)"/>
    <numFmt numFmtId="181" formatCode="\¥#,##0.00;[Red]\¥\-#,##0.00"/>
    <numFmt numFmtId="182" formatCode="0.0%"/>
    <numFmt numFmtId="183" formatCode="0.0000"/>
  </numFmts>
  <fonts count="10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ajor"/>
    </font>
    <font>
      <sz val="11"/>
      <name val="Arial"/>
      <family val="2"/>
    </font>
    <font>
      <sz val="12"/>
      <name val="宋体"/>
      <family val="3"/>
      <charset val="134"/>
    </font>
    <font>
      <sz val="8"/>
      <name val="Arial"/>
      <family val="2"/>
    </font>
    <font>
      <sz val="10"/>
      <name val="Arial"/>
      <family val="2"/>
    </font>
    <font>
      <vertAlign val="subscript"/>
      <sz val="11"/>
      <name val="宋体"/>
      <family val="3"/>
      <charset val="134"/>
      <scheme val="major"/>
    </font>
    <font>
      <vertAlign val="superscript"/>
      <sz val="1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8">
    <xf numFmtId="0" fontId="0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>
      <alignment vertical="center"/>
    </xf>
    <xf numFmtId="0" fontId="5" fillId="0" borderId="0"/>
    <xf numFmtId="0" fontId="3" fillId="0" borderId="0"/>
    <xf numFmtId="0" fontId="3" fillId="0" borderId="0"/>
    <xf numFmtId="0" fontId="3" fillId="0" borderId="0">
      <alignment vertical="center"/>
    </xf>
  </cellStyleXfs>
  <cellXfs count="95">
    <xf numFmtId="0" fontId="0" fillId="0" borderId="0" xfId="0"/>
    <xf numFmtId="0" fontId="1" fillId="0" borderId="0" xfId="3" applyFont="1">
      <alignment vertical="center"/>
    </xf>
    <xf numFmtId="0" fontId="1" fillId="2" borderId="1" xfId="3" applyFont="1" applyFill="1" applyBorder="1" applyAlignment="1">
      <alignment vertical="center" wrapText="1"/>
    </xf>
    <xf numFmtId="0" fontId="1" fillId="3" borderId="1" xfId="3" applyFont="1" applyFill="1" applyBorder="1">
      <alignment vertical="center"/>
    </xf>
    <xf numFmtId="0" fontId="1" fillId="0" borderId="1" xfId="3" applyFont="1" applyBorder="1" applyAlignment="1">
      <alignment vertical="center" wrapText="1"/>
    </xf>
    <xf numFmtId="0" fontId="1" fillId="0" borderId="1" xfId="3" applyFont="1" applyBorder="1">
      <alignment vertical="center"/>
    </xf>
    <xf numFmtId="0" fontId="1" fillId="0" borderId="0" xfId="3" applyFont="1" applyAlignment="1">
      <alignment vertical="center" wrapText="1"/>
    </xf>
    <xf numFmtId="0" fontId="1" fillId="4" borderId="1" xfId="3" applyFont="1" applyFill="1" applyBorder="1">
      <alignment vertical="center"/>
    </xf>
    <xf numFmtId="0" fontId="1" fillId="5" borderId="1" xfId="3" applyFont="1" applyFill="1" applyBorder="1">
      <alignment vertical="center"/>
    </xf>
    <xf numFmtId="1" fontId="1" fillId="0" borderId="1" xfId="3" applyNumberFormat="1" applyFont="1" applyBorder="1">
      <alignment vertical="center"/>
    </xf>
    <xf numFmtId="0" fontId="2" fillId="0" borderId="0" xfId="5" applyFont="1" applyAlignment="1">
      <alignment horizontal="center"/>
    </xf>
    <xf numFmtId="0" fontId="1" fillId="0" borderId="0" xfId="5" applyFont="1" applyAlignment="1">
      <alignment horizontal="center"/>
    </xf>
    <xf numFmtId="0" fontId="1" fillId="0" borderId="1" xfId="5" applyFont="1" applyBorder="1" applyAlignment="1">
      <alignment horizontal="center"/>
    </xf>
    <xf numFmtId="0" fontId="1" fillId="0" borderId="0" xfId="4" applyFont="1"/>
    <xf numFmtId="0" fontId="1" fillId="0" borderId="1" xfId="4" applyFont="1" applyBorder="1" applyAlignment="1">
      <alignment horizontal="center"/>
    </xf>
    <xf numFmtId="0" fontId="1" fillId="0" borderId="1" xfId="4" applyFont="1" applyBorder="1"/>
    <xf numFmtId="0" fontId="1" fillId="0" borderId="2" xfId="4" applyFont="1" applyBorder="1"/>
    <xf numFmtId="0" fontId="2" fillId="0" borderId="0" xfId="5" applyFont="1"/>
    <xf numFmtId="0" fontId="1" fillId="0" borderId="0" xfId="5" applyFont="1"/>
    <xf numFmtId="0" fontId="1" fillId="0" borderId="3" xfId="5" applyFont="1" applyBorder="1" applyAlignment="1">
      <alignment horizontal="center"/>
    </xf>
    <xf numFmtId="0" fontId="1" fillId="0" borderId="1" xfId="5" applyFont="1" applyBorder="1"/>
    <xf numFmtId="9" fontId="1" fillId="0" borderId="1" xfId="1" applyFont="1" applyFill="1" applyBorder="1"/>
    <xf numFmtId="0" fontId="1" fillId="0" borderId="4" xfId="5" applyFont="1" applyBorder="1"/>
    <xf numFmtId="0" fontId="1" fillId="0" borderId="3" xfId="5" applyFont="1" applyBorder="1"/>
    <xf numFmtId="0" fontId="1" fillId="0" borderId="5" xfId="5" applyFont="1" applyBorder="1"/>
    <xf numFmtId="180" fontId="1" fillId="0" borderId="1" xfId="5" applyNumberFormat="1" applyFont="1" applyBorder="1"/>
    <xf numFmtId="0" fontId="1" fillId="0" borderId="6" xfId="5" applyFont="1" applyBorder="1"/>
    <xf numFmtId="0" fontId="1" fillId="0" borderId="7" xfId="5" applyFont="1" applyBorder="1"/>
    <xf numFmtId="178" fontId="1" fillId="0" borderId="8" xfId="5" applyNumberFormat="1" applyFont="1" applyBorder="1"/>
    <xf numFmtId="9" fontId="1" fillId="0" borderId="1" xfId="5" applyNumberFormat="1" applyFont="1" applyBorder="1"/>
    <xf numFmtId="181" fontId="1" fillId="0" borderId="1" xfId="5" applyNumberFormat="1" applyFont="1" applyBorder="1"/>
    <xf numFmtId="182" fontId="1" fillId="0" borderId="1" xfId="5" applyNumberFormat="1" applyFont="1" applyBorder="1"/>
    <xf numFmtId="0" fontId="1" fillId="0" borderId="1" xfId="5" applyFont="1" applyBorder="1" applyAlignment="1">
      <alignment wrapText="1"/>
    </xf>
    <xf numFmtId="0" fontId="1" fillId="0" borderId="10" xfId="5" applyFont="1" applyBorder="1"/>
    <xf numFmtId="0" fontId="1" fillId="0" borderId="11" xfId="5" applyFont="1" applyBorder="1"/>
    <xf numFmtId="178" fontId="1" fillId="0" borderId="12" xfId="5" applyNumberFormat="1" applyFont="1" applyBorder="1"/>
    <xf numFmtId="10" fontId="1" fillId="0" borderId="1" xfId="5" applyNumberFormat="1" applyFont="1" applyBorder="1"/>
    <xf numFmtId="178" fontId="1" fillId="0" borderId="1" xfId="5" applyNumberFormat="1" applyFont="1" applyBorder="1"/>
    <xf numFmtId="181" fontId="1" fillId="0" borderId="13" xfId="5" applyNumberFormat="1" applyFont="1" applyBorder="1"/>
    <xf numFmtId="178" fontId="1" fillId="0" borderId="7" xfId="5" applyNumberFormat="1" applyFont="1" applyBorder="1"/>
    <xf numFmtId="178" fontId="1" fillId="0" borderId="11" xfId="5" applyNumberFormat="1" applyFont="1" applyBorder="1"/>
    <xf numFmtId="0" fontId="1" fillId="0" borderId="0" xfId="5" applyFont="1" applyFill="1"/>
    <xf numFmtId="0" fontId="1" fillId="0" borderId="1" xfId="5" applyFont="1" applyFill="1" applyBorder="1"/>
    <xf numFmtId="0" fontId="1" fillId="0" borderId="1" xfId="5" applyFont="1" applyFill="1" applyBorder="1" applyAlignment="1">
      <alignment horizontal="center"/>
    </xf>
    <xf numFmtId="0" fontId="1" fillId="0" borderId="1" xfId="5" applyNumberFormat="1" applyFont="1" applyFill="1" applyBorder="1"/>
    <xf numFmtId="1" fontId="1" fillId="0" borderId="1" xfId="5" applyNumberFormat="1" applyFont="1" applyFill="1" applyBorder="1"/>
    <xf numFmtId="0" fontId="1" fillId="0" borderId="1" xfId="5" applyFont="1" applyFill="1" applyBorder="1" applyAlignment="1">
      <alignment horizontal="left"/>
    </xf>
    <xf numFmtId="0" fontId="0" fillId="0" borderId="14" xfId="0" applyBorder="1" applyAlignment="1">
      <alignment horizontal="centerContinuous"/>
    </xf>
    <xf numFmtId="0" fontId="0" fillId="0" borderId="15" xfId="0" applyBorder="1"/>
    <xf numFmtId="0" fontId="0" fillId="0" borderId="14" xfId="0" applyBorder="1" applyAlignment="1">
      <alignment horizontal="center"/>
    </xf>
    <xf numFmtId="0" fontId="1" fillId="0" borderId="0" xfId="6" applyFont="1"/>
    <xf numFmtId="0" fontId="1" fillId="0" borderId="1" xfId="7" applyFont="1" applyFill="1" applyBorder="1" applyAlignment="1">
      <alignment horizontal="center" vertical="center"/>
    </xf>
    <xf numFmtId="0" fontId="1" fillId="0" borderId="3" xfId="7" applyFont="1" applyFill="1" applyBorder="1" applyAlignment="1">
      <alignment horizontal="center" vertical="center"/>
    </xf>
    <xf numFmtId="0" fontId="1" fillId="0" borderId="0" xfId="6" applyFont="1" applyFill="1"/>
    <xf numFmtId="0" fontId="1" fillId="0" borderId="1" xfId="7" applyFont="1" applyFill="1" applyBorder="1">
      <alignment vertical="center"/>
    </xf>
    <xf numFmtId="0" fontId="1" fillId="0" borderId="3" xfId="6" applyFont="1" applyFill="1" applyBorder="1"/>
    <xf numFmtId="0" fontId="1" fillId="0" borderId="3" xfId="7" applyFont="1" applyFill="1" applyBorder="1">
      <alignment vertical="center"/>
    </xf>
    <xf numFmtId="176" fontId="1" fillId="0" borderId="5" xfId="7" applyNumberFormat="1" applyFont="1" applyBorder="1" applyAlignment="1">
      <alignment horizontal="center" vertical="center"/>
    </xf>
    <xf numFmtId="0" fontId="1" fillId="0" borderId="1" xfId="6" applyFont="1" applyFill="1" applyBorder="1" applyAlignment="1">
      <alignment horizontal="center"/>
    </xf>
    <xf numFmtId="0" fontId="0" fillId="0" borderId="1" xfId="0" applyBorder="1"/>
    <xf numFmtId="0" fontId="1" fillId="0" borderId="7" xfId="6" applyFont="1" applyFill="1" applyBorder="1"/>
    <xf numFmtId="0" fontId="1" fillId="0" borderId="7" xfId="7" applyFont="1" applyFill="1" applyBorder="1">
      <alignment vertical="center"/>
    </xf>
    <xf numFmtId="0" fontId="1" fillId="0" borderId="11" xfId="6" applyFont="1" applyFill="1" applyBorder="1"/>
    <xf numFmtId="0" fontId="1" fillId="0" borderId="11" xfId="7" applyFont="1" applyFill="1" applyBorder="1">
      <alignment vertical="center"/>
    </xf>
    <xf numFmtId="0" fontId="1" fillId="0" borderId="1" xfId="6" applyFont="1" applyFill="1" applyBorder="1"/>
    <xf numFmtId="0" fontId="1" fillId="0" borderId="0" xfId="7" applyFont="1" applyFill="1" applyBorder="1">
      <alignment vertical="center"/>
    </xf>
    <xf numFmtId="176" fontId="1" fillId="0" borderId="1" xfId="7" applyNumberFormat="1" applyFont="1" applyBorder="1" applyAlignment="1">
      <alignment horizontal="center" vertical="center"/>
    </xf>
    <xf numFmtId="0" fontId="1" fillId="0" borderId="4" xfId="7" applyFont="1" applyFill="1" applyBorder="1">
      <alignment vertical="center"/>
    </xf>
    <xf numFmtId="0" fontId="1" fillId="0" borderId="5" xfId="7" applyFont="1" applyFill="1" applyBorder="1">
      <alignment vertical="center"/>
    </xf>
    <xf numFmtId="0" fontId="1" fillId="0" borderId="9" xfId="7" applyFont="1" applyFill="1" applyBorder="1">
      <alignment vertical="center"/>
    </xf>
    <xf numFmtId="0" fontId="1" fillId="0" borderId="2" xfId="7" applyFont="1" applyFill="1" applyBorder="1">
      <alignment vertical="center"/>
    </xf>
    <xf numFmtId="0" fontId="0" fillId="6" borderId="1" xfId="0" applyFill="1" applyBorder="1"/>
    <xf numFmtId="0" fontId="1" fillId="0" borderId="0" xfId="6" applyFont="1" applyFill="1" applyBorder="1" applyAlignment="1"/>
    <xf numFmtId="0" fontId="1" fillId="0" borderId="7" xfId="5" applyNumberFormat="1" applyFont="1" applyFill="1" applyBorder="1" applyAlignment="1">
      <alignment horizontal="center"/>
    </xf>
    <xf numFmtId="0" fontId="1" fillId="0" borderId="8" xfId="5" applyNumberFormat="1" applyFont="1" applyFill="1" applyBorder="1" applyAlignment="1">
      <alignment horizontal="center"/>
    </xf>
    <xf numFmtId="0" fontId="1" fillId="0" borderId="3" xfId="5" applyFont="1" applyFill="1" applyBorder="1"/>
    <xf numFmtId="2" fontId="1" fillId="0" borderId="1" xfId="5" applyNumberFormat="1" applyFont="1" applyFill="1" applyBorder="1"/>
    <xf numFmtId="0" fontId="1" fillId="0" borderId="7" xfId="5" applyFont="1" applyFill="1" applyBorder="1"/>
    <xf numFmtId="176" fontId="1" fillId="0" borderId="8" xfId="5" applyNumberFormat="1" applyFont="1" applyFill="1" applyBorder="1" applyAlignment="1">
      <alignment horizontal="center"/>
    </xf>
    <xf numFmtId="0" fontId="1" fillId="0" borderId="6" xfId="5" applyFont="1" applyFill="1" applyBorder="1"/>
    <xf numFmtId="176" fontId="1" fillId="0" borderId="1" xfId="5" applyNumberFormat="1" applyFont="1" applyFill="1" applyBorder="1"/>
    <xf numFmtId="0" fontId="1" fillId="0" borderId="11" xfId="5" applyFont="1" applyFill="1" applyBorder="1"/>
    <xf numFmtId="0" fontId="1" fillId="0" borderId="11" xfId="5" applyNumberFormat="1" applyFont="1" applyFill="1" applyBorder="1" applyAlignment="1">
      <alignment horizontal="center"/>
    </xf>
    <xf numFmtId="0" fontId="1" fillId="0" borderId="2" xfId="5" applyNumberFormat="1" applyFont="1" applyFill="1" applyBorder="1" applyAlignment="1">
      <alignment horizontal="center"/>
    </xf>
    <xf numFmtId="0" fontId="1" fillId="0" borderId="0" xfId="5" applyNumberFormat="1" applyFont="1" applyFill="1" applyBorder="1" applyAlignment="1">
      <alignment horizontal="center"/>
    </xf>
    <xf numFmtId="0" fontId="1" fillId="0" borderId="0" xfId="5" applyFont="1" applyFill="1" applyBorder="1"/>
    <xf numFmtId="176" fontId="1" fillId="0" borderId="13" xfId="5" applyNumberFormat="1" applyFont="1" applyFill="1" applyBorder="1"/>
    <xf numFmtId="183" fontId="1" fillId="0" borderId="7" xfId="5" applyNumberFormat="1" applyFont="1" applyFill="1" applyBorder="1"/>
    <xf numFmtId="183" fontId="1" fillId="0" borderId="6" xfId="5" applyNumberFormat="1" applyFont="1" applyFill="1" applyBorder="1"/>
    <xf numFmtId="2" fontId="1" fillId="0" borderId="0" xfId="5" applyNumberFormat="1" applyFont="1" applyFill="1"/>
    <xf numFmtId="0" fontId="1" fillId="0" borderId="1" xfId="5" applyFont="1" applyFill="1" applyBorder="1" applyAlignment="1"/>
    <xf numFmtId="0" fontId="1" fillId="0" borderId="9" xfId="5" applyFont="1" applyBorder="1" applyAlignment="1">
      <alignment horizontal="center"/>
    </xf>
    <xf numFmtId="0" fontId="1" fillId="0" borderId="2" xfId="5" applyFont="1" applyBorder="1" applyAlignment="1">
      <alignment horizontal="center"/>
    </xf>
    <xf numFmtId="180" fontId="1" fillId="0" borderId="1" xfId="3" applyNumberFormat="1" applyFont="1" applyBorder="1">
      <alignment vertical="center"/>
    </xf>
    <xf numFmtId="180" fontId="9" fillId="0" borderId="1" xfId="0" applyNumberFormat="1" applyFont="1" applyBorder="1" applyAlignment="1">
      <alignment vertical="center"/>
    </xf>
  </cellXfs>
  <cellStyles count="8">
    <cellStyle name="Normal_Calculation (3)" xfId="2"/>
    <cellStyle name="百分比 2" xfId="1"/>
    <cellStyle name="常规" xfId="0" builtinId="0"/>
    <cellStyle name="常规 2" xfId="3"/>
    <cellStyle name="常规 3" xfId="5"/>
    <cellStyle name="常规_第4和5章时间序列和回归考题200606" xfId="6"/>
    <cellStyle name="常规_第6章-经济订货量-答案1" xfId="7"/>
    <cellStyle name="常规_第7章最优化模型-200606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externalLink" Target="externalLinks/externalLink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  <a:r>
              <a:rPr lang="zh-CN" altLang="en-US"/>
              <a:t>包装箱的全年库存与生产成本</a:t>
            </a:r>
          </a:p>
        </c:rich>
      </c:tx>
      <c:layout>
        <c:manualLayout>
          <c:xMode val="edge"/>
          <c:yMode val="edge"/>
          <c:x val="0.25551493522638202"/>
          <c:y val="3.30789626047695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496062992125999"/>
          <c:y val="0.13486038600406"/>
          <c:w val="0.73437840922058695"/>
          <c:h val="0.69974728587012403"/>
        </c:manualLayout>
      </c:layout>
      <c:scatterChart>
        <c:scatterStyle val="lineMarker"/>
        <c:varyColors val="0"/>
        <c:ser>
          <c:idx val="0"/>
          <c:order val="0"/>
          <c:spPr>
            <a:ln w="25400" cap="rnd" cmpd="sng" algn="ctr">
              <a:solidFill>
                <a:sysClr val="windowText" lastClr="000000"/>
              </a:solidFill>
              <a:prstDash val="solid"/>
              <a:round/>
            </a:ln>
          </c:spPr>
          <c:marker>
            <c:symbol val="none"/>
          </c:marker>
          <c:xVal>
            <c:numRef>
              <c:f>[7]答案!$Q$5:$AC$5</c:f>
              <c:numCache>
                <c:formatCode>General</c:formatCode>
                <c:ptCount val="13"/>
                <c:pt idx="0">
                  <c:v>6000</c:v>
                </c:pt>
                <c:pt idx="1">
                  <c:v>6250</c:v>
                </c:pt>
                <c:pt idx="2">
                  <c:v>6500</c:v>
                </c:pt>
                <c:pt idx="3">
                  <c:v>6750</c:v>
                </c:pt>
                <c:pt idx="4">
                  <c:v>7000</c:v>
                </c:pt>
                <c:pt idx="5">
                  <c:v>7250</c:v>
                </c:pt>
                <c:pt idx="6">
                  <c:v>7500</c:v>
                </c:pt>
                <c:pt idx="7">
                  <c:v>7750</c:v>
                </c:pt>
                <c:pt idx="8">
                  <c:v>8000</c:v>
                </c:pt>
                <c:pt idx="9">
                  <c:v>8250</c:v>
                </c:pt>
                <c:pt idx="10">
                  <c:v>8500</c:v>
                </c:pt>
                <c:pt idx="11">
                  <c:v>8750</c:v>
                </c:pt>
                <c:pt idx="12">
                  <c:v>9000</c:v>
                </c:pt>
              </c:numCache>
            </c:numRef>
          </c:xVal>
          <c:yVal>
            <c:numRef>
              <c:f>[7]答案!$Q$4:$AC$4</c:f>
              <c:numCache>
                <c:formatCode>General</c:formatCode>
                <c:ptCount val="13"/>
                <c:pt idx="0">
                  <c:v>101173.954</c:v>
                </c:pt>
                <c:pt idx="1">
                  <c:v>98954.111000000004</c:v>
                </c:pt>
                <c:pt idx="2">
                  <c:v>93538.523000000001</c:v>
                </c:pt>
                <c:pt idx="3">
                  <c:v>90604.57</c:v>
                </c:pt>
                <c:pt idx="4">
                  <c:v>88499.55</c:v>
                </c:pt>
                <c:pt idx="5">
                  <c:v>84777.338000000003</c:v>
                </c:pt>
                <c:pt idx="6">
                  <c:v>84365.164000000004</c:v>
                </c:pt>
                <c:pt idx="7">
                  <c:v>82661.562000000005</c:v>
                </c:pt>
                <c:pt idx="8">
                  <c:v>81938.452000000005</c:v>
                </c:pt>
                <c:pt idx="9">
                  <c:v>82637.445999999996</c:v>
                </c:pt>
                <c:pt idx="10">
                  <c:v>84588.926999999996</c:v>
                </c:pt>
                <c:pt idx="11">
                  <c:v>87557.812000000005</c:v>
                </c:pt>
                <c:pt idx="12">
                  <c:v>90824.94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E4-4548-A6E7-7457079D8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94208"/>
        <c:axId val="45494784"/>
      </c:scatterChart>
      <c:valAx>
        <c:axId val="45494208"/>
        <c:scaling>
          <c:orientation val="minMax"/>
          <c:max val="10000"/>
          <c:min val="6000"/>
        </c:scaling>
        <c:delete val="0"/>
        <c:axPos val="b"/>
        <c:majorGridlines>
          <c:spPr>
            <a:ln w="3175" cap="flat" cmpd="sng" algn="ctr">
              <a:solidFill>
                <a:schemeClr val="bg1">
                  <a:lumMod val="6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zh-CN" sz="1050" b="0" i="0" u="none" strike="noStrike" kern="1200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r>
                  <a:rPr lang="zh-CN" altLang="en-US"/>
                  <a:t>包装箱的月生产量</a:t>
                </a:r>
              </a:p>
            </c:rich>
          </c:tx>
          <c:layout>
            <c:manualLayout>
              <c:xMode val="edge"/>
              <c:yMode val="edge"/>
              <c:x val="0.44669157741014998"/>
              <c:y val="0.908399203838670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050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  <a:endParaRPr lang="zh-CN"/>
          </a:p>
        </c:txPr>
        <c:crossAx val="45494784"/>
        <c:crosses val="autoZero"/>
        <c:crossBetween val="midCat"/>
      </c:valAx>
      <c:valAx>
        <c:axId val="45494784"/>
        <c:scaling>
          <c:orientation val="minMax"/>
          <c:max val="120000"/>
          <c:min val="70000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6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0" vertOverflow="ellipsis" vert="wordArtVertRtl" wrap="square" anchor="ctr" anchorCtr="1"/>
              <a:lstStyle/>
              <a:p>
                <a:pPr>
                  <a:defRPr lang="zh-CN" sz="1050" b="0" i="0" u="none" strike="noStrike" kern="1200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  <a:r>
                  <a:rPr lang="zh-CN" altLang="en-US"/>
                  <a:t>成本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050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  <a:endParaRPr lang="zh-CN"/>
          </a:p>
        </c:txPr>
        <c:crossAx val="45494208"/>
        <c:crosses val="autoZero"/>
        <c:crossBetween val="midCat"/>
      </c:valAx>
      <c:spPr>
        <a:solidFill>
          <a:schemeClr val="bg1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zh-CN" sz="1050" b="0" i="0" u="none" strike="noStrike" baseline="0">
          <a:solidFill>
            <a:srgbClr val="000000"/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pin" dx="31" fmlaLink="$D$2" max="48" min="13" page="10" val="18"/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0</xdr:row>
      <xdr:rowOff>38100</xdr:rowOff>
    </xdr:from>
    <xdr:to>
      <xdr:col>15</xdr:col>
      <xdr:colOff>419100</xdr:colOff>
      <xdr:row>14</xdr:row>
      <xdr:rowOff>19050</xdr:rowOff>
    </xdr:to>
    <xdr:sp macro="" textlink="">
      <xdr:nvSpPr>
        <xdr:cNvPr id="2" name="Text Box 3"/>
        <xdr:cNvSpPr txBox="1">
          <a:spLocks noChangeArrowheads="1"/>
        </xdr:cNvSpPr>
      </xdr:nvSpPr>
      <xdr:spPr>
        <a:xfrm>
          <a:off x="5267325" y="38100"/>
          <a:ext cx="3409950" cy="24701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chemeClr val="bg1">
              <a:lumMod val="75000"/>
            </a:schemeClr>
          </a:solidFill>
          <a:miter lim="800000"/>
        </a:ln>
      </xdr:spPr>
      <xdr:txBody>
        <a:bodyPr vertOverflow="clip" wrap="square" lIns="36576" tIns="18288" rIns="0" bIns="0" anchor="t" upright="1"/>
        <a:lstStyle/>
        <a:p>
          <a:r>
            <a:rPr lang="zh-CN" altLang="en-US" sz="11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第</a:t>
          </a:r>
          <a:r>
            <a:rPr lang="en-US" altLang="zh-CN" sz="1100" b="1" i="0" u="none" strike="noStrike" baseline="0">
              <a:solidFill>
                <a:srgbClr val="000000"/>
              </a:solidFill>
              <a:latin typeface="Times New Roman" panose="02020603050405020304" pitchFamily="12"/>
              <a:ea typeface="宋体" panose="02010600030101010101" pitchFamily="7" charset="-122"/>
              <a:cs typeface="Times New Roman" panose="02020603050405020304" pitchFamily="12"/>
            </a:rPr>
            <a:t>1</a:t>
          </a:r>
          <a:r>
            <a:rPr lang="zh-CN" altLang="en-US" sz="11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Times New Roman" panose="02020603050405020304" pitchFamily="12"/>
            </a:rPr>
            <a:t>题</a:t>
          </a:r>
          <a:r>
            <a:rPr lang="zh-CN" altLang="en-US" sz="1100" b="1" i="0" u="none" strike="noStrike" baseline="0">
              <a:solidFill>
                <a:srgbClr val="000000"/>
              </a:solidFill>
              <a:latin typeface="Times New Roman" panose="02020603050405020304" pitchFamily="12"/>
              <a:ea typeface="宋体" panose="02010600030101010101" pitchFamily="7" charset="-122"/>
              <a:cs typeface="Times New Roman" panose="02020603050405020304" pitchFamily="12"/>
            </a:rPr>
            <a:t> 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某公司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12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个月的每月销售额数据（单位：万元）安排在本工作表的单元格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A1:B13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中。这些数据基本上围绕一个水平上下波动。请建立移动平均预测模型，要求：</a:t>
          </a:r>
        </a:p>
        <a:p>
          <a:r>
            <a:rPr lang="en-US" altLang="zh-CN" sz="1100"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针对单元格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F2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中键入的移动平均跨度值，在单元格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C2:C13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的正确位置上，求出各月的移动平均预测值；</a:t>
          </a:r>
        </a:p>
        <a:p>
          <a:r>
            <a:rPr lang="en-US" altLang="zh-CN" sz="1100"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在单元格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F3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中求出这些预测值和实际值之间的均方误差（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MSE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）；</a:t>
          </a:r>
        </a:p>
        <a:p>
          <a:r>
            <a:rPr lang="en-US" altLang="zh-CN" sz="1100">
              <a:effectLst/>
              <a:latin typeface="+mn-lt"/>
              <a:ea typeface="+mn-ea"/>
              <a:cs typeface="+mn-cs"/>
            </a:rPr>
            <a:t>3. 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利用模拟运算表，在单元格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H2:I6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中求出当移动平均跨度等于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4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时的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MSE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。利用查表法，在单元格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F5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中求出使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MSE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达到极小的最优移动平均跨度；</a:t>
          </a:r>
        </a:p>
        <a:p>
          <a:r>
            <a:rPr lang="en-US" altLang="zh-CN" sz="1100">
              <a:effectLst/>
              <a:latin typeface="+mn-lt"/>
              <a:ea typeface="+mn-ea"/>
              <a:cs typeface="+mn-cs"/>
            </a:rPr>
            <a:t>4.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利用最优移动平均跨度，在单元格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F6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中求出第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13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个月销售额的预测值。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12</xdr:col>
      <xdr:colOff>333375</xdr:colOff>
      <xdr:row>20</xdr:row>
      <xdr:rowOff>171450</xdr:rowOff>
    </xdr:to>
    <xdr:sp macro="" textlink="">
      <xdr:nvSpPr>
        <xdr:cNvPr id="3" name="Text Box 2"/>
        <xdr:cNvSpPr txBox="1">
          <a:spLocks noChangeArrowheads="1"/>
        </xdr:cNvSpPr>
      </xdr:nvSpPr>
      <xdr:spPr>
        <a:xfrm>
          <a:off x="4974590" y="1066800"/>
          <a:ext cx="3764280" cy="26860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chemeClr val="bg1">
              <a:lumMod val="75000"/>
            </a:schemeClr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r>
            <a:rPr lang="zh-CN" altLang="en-US" sz="11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第</a:t>
          </a:r>
          <a:r>
            <a:rPr lang="en-US" altLang="zh-CN" sz="11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2</a:t>
          </a:r>
          <a:r>
            <a:rPr lang="zh-CN" altLang="en-US" sz="11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题　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工作表单元格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A1:D9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是银行为核发信用卡而收集的申请人的每月总收入、资产与固定支出等数据，并以主管的经验主观地给予一个信用分数。为使评估能有一套公式，按照主管的主观经验建立一个信用评分模型。要求：</a:t>
          </a:r>
        </a:p>
        <a:p>
          <a:r>
            <a:rPr lang="en-US" altLang="zh-CN" sz="1100"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根据所给数据，结合回归分析工具，给出信用分数与每月总收入、资产、固定支出之间的回归方程；</a:t>
          </a:r>
        </a:p>
        <a:p>
          <a:r>
            <a:rPr lang="en-US" altLang="zh-CN" sz="1100"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假设某人每月固定收入为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4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，资产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0.6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，固定支出为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2.1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，试预测一下此人的信用分数。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260350</xdr:colOff>
      <xdr:row>0</xdr:row>
      <xdr:rowOff>158750</xdr:rowOff>
    </xdr:from>
    <xdr:to>
      <xdr:col>12</xdr:col>
      <xdr:colOff>441325</xdr:colOff>
      <xdr:row>15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>
        <a:xfrm>
          <a:off x="3644265" y="158750"/>
          <a:ext cx="3929380" cy="25717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chemeClr val="bg1">
              <a:lumMod val="75000"/>
            </a:schemeClr>
          </a:solidFill>
          <a:miter lim="800000"/>
        </a:ln>
      </xdr:spPr>
      <xdr:txBody>
        <a:bodyPr vertOverflow="clip" wrap="square" lIns="36576" tIns="18288" rIns="0" bIns="0" anchor="t" upright="1"/>
        <a:lstStyle/>
        <a:p>
          <a:r>
            <a:rPr lang="zh-CN" altLang="en-US" sz="11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第</a:t>
          </a:r>
          <a:r>
            <a:rPr lang="en-US" altLang="zh-CN" sz="1100" b="1" i="0" u="none" strike="noStrike" baseline="0">
              <a:solidFill>
                <a:srgbClr val="000000"/>
              </a:solidFill>
              <a:latin typeface="Arial" panose="020B0604020202020204"/>
              <a:ea typeface="宋体" panose="02010600030101010101" pitchFamily="7" charset="-122"/>
              <a:cs typeface="Arial" panose="020B0604020202020204"/>
            </a:rPr>
            <a:t>3</a:t>
          </a:r>
          <a:r>
            <a:rPr lang="zh-CN" altLang="en-US" sz="11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Arial" panose="020B0604020202020204"/>
            </a:rPr>
            <a:t>题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Arial" panose="020B0604020202020204"/>
              <a:ea typeface="宋体" panose="02010600030101010101" pitchFamily="7" charset="-122"/>
              <a:cs typeface="Arial" panose="020B0604020202020204"/>
            </a:rPr>
            <a:t> 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某公司提供两种方案供租用设备超过一年的用户选择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说明：租用期在一年以内只能选方案一，不在本题讨论范围内）。方案一：从第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个月开始每月按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12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元收取租金；方案二：第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年免收租金，从第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年第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个月开始（即第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13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个月开始）按每月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20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元收取租金。试在本工作表中建立一个模型以实现以下要求：</a:t>
          </a:r>
        </a:p>
        <a:p>
          <a:r>
            <a:rPr lang="en-US" altLang="zh-CN" sz="1100"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在本工作表中建立当处于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T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月时的方案一与方案二的租金计算模型（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T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值可设定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13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至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48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间的任意数）；</a:t>
          </a:r>
        </a:p>
        <a:p>
          <a:r>
            <a:rPr lang="en-US" altLang="zh-CN" sz="1100"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使用公式计算出方案一与方案二的相对盈亏平衡点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T</a:t>
          </a:r>
          <a:r>
            <a:rPr lang="en-US" altLang="zh-CN" sz="1100" baseline="-25000">
              <a:effectLst/>
              <a:latin typeface="+mn-lt"/>
              <a:ea typeface="+mn-ea"/>
              <a:cs typeface="+mn-cs"/>
            </a:rPr>
            <a:t>0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值及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T</a:t>
          </a:r>
          <a:r>
            <a:rPr lang="en-US" altLang="zh-CN" sz="1100" baseline="-25000">
              <a:effectLst/>
              <a:latin typeface="+mn-lt"/>
              <a:ea typeface="+mn-ea"/>
              <a:cs typeface="+mn-cs"/>
            </a:rPr>
            <a:t>0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时的租金值（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T</a:t>
          </a:r>
          <a:r>
            <a:rPr lang="en-US" altLang="zh-CN" sz="1100" baseline="-25000">
              <a:effectLst/>
              <a:latin typeface="+mn-lt"/>
              <a:ea typeface="+mn-ea"/>
              <a:cs typeface="+mn-cs"/>
            </a:rPr>
            <a:t>0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值必须采用公式计算得出，不得直接写出常量值）；</a:t>
          </a:r>
        </a:p>
        <a:p>
          <a:r>
            <a:rPr lang="en-US" altLang="zh-CN" sz="1100">
              <a:effectLst/>
              <a:latin typeface="+mn-lt"/>
              <a:ea typeface="+mn-ea"/>
              <a:cs typeface="+mn-cs"/>
            </a:rPr>
            <a:t>3.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在某个单元格中显示出在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T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月时哪个方案最优的结论文字：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“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方案一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”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或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“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方案二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”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或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“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皆可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”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en-US" altLang="zh-CN" sz="1100">
              <a:effectLst/>
              <a:latin typeface="+mn-lt"/>
              <a:ea typeface="+mn-ea"/>
              <a:cs typeface="+mn-cs"/>
            </a:rPr>
            <a:t>4.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设置一个微调项，使得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T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值从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13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按步长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变化到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48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时结论文字随之改变。</a:t>
          </a: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603250</xdr:colOff>
          <xdr:row>0</xdr:row>
          <xdr:rowOff>177800</xdr:rowOff>
        </xdr:from>
        <xdr:to>
          <xdr:col>3</xdr:col>
          <xdr:colOff>0</xdr:colOff>
          <xdr:row>2</xdr:row>
          <xdr:rowOff>25400</xdr:rowOff>
        </xdr:to>
        <xdr:sp macro="" textlink="">
          <xdr:nvSpPr>
            <xdr:cNvPr id="3073" name="Spinner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400050</xdr:colOff>
      <xdr:row>0</xdr:row>
      <xdr:rowOff>47625</xdr:rowOff>
    </xdr:from>
    <xdr:to>
      <xdr:col>18</xdr:col>
      <xdr:colOff>295275</xdr:colOff>
      <xdr:row>17</xdr:row>
      <xdr:rowOff>19050</xdr:rowOff>
    </xdr:to>
    <xdr:sp macro="" textlink="">
      <xdr:nvSpPr>
        <xdr:cNvPr id="2" name="Text Box 2"/>
        <xdr:cNvSpPr txBox="1">
          <a:spLocks noChangeArrowheads="1"/>
        </xdr:cNvSpPr>
      </xdr:nvSpPr>
      <xdr:spPr>
        <a:xfrm>
          <a:off x="6716395" y="47625"/>
          <a:ext cx="4242435" cy="33496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chemeClr val="bg1">
              <a:lumMod val="75000"/>
            </a:schemeClr>
          </a:solidFill>
          <a:miter lim="800000"/>
        </a:ln>
        <a:effectLst/>
      </xdr:spPr>
      <xdr:txBody>
        <a:bodyPr vertOverflow="clip" wrap="square" lIns="36576" tIns="18288" rIns="0" bIns="0" anchor="t" upright="1"/>
        <a:lstStyle/>
        <a:p>
          <a:r>
            <a:rPr lang="zh-CN" altLang="en-US" sz="11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第</a:t>
          </a:r>
          <a:r>
            <a:rPr lang="en-US" altLang="zh-CN" sz="1100" b="1" i="0" u="none" strike="noStrike" baseline="0">
              <a:solidFill>
                <a:srgbClr val="000000"/>
              </a:solidFill>
              <a:latin typeface="Times New Roman" panose="02020603050405020304" pitchFamily="12"/>
              <a:ea typeface="宋体" panose="02010600030101010101" pitchFamily="7" charset="-122"/>
              <a:cs typeface="Times New Roman" panose="02020603050405020304" pitchFamily="12"/>
            </a:rPr>
            <a:t>4</a:t>
          </a:r>
          <a:r>
            <a:rPr lang="zh-CN" altLang="en-US" sz="11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Times New Roman" panose="02020603050405020304" pitchFamily="12"/>
            </a:rPr>
            <a:t>题</a:t>
          </a:r>
          <a:r>
            <a:rPr lang="zh-CN" altLang="en-US" sz="1100" b="1" i="0" u="none" strike="noStrike" baseline="0">
              <a:solidFill>
                <a:srgbClr val="FF0000"/>
              </a:solidFill>
              <a:latin typeface="Times New Roman" panose="02020603050405020304" pitchFamily="12"/>
              <a:ea typeface="宋体" panose="02010600030101010101" pitchFamily="7" charset="-122"/>
              <a:cs typeface="Times New Roman" panose="02020603050405020304" pitchFamily="12"/>
            </a:rPr>
            <a:t> 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某投资者有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1000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万元资金，现有两个投资项目可供选择。项目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是小户型公寓；项目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B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是社区商埔。项目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，初始投入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1000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万元，根据预测每年可获得租金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90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万元的投资收益，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10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年后该物业的市场价值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1200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万元；项目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B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，初始投入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1000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万元，根据预测该项目第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年可获得租金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50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万元的收益，以后每年的收益在上年基础上递增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10%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10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年后该物业的市场价值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1500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万元。假定贴现率为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6%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，要求：</a:t>
          </a:r>
        </a:p>
        <a:p>
          <a:r>
            <a:rPr lang="en-US" altLang="zh-CN" sz="1100"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在本工作表中建立一个对两个项目进行比较的模型，在两个并列的单元格中分别求出每个投资项目的净现值，在一个单元格中利用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IF()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函数给出“项目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较优”或“项目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B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较优”的结论；</a:t>
          </a:r>
        </a:p>
        <a:p>
          <a:r>
            <a:rPr lang="en-US" altLang="zh-CN" sz="1100"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将上述模型加以扩充，在两个并列的单元格中分别求出各项目的内部报酬率；</a:t>
          </a:r>
        </a:p>
        <a:p>
          <a:r>
            <a:rPr lang="en-US" altLang="zh-CN" sz="1100">
              <a:effectLst/>
              <a:latin typeface="+mn-lt"/>
              <a:ea typeface="+mn-ea"/>
              <a:cs typeface="+mn-cs"/>
            </a:rPr>
            <a:t>3.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使用一个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Excel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内建函数，求出使项目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和项目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B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的净现值相等的贴现率；</a:t>
          </a:r>
        </a:p>
        <a:p>
          <a:r>
            <a:rPr lang="en-US" altLang="zh-CN" sz="1100">
              <a:effectLst/>
              <a:latin typeface="+mn-lt"/>
              <a:ea typeface="+mn-ea"/>
              <a:cs typeface="+mn-cs"/>
            </a:rPr>
            <a:t>4.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利用模拟运算表生成自变量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-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函数对照表，用查表加内插的方法再次求出使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B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两个项目的净现值相等的贴现率。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贴现率的变化范围为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1%—20%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，间隔为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1%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。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)</a:t>
          </a:r>
          <a:endParaRPr lang="zh-CN" altLang="zh-CN" sz="1100">
            <a:effectLst/>
            <a:latin typeface="+mn-lt"/>
            <a:ea typeface="+mn-ea"/>
            <a:cs typeface="+mn-cs"/>
          </a:endParaRP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0</xdr:row>
      <xdr:rowOff>133349</xdr:rowOff>
    </xdr:from>
    <xdr:to>
      <xdr:col>16</xdr:col>
      <xdr:colOff>381000</xdr:colOff>
      <xdr:row>17</xdr:row>
      <xdr:rowOff>161924</xdr:rowOff>
    </xdr:to>
    <xdr:sp macro="" textlink="">
      <xdr:nvSpPr>
        <xdr:cNvPr id="2" name="Text Box 6"/>
        <xdr:cNvSpPr txBox="1">
          <a:spLocks noChangeArrowheads="1"/>
        </xdr:cNvSpPr>
      </xdr:nvSpPr>
      <xdr:spPr>
        <a:xfrm>
          <a:off x="4485640" y="132715"/>
          <a:ext cx="4068445" cy="30511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chemeClr val="bg1">
              <a:lumMod val="75000"/>
            </a:schemeClr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zh-CN" altLang="en-US" sz="11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第</a:t>
          </a:r>
          <a:r>
            <a:rPr lang="en-US" altLang="zh-CN" sz="1100" b="1" i="0" u="none" strike="noStrike" baseline="0">
              <a:solidFill>
                <a:srgbClr val="000000"/>
              </a:solidFill>
              <a:latin typeface="Times New Roman" panose="02020603050405020304" pitchFamily="12"/>
              <a:ea typeface="宋体" panose="02010600030101010101" pitchFamily="7" charset="-122"/>
              <a:cs typeface="Times New Roman" panose="02020603050405020304" pitchFamily="12"/>
            </a:rPr>
            <a:t>5</a:t>
          </a:r>
          <a:r>
            <a:rPr lang="zh-CN" altLang="en-US" sz="11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Times New Roman" panose="02020603050405020304" pitchFamily="12"/>
            </a:rPr>
            <a:t>题　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Times New Roman" panose="02020603050405020304" pitchFamily="12"/>
            </a:rPr>
            <a:t>某会计师事务所承担了三家企业的审计任务，要将三位审计员分别派去三家企业。由于这三位审计员的经验与专长不同，他们对这三家企业进行审计时所需要的天数各不相同，具体数据如下表所示：</a:t>
          </a:r>
        </a:p>
        <a:p>
          <a:pPr algn="l" rtl="0">
            <a:lnSpc>
              <a:spcPts val="1200"/>
            </a:lnSpc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Times New Roman" panose="02020603050405020304" pitchFamily="12"/>
          </a:endParaRPr>
        </a:p>
        <a:p>
          <a:pPr algn="l" rtl="0">
            <a:lnSpc>
              <a:spcPts val="1200"/>
            </a:lnSpc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Times New Roman" panose="02020603050405020304" pitchFamily="12"/>
          </a:endParaRPr>
        </a:p>
        <a:p>
          <a:pPr algn="l" rtl="0">
            <a:lnSpc>
              <a:spcPts val="1200"/>
            </a:lnSpc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Times New Roman" panose="02020603050405020304" pitchFamily="12"/>
          </a:endParaRPr>
        </a:p>
        <a:p>
          <a:pPr algn="l" rtl="0">
            <a:lnSpc>
              <a:spcPts val="1200"/>
            </a:lnSpc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Times New Roman" panose="02020603050405020304" pitchFamily="12"/>
          </a:endParaRPr>
        </a:p>
        <a:p>
          <a:pPr algn="l" rtl="0">
            <a:lnSpc>
              <a:spcPts val="1200"/>
            </a:lnSpc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Times New Roman" panose="02020603050405020304" pitchFamily="12"/>
          </a:endParaRPr>
        </a:p>
        <a:p>
          <a:pPr algn="l" rtl="0">
            <a:lnSpc>
              <a:spcPts val="1200"/>
            </a:lnSpc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Times New Roman" panose="02020603050405020304" pitchFamily="12"/>
          </a:endParaRPr>
        </a:p>
        <a:p>
          <a:pPr algn="l" rtl="0">
            <a:lnSpc>
              <a:spcPts val="1200"/>
            </a:lnSpc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Times New Roman" panose="02020603050405020304" pitchFamily="12"/>
          </a:endParaRPr>
        </a:p>
        <a:p>
          <a:pPr algn="l" rtl="0">
            <a:lnSpc>
              <a:spcPts val="1200"/>
            </a:lnSpc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Times New Roman" panose="02020603050405020304" pitchFamily="12"/>
            </a:rPr>
            <a:t>要求：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1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.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Times New Roman" panose="02020603050405020304" pitchFamily="12"/>
            </a:rPr>
            <a:t>在本工作表中构造一个规划模型，找到最佳的人员派出方案，使得所需要的审计总天数达到最少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Times New Roman" panose="02020603050405020304" pitchFamily="12"/>
            </a:rPr>
            <a:t>;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Times New Roman" panose="02020603050405020304" pitchFamily="12"/>
          </a:endParaRPr>
        </a:p>
        <a:p>
          <a:r>
            <a:rPr lang="en-US" altLang="zh-CN" sz="1100"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>
              <a:effectLst/>
              <a:latin typeface="+mn-lt"/>
              <a:ea typeface="+mn-ea"/>
              <a:cs typeface="+mn-cs"/>
            </a:rPr>
            <a:t>查表内插发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。</a:t>
          </a:r>
        </a:p>
        <a:p>
          <a:pPr algn="l" rtl="0">
            <a:lnSpc>
              <a:spcPts val="1200"/>
            </a:lnSpc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10</xdr:col>
      <xdr:colOff>530225</xdr:colOff>
      <xdr:row>4</xdr:row>
      <xdr:rowOff>44450</xdr:rowOff>
    </xdr:from>
    <xdr:to>
      <xdr:col>15</xdr:col>
      <xdr:colOff>358775</xdr:colOff>
      <xdr:row>9</xdr:row>
      <xdr:rowOff>117475</xdr:rowOff>
    </xdr:to>
    <xdr:pic>
      <xdr:nvPicPr>
        <xdr:cNvPr id="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350510" y="755650"/>
          <a:ext cx="2622550" cy="962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104775</xdr:colOff>
      <xdr:row>0</xdr:row>
      <xdr:rowOff>142875</xdr:rowOff>
    </xdr:from>
    <xdr:to>
      <xdr:col>17</xdr:col>
      <xdr:colOff>466725</xdr:colOff>
      <xdr:row>16</xdr:row>
      <xdr:rowOff>0</xdr:rowOff>
    </xdr:to>
    <xdr:grpSp>
      <xdr:nvGrpSpPr>
        <xdr:cNvPr id="2" name="Group 9"/>
        <xdr:cNvGrpSpPr/>
      </xdr:nvGrpSpPr>
      <xdr:grpSpPr>
        <a:xfrm>
          <a:off x="5607685" y="142875"/>
          <a:ext cx="3467100" cy="2701925"/>
          <a:chOff x="11" y="15"/>
          <a:chExt cx="398" cy="273"/>
        </a:xfrm>
      </xdr:grpSpPr>
      <xdr:sp macro="" textlink="">
        <xdr:nvSpPr>
          <xdr:cNvPr id="3" name="Text Box 10"/>
          <xdr:cNvSpPr txBox="1">
            <a:spLocks noChangeArrowheads="1"/>
          </xdr:cNvSpPr>
        </xdr:nvSpPr>
        <xdr:spPr>
          <a:xfrm>
            <a:off x="11" y="15"/>
            <a:ext cx="398" cy="273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9525">
            <a:solidFill>
              <a:schemeClr val="bg1">
                <a:lumMod val="75000"/>
              </a:schemeClr>
            </a:solidFill>
            <a:miter lim="800000"/>
          </a:ln>
        </xdr:spPr>
        <xdr:txBody>
          <a:bodyPr vertOverflow="clip" wrap="square" lIns="36576" tIns="18288" rIns="0" bIns="0" anchor="t" upright="1"/>
          <a:lstStyle/>
          <a:p>
            <a:r>
              <a:rPr lang="zh-CN" altLang="en-US" sz="1100" b="1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第</a:t>
            </a:r>
            <a:r>
              <a:rPr lang="en-US" altLang="zh-CN" sz="1100" b="1" i="0" u="none" strike="noStrike" baseline="0">
                <a:solidFill>
                  <a:srgbClr val="000000"/>
                </a:solidFill>
                <a:latin typeface="Times New Roman" panose="02020603050405020304" pitchFamily="12"/>
                <a:ea typeface="宋体" panose="02010600030101010101" pitchFamily="7" charset="-122"/>
                <a:cs typeface="Times New Roman" panose="02020603050405020304" pitchFamily="12"/>
              </a:rPr>
              <a:t>6</a:t>
            </a:r>
            <a:r>
              <a:rPr lang="zh-CN" altLang="en-US" sz="1100" b="1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Times New Roman" panose="02020603050405020304" pitchFamily="12"/>
              </a:rPr>
              <a:t>题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Times New Roman" panose="02020603050405020304" pitchFamily="12"/>
                <a:ea typeface="宋体" panose="02010600030101010101" pitchFamily="7" charset="-122"/>
                <a:cs typeface="Times New Roman" panose="02020603050405020304" pitchFamily="12"/>
              </a:rPr>
              <a:t>   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一家农业公司种植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A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种作物。根据当地的气候、土壤等情况，全部生产过程中需氮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32kg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，磷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 24kg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，钾不得超过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42 kg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。现有四种肥料，其单价和所含氮磷钾的数量如本工作表单元格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C1:G5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所示。</a:t>
            </a:r>
            <a:endParaRPr lang="en-US" altLang="zh-CN" sz="1100"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effectLst/>
              <a:latin typeface="+mn-lt"/>
              <a:ea typeface="+mn-ea"/>
              <a:cs typeface="+mn-cs"/>
            </a:endParaRPr>
          </a:p>
          <a:p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要求：</a:t>
            </a:r>
          </a:p>
          <a:p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1.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利用“规划求解”工具解出应施用这四种肥料各多少，才能既满足作物对氮、磷、钾的需要，又使施肥的总成本最低？</a:t>
            </a:r>
          </a:p>
          <a:p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2.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将设置好的模型保存在单元格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A1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开始的一个范围内。</a:t>
            </a:r>
          </a:p>
          <a:p>
            <a:pPr algn="l" rtl="0">
              <a:lnSpc>
                <a:spcPts val="13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pic>
        <xdr:nvPicPr>
          <xdr:cNvPr id="4" name="Picture 1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45" y="86"/>
            <a:ext cx="333" cy="8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276937</xdr:colOff>
      <xdr:row>35</xdr:row>
      <xdr:rowOff>450</xdr:rowOff>
    </xdr:from>
    <xdr:to>
      <xdr:col>11</xdr:col>
      <xdr:colOff>447736</xdr:colOff>
      <xdr:row>51</xdr:row>
      <xdr:rowOff>92834</xdr:rowOff>
    </xdr:to>
    <xdr:graphicFrame macro="">
      <xdr:nvGraphicFramePr>
        <xdr:cNvPr id="2" name="图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0</xdr:colOff>
      <xdr:row>0</xdr:row>
      <xdr:rowOff>0</xdr:rowOff>
    </xdr:from>
    <xdr:to>
      <xdr:col>38</xdr:col>
      <xdr:colOff>400537</xdr:colOff>
      <xdr:row>16</xdr:row>
      <xdr:rowOff>142875</xdr:rowOff>
    </xdr:to>
    <xdr:grpSp>
      <xdr:nvGrpSpPr>
        <xdr:cNvPr id="6" name="Group 11"/>
        <xdr:cNvGrpSpPr/>
      </xdr:nvGrpSpPr>
      <xdr:grpSpPr>
        <a:xfrm>
          <a:off x="14527561" y="0"/>
          <a:ext cx="4791330" cy="4642082"/>
          <a:chOff x="81" y="299"/>
          <a:chExt cx="595" cy="491"/>
        </a:xfrm>
      </xdr:grpSpPr>
      <xdr:sp macro="" textlink="">
        <xdr:nvSpPr>
          <xdr:cNvPr id="7" name="Text Box 12"/>
          <xdr:cNvSpPr txBox="1">
            <a:spLocks noChangeArrowheads="1"/>
          </xdr:cNvSpPr>
        </xdr:nvSpPr>
        <xdr:spPr>
          <a:xfrm>
            <a:off x="81" y="299"/>
            <a:ext cx="595" cy="4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9525">
            <a:solidFill>
              <a:schemeClr val="bg1">
                <a:lumMod val="65000"/>
              </a:schemeClr>
            </a:solidFill>
            <a:miter lim="800000"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400"/>
              </a:lnSpc>
              <a:defRPr sz="1000"/>
            </a:pPr>
            <a:r>
              <a:rPr lang="zh-CN" altLang="en-US" sz="1100" b="1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第</a:t>
            </a:r>
            <a:r>
              <a:rPr lang="en-US" altLang="zh-CN" sz="1100" b="1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7</a:t>
            </a:r>
            <a:r>
              <a:rPr lang="zh-CN" altLang="en-US" sz="1100" b="1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题 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某公司有两种产品需要使用包装箱来包装。其中，产品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1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对包装箱的需求为最小值为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2000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最大值为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3000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的均匀分布；产品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2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对包装箱的需求服从均值为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5500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标准差为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1000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的正态分布。自行生产的包装箱的单位成本为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0.8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元；需求不能满足的部分外购，外购单价为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1.8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元。生产的包装箱如果不能马上用掉，储存一天的单位储存成本为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0.05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元。请为该公司确定合理的包装箱生产量，并进行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50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次模拟试验，将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50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次的试验结果反映到如下的图形中。</a:t>
            </a:r>
            <a:endPara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pic>
        <xdr:nvPicPr>
          <xdr:cNvPr id="8" name="Picture 1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101" y="417"/>
            <a:ext cx="562" cy="37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5838;&#31243;/&#36130;&#32463;&#31649;&#29702;&#35745;&#31639;&#26426;&#24212;&#29992;/200502/D&#20989;&#25968;&#32771;&#39064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35838;&#31243;/&#35745;&#31639;&#26426;&#24212;&#29992;/&#32771;&#39064;/2003-1/2002&#31179;&#35745;&#31639;&#26426;&#32771;&#35797;(C)&#31572;&#2669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35838;&#31243;/&#35745;&#31639;&#26426;&#24212;&#29992;/&#32771;&#39064;/2002-07/2002&#24180;6&#26376;&#26399;&#26411;&#32771;&#35797;A&#31572;&#26696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gl/yy2/&#32771;&#39064;/2002-01&#32771;&#39064;/Teaching/2001Fall/&#36741;&#20462;/&#35797;&#39064;&#31572;&#2669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lgl/yy2/&#32771;&#39064;/2001-07&#32771;&#39064;/Exam1/Exam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&#21407;E/lesson/&#35745;&#31639;&#26426;&#24212;&#29992;/&#21508;&#24180;&#32771;&#39064;/2008-2009-2/2008-2009-2&#35745;&#31639;&#26426;&#24212;&#29992;_&#31532;3&#39064;/&#21629;&#39064;&#20934;&#22791;/&#20363;4-08%20&#24037;&#21378;&#32435;&#31246;&#23395;&#33410;&#25351;&#25968;&#39044;&#27979;&#27169;&#22411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&#21407;E/lesson/&#35745;&#31639;&#26426;&#24212;&#29992;/&#21508;&#24180;&#32771;&#39064;/2008-2009-2/&#31532;9&#39064;/&#31532;9&#39064;/&#31532;9&#39064;&#65293;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套"/>
      <sheetName val="第1套答案"/>
      <sheetName val="第2套"/>
      <sheetName val="第2套答案"/>
      <sheetName val="第3套"/>
      <sheetName val="第3套答案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考试须知"/>
      <sheetName val="第1题"/>
      <sheetName val="第2题"/>
      <sheetName val="第3题"/>
      <sheetName val="第4题"/>
      <sheetName val="第5题"/>
      <sheetName val="第5题透视表"/>
      <sheetName val="第5题控制"/>
      <sheetName val="第6题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注意事项"/>
      <sheetName val="第1题"/>
      <sheetName val="第2题"/>
      <sheetName val="第3题"/>
      <sheetName val="第4题"/>
      <sheetName val="第5题"/>
      <sheetName val="第6题"/>
      <sheetName val="第7题"/>
      <sheetName val="第7题控制"/>
      <sheetName val="第8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题"/>
      <sheetName val="第2题"/>
      <sheetName val="第3题"/>
      <sheetName val="第4题"/>
      <sheetName val="第5题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注意事项"/>
      <sheetName val="第1题"/>
      <sheetName val="第1题图片"/>
      <sheetName val="第2题"/>
      <sheetName val="第2题图形"/>
      <sheetName val="第2题Query图片"/>
      <sheetName val="第2题透视表"/>
      <sheetName val="第3题"/>
      <sheetName val="第4题"/>
      <sheetName val="第5题"/>
      <sheetName val="第5题图形"/>
      <sheetName val="第6题"/>
      <sheetName val="第6题图形"/>
      <sheetName val="第7题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例4-8"/>
      <sheetName val="纳税数据变化图"/>
      <sheetName val="季节指数计算模型"/>
      <sheetName val="消除季节影响的纳税总额变化图"/>
      <sheetName val="纳税总额观测值及其季节预测值图形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答案"/>
      <sheetName val="题目"/>
      <sheetName val="Sheet2"/>
      <sheetName val="Sheet3"/>
    </sheetNames>
    <sheetDataSet>
      <sheetData sheetId="0">
        <row r="4">
          <cell r="Q4">
            <v>101173.954</v>
          </cell>
          <cell r="R4">
            <v>98954.111000000004</v>
          </cell>
          <cell r="S4">
            <v>93538.523000000001</v>
          </cell>
          <cell r="T4">
            <v>90604.57</v>
          </cell>
          <cell r="U4">
            <v>88499.55</v>
          </cell>
          <cell r="V4">
            <v>84777.338000000003</v>
          </cell>
          <cell r="W4">
            <v>84365.164000000004</v>
          </cell>
          <cell r="X4">
            <v>82661.562000000005</v>
          </cell>
          <cell r="Y4">
            <v>81938.452000000005</v>
          </cell>
          <cell r="Z4">
            <v>82637.445999999996</v>
          </cell>
          <cell r="AA4">
            <v>84588.926999999996</v>
          </cell>
          <cell r="AB4">
            <v>87557.812000000005</v>
          </cell>
          <cell r="AC4">
            <v>90824.94</v>
          </cell>
        </row>
        <row r="5">
          <cell r="Q5">
            <v>6000</v>
          </cell>
          <cell r="R5">
            <v>6250</v>
          </cell>
          <cell r="S5">
            <v>6500</v>
          </cell>
          <cell r="T5">
            <v>6750</v>
          </cell>
          <cell r="U5">
            <v>7000</v>
          </cell>
          <cell r="V5">
            <v>7250</v>
          </cell>
          <cell r="W5">
            <v>7500</v>
          </cell>
          <cell r="X5">
            <v>7750</v>
          </cell>
          <cell r="Y5">
            <v>8000</v>
          </cell>
          <cell r="Z5">
            <v>8250</v>
          </cell>
          <cell r="AA5">
            <v>8500</v>
          </cell>
          <cell r="AB5">
            <v>8750</v>
          </cell>
          <cell r="AC5">
            <v>9000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zoomScale="95" zoomScaleNormal="95" workbookViewId="0">
      <selection activeCell="F7" sqref="F7"/>
    </sheetView>
  </sheetViews>
  <sheetFormatPr defaultColWidth="9" defaultRowHeight="14" x14ac:dyDescent="0.25"/>
  <cols>
    <col min="1" max="1" width="5.36328125" style="41" customWidth="1"/>
    <col min="2" max="3" width="7.1796875" style="41" customWidth="1"/>
    <col min="4" max="4" width="1.81640625" style="41" customWidth="1"/>
    <col min="5" max="5" width="23.6328125" style="41" customWidth="1"/>
    <col min="6" max="6" width="11.453125" style="41" customWidth="1"/>
    <col min="7" max="7" width="1.81640625" style="41" customWidth="1"/>
    <col min="8" max="8" width="2.6328125" style="41" customWidth="1"/>
    <col min="9" max="9" width="10.36328125" style="41" customWidth="1"/>
    <col min="10" max="10" width="1.81640625" style="41" customWidth="1"/>
    <col min="11" max="254" width="9" style="41"/>
    <col min="255" max="255" width="4.81640625" style="41" customWidth="1"/>
    <col min="256" max="256" width="6.81640625" style="41" customWidth="1"/>
    <col min="257" max="257" width="7.453125" style="41" customWidth="1"/>
    <col min="258" max="258" width="0.90625" style="41" customWidth="1"/>
    <col min="259" max="259" width="1" style="41" customWidth="1"/>
    <col min="260" max="260" width="21" style="41" customWidth="1"/>
    <col min="261" max="261" width="8.90625" style="41" customWidth="1"/>
    <col min="262" max="262" width="0.90625" style="41" customWidth="1"/>
    <col min="263" max="263" width="0.81640625" style="41" customWidth="1"/>
    <col min="264" max="264" width="3.90625" style="41" customWidth="1"/>
    <col min="265" max="265" width="8" style="41" customWidth="1"/>
    <col min="266" max="266" width="1.453125" style="41" customWidth="1"/>
    <col min="267" max="510" width="9" style="41"/>
    <col min="511" max="511" width="4.81640625" style="41" customWidth="1"/>
    <col min="512" max="512" width="6.81640625" style="41" customWidth="1"/>
    <col min="513" max="513" width="7.453125" style="41" customWidth="1"/>
    <col min="514" max="514" width="0.90625" style="41" customWidth="1"/>
    <col min="515" max="515" width="1" style="41" customWidth="1"/>
    <col min="516" max="516" width="21" style="41" customWidth="1"/>
    <col min="517" max="517" width="8.90625" style="41" customWidth="1"/>
    <col min="518" max="518" width="0.90625" style="41" customWidth="1"/>
    <col min="519" max="519" width="0.81640625" style="41" customWidth="1"/>
    <col min="520" max="520" width="3.90625" style="41" customWidth="1"/>
    <col min="521" max="521" width="8" style="41" customWidth="1"/>
    <col min="522" max="522" width="1.453125" style="41" customWidth="1"/>
    <col min="523" max="766" width="9" style="41"/>
    <col min="767" max="767" width="4.81640625" style="41" customWidth="1"/>
    <col min="768" max="768" width="6.81640625" style="41" customWidth="1"/>
    <col min="769" max="769" width="7.453125" style="41" customWidth="1"/>
    <col min="770" max="770" width="0.90625" style="41" customWidth="1"/>
    <col min="771" max="771" width="1" style="41" customWidth="1"/>
    <col min="772" max="772" width="21" style="41" customWidth="1"/>
    <col min="773" max="773" width="8.90625" style="41" customWidth="1"/>
    <col min="774" max="774" width="0.90625" style="41" customWidth="1"/>
    <col min="775" max="775" width="0.81640625" style="41" customWidth="1"/>
    <col min="776" max="776" width="3.90625" style="41" customWidth="1"/>
    <col min="777" max="777" width="8" style="41" customWidth="1"/>
    <col min="778" max="778" width="1.453125" style="41" customWidth="1"/>
    <col min="779" max="1022" width="9" style="41"/>
    <col min="1023" max="1023" width="4.81640625" style="41" customWidth="1"/>
    <col min="1024" max="1024" width="6.81640625" style="41" customWidth="1"/>
    <col min="1025" max="1025" width="7.453125" style="41" customWidth="1"/>
    <col min="1026" max="1026" width="0.90625" style="41" customWidth="1"/>
    <col min="1027" max="1027" width="1" style="41" customWidth="1"/>
    <col min="1028" max="1028" width="21" style="41" customWidth="1"/>
    <col min="1029" max="1029" width="8.90625" style="41" customWidth="1"/>
    <col min="1030" max="1030" width="0.90625" style="41" customWidth="1"/>
    <col min="1031" max="1031" width="0.81640625" style="41" customWidth="1"/>
    <col min="1032" max="1032" width="3.90625" style="41" customWidth="1"/>
    <col min="1033" max="1033" width="8" style="41" customWidth="1"/>
    <col min="1034" max="1034" width="1.453125" style="41" customWidth="1"/>
    <col min="1035" max="1278" width="9" style="41"/>
    <col min="1279" max="1279" width="4.81640625" style="41" customWidth="1"/>
    <col min="1280" max="1280" width="6.81640625" style="41" customWidth="1"/>
    <col min="1281" max="1281" width="7.453125" style="41" customWidth="1"/>
    <col min="1282" max="1282" width="0.90625" style="41" customWidth="1"/>
    <col min="1283" max="1283" width="1" style="41" customWidth="1"/>
    <col min="1284" max="1284" width="21" style="41" customWidth="1"/>
    <col min="1285" max="1285" width="8.90625" style="41" customWidth="1"/>
    <col min="1286" max="1286" width="0.90625" style="41" customWidth="1"/>
    <col min="1287" max="1287" width="0.81640625" style="41" customWidth="1"/>
    <col min="1288" max="1288" width="3.90625" style="41" customWidth="1"/>
    <col min="1289" max="1289" width="8" style="41" customWidth="1"/>
    <col min="1290" max="1290" width="1.453125" style="41" customWidth="1"/>
    <col min="1291" max="1534" width="9" style="41"/>
    <col min="1535" max="1535" width="4.81640625" style="41" customWidth="1"/>
    <col min="1536" max="1536" width="6.81640625" style="41" customWidth="1"/>
    <col min="1537" max="1537" width="7.453125" style="41" customWidth="1"/>
    <col min="1538" max="1538" width="0.90625" style="41" customWidth="1"/>
    <col min="1539" max="1539" width="1" style="41" customWidth="1"/>
    <col min="1540" max="1540" width="21" style="41" customWidth="1"/>
    <col min="1541" max="1541" width="8.90625" style="41" customWidth="1"/>
    <col min="1542" max="1542" width="0.90625" style="41" customWidth="1"/>
    <col min="1543" max="1543" width="0.81640625" style="41" customWidth="1"/>
    <col min="1544" max="1544" width="3.90625" style="41" customWidth="1"/>
    <col min="1545" max="1545" width="8" style="41" customWidth="1"/>
    <col min="1546" max="1546" width="1.453125" style="41" customWidth="1"/>
    <col min="1547" max="1790" width="9" style="41"/>
    <col min="1791" max="1791" width="4.81640625" style="41" customWidth="1"/>
    <col min="1792" max="1792" width="6.81640625" style="41" customWidth="1"/>
    <col min="1793" max="1793" width="7.453125" style="41" customWidth="1"/>
    <col min="1794" max="1794" width="0.90625" style="41" customWidth="1"/>
    <col min="1795" max="1795" width="1" style="41" customWidth="1"/>
    <col min="1796" max="1796" width="21" style="41" customWidth="1"/>
    <col min="1797" max="1797" width="8.90625" style="41" customWidth="1"/>
    <col min="1798" max="1798" width="0.90625" style="41" customWidth="1"/>
    <col min="1799" max="1799" width="0.81640625" style="41" customWidth="1"/>
    <col min="1800" max="1800" width="3.90625" style="41" customWidth="1"/>
    <col min="1801" max="1801" width="8" style="41" customWidth="1"/>
    <col min="1802" max="1802" width="1.453125" style="41" customWidth="1"/>
    <col min="1803" max="2046" width="9" style="41"/>
    <col min="2047" max="2047" width="4.81640625" style="41" customWidth="1"/>
    <col min="2048" max="2048" width="6.81640625" style="41" customWidth="1"/>
    <col min="2049" max="2049" width="7.453125" style="41" customWidth="1"/>
    <col min="2050" max="2050" width="0.90625" style="41" customWidth="1"/>
    <col min="2051" max="2051" width="1" style="41" customWidth="1"/>
    <col min="2052" max="2052" width="21" style="41" customWidth="1"/>
    <col min="2053" max="2053" width="8.90625" style="41" customWidth="1"/>
    <col min="2054" max="2054" width="0.90625" style="41" customWidth="1"/>
    <col min="2055" max="2055" width="0.81640625" style="41" customWidth="1"/>
    <col min="2056" max="2056" width="3.90625" style="41" customWidth="1"/>
    <col min="2057" max="2057" width="8" style="41" customWidth="1"/>
    <col min="2058" max="2058" width="1.453125" style="41" customWidth="1"/>
    <col min="2059" max="2302" width="9" style="41"/>
    <col min="2303" max="2303" width="4.81640625" style="41" customWidth="1"/>
    <col min="2304" max="2304" width="6.81640625" style="41" customWidth="1"/>
    <col min="2305" max="2305" width="7.453125" style="41" customWidth="1"/>
    <col min="2306" max="2306" width="0.90625" style="41" customWidth="1"/>
    <col min="2307" max="2307" width="1" style="41" customWidth="1"/>
    <col min="2308" max="2308" width="21" style="41" customWidth="1"/>
    <col min="2309" max="2309" width="8.90625" style="41" customWidth="1"/>
    <col min="2310" max="2310" width="0.90625" style="41" customWidth="1"/>
    <col min="2311" max="2311" width="0.81640625" style="41" customWidth="1"/>
    <col min="2312" max="2312" width="3.90625" style="41" customWidth="1"/>
    <col min="2313" max="2313" width="8" style="41" customWidth="1"/>
    <col min="2314" max="2314" width="1.453125" style="41" customWidth="1"/>
    <col min="2315" max="2558" width="9" style="41"/>
    <col min="2559" max="2559" width="4.81640625" style="41" customWidth="1"/>
    <col min="2560" max="2560" width="6.81640625" style="41" customWidth="1"/>
    <col min="2561" max="2561" width="7.453125" style="41" customWidth="1"/>
    <col min="2562" max="2562" width="0.90625" style="41" customWidth="1"/>
    <col min="2563" max="2563" width="1" style="41" customWidth="1"/>
    <col min="2564" max="2564" width="21" style="41" customWidth="1"/>
    <col min="2565" max="2565" width="8.90625" style="41" customWidth="1"/>
    <col min="2566" max="2566" width="0.90625" style="41" customWidth="1"/>
    <col min="2567" max="2567" width="0.81640625" style="41" customWidth="1"/>
    <col min="2568" max="2568" width="3.90625" style="41" customWidth="1"/>
    <col min="2569" max="2569" width="8" style="41" customWidth="1"/>
    <col min="2570" max="2570" width="1.453125" style="41" customWidth="1"/>
    <col min="2571" max="2814" width="9" style="41"/>
    <col min="2815" max="2815" width="4.81640625" style="41" customWidth="1"/>
    <col min="2816" max="2816" width="6.81640625" style="41" customWidth="1"/>
    <col min="2817" max="2817" width="7.453125" style="41" customWidth="1"/>
    <col min="2818" max="2818" width="0.90625" style="41" customWidth="1"/>
    <col min="2819" max="2819" width="1" style="41" customWidth="1"/>
    <col min="2820" max="2820" width="21" style="41" customWidth="1"/>
    <col min="2821" max="2821" width="8.90625" style="41" customWidth="1"/>
    <col min="2822" max="2822" width="0.90625" style="41" customWidth="1"/>
    <col min="2823" max="2823" width="0.81640625" style="41" customWidth="1"/>
    <col min="2824" max="2824" width="3.90625" style="41" customWidth="1"/>
    <col min="2825" max="2825" width="8" style="41" customWidth="1"/>
    <col min="2826" max="2826" width="1.453125" style="41" customWidth="1"/>
    <col min="2827" max="3070" width="9" style="41"/>
    <col min="3071" max="3071" width="4.81640625" style="41" customWidth="1"/>
    <col min="3072" max="3072" width="6.81640625" style="41" customWidth="1"/>
    <col min="3073" max="3073" width="7.453125" style="41" customWidth="1"/>
    <col min="3074" max="3074" width="0.90625" style="41" customWidth="1"/>
    <col min="3075" max="3075" width="1" style="41" customWidth="1"/>
    <col min="3076" max="3076" width="21" style="41" customWidth="1"/>
    <col min="3077" max="3077" width="8.90625" style="41" customWidth="1"/>
    <col min="3078" max="3078" width="0.90625" style="41" customWidth="1"/>
    <col min="3079" max="3079" width="0.81640625" style="41" customWidth="1"/>
    <col min="3080" max="3080" width="3.90625" style="41" customWidth="1"/>
    <col min="3081" max="3081" width="8" style="41" customWidth="1"/>
    <col min="3082" max="3082" width="1.453125" style="41" customWidth="1"/>
    <col min="3083" max="3326" width="9" style="41"/>
    <col min="3327" max="3327" width="4.81640625" style="41" customWidth="1"/>
    <col min="3328" max="3328" width="6.81640625" style="41" customWidth="1"/>
    <col min="3329" max="3329" width="7.453125" style="41" customWidth="1"/>
    <col min="3330" max="3330" width="0.90625" style="41" customWidth="1"/>
    <col min="3331" max="3331" width="1" style="41" customWidth="1"/>
    <col min="3332" max="3332" width="21" style="41" customWidth="1"/>
    <col min="3333" max="3333" width="8.90625" style="41" customWidth="1"/>
    <col min="3334" max="3334" width="0.90625" style="41" customWidth="1"/>
    <col min="3335" max="3335" width="0.81640625" style="41" customWidth="1"/>
    <col min="3336" max="3336" width="3.90625" style="41" customWidth="1"/>
    <col min="3337" max="3337" width="8" style="41" customWidth="1"/>
    <col min="3338" max="3338" width="1.453125" style="41" customWidth="1"/>
    <col min="3339" max="3582" width="9" style="41"/>
    <col min="3583" max="3583" width="4.81640625" style="41" customWidth="1"/>
    <col min="3584" max="3584" width="6.81640625" style="41" customWidth="1"/>
    <col min="3585" max="3585" width="7.453125" style="41" customWidth="1"/>
    <col min="3586" max="3586" width="0.90625" style="41" customWidth="1"/>
    <col min="3587" max="3587" width="1" style="41" customWidth="1"/>
    <col min="3588" max="3588" width="21" style="41" customWidth="1"/>
    <col min="3589" max="3589" width="8.90625" style="41" customWidth="1"/>
    <col min="3590" max="3590" width="0.90625" style="41" customWidth="1"/>
    <col min="3591" max="3591" width="0.81640625" style="41" customWidth="1"/>
    <col min="3592" max="3592" width="3.90625" style="41" customWidth="1"/>
    <col min="3593" max="3593" width="8" style="41" customWidth="1"/>
    <col min="3594" max="3594" width="1.453125" style="41" customWidth="1"/>
    <col min="3595" max="3838" width="9" style="41"/>
    <col min="3839" max="3839" width="4.81640625" style="41" customWidth="1"/>
    <col min="3840" max="3840" width="6.81640625" style="41" customWidth="1"/>
    <col min="3841" max="3841" width="7.453125" style="41" customWidth="1"/>
    <col min="3842" max="3842" width="0.90625" style="41" customWidth="1"/>
    <col min="3843" max="3843" width="1" style="41" customWidth="1"/>
    <col min="3844" max="3844" width="21" style="41" customWidth="1"/>
    <col min="3845" max="3845" width="8.90625" style="41" customWidth="1"/>
    <col min="3846" max="3846" width="0.90625" style="41" customWidth="1"/>
    <col min="3847" max="3847" width="0.81640625" style="41" customWidth="1"/>
    <col min="3848" max="3848" width="3.90625" style="41" customWidth="1"/>
    <col min="3849" max="3849" width="8" style="41" customWidth="1"/>
    <col min="3850" max="3850" width="1.453125" style="41" customWidth="1"/>
    <col min="3851" max="4094" width="9" style="41"/>
    <col min="4095" max="4095" width="4.81640625" style="41" customWidth="1"/>
    <col min="4096" max="4096" width="6.81640625" style="41" customWidth="1"/>
    <col min="4097" max="4097" width="7.453125" style="41" customWidth="1"/>
    <col min="4098" max="4098" width="0.90625" style="41" customWidth="1"/>
    <col min="4099" max="4099" width="1" style="41" customWidth="1"/>
    <col min="4100" max="4100" width="21" style="41" customWidth="1"/>
    <col min="4101" max="4101" width="8.90625" style="41" customWidth="1"/>
    <col min="4102" max="4102" width="0.90625" style="41" customWidth="1"/>
    <col min="4103" max="4103" width="0.81640625" style="41" customWidth="1"/>
    <col min="4104" max="4104" width="3.90625" style="41" customWidth="1"/>
    <col min="4105" max="4105" width="8" style="41" customWidth="1"/>
    <col min="4106" max="4106" width="1.453125" style="41" customWidth="1"/>
    <col min="4107" max="4350" width="9" style="41"/>
    <col min="4351" max="4351" width="4.81640625" style="41" customWidth="1"/>
    <col min="4352" max="4352" width="6.81640625" style="41" customWidth="1"/>
    <col min="4353" max="4353" width="7.453125" style="41" customWidth="1"/>
    <col min="4354" max="4354" width="0.90625" style="41" customWidth="1"/>
    <col min="4355" max="4355" width="1" style="41" customWidth="1"/>
    <col min="4356" max="4356" width="21" style="41" customWidth="1"/>
    <col min="4357" max="4357" width="8.90625" style="41" customWidth="1"/>
    <col min="4358" max="4358" width="0.90625" style="41" customWidth="1"/>
    <col min="4359" max="4359" width="0.81640625" style="41" customWidth="1"/>
    <col min="4360" max="4360" width="3.90625" style="41" customWidth="1"/>
    <col min="4361" max="4361" width="8" style="41" customWidth="1"/>
    <col min="4362" max="4362" width="1.453125" style="41" customWidth="1"/>
    <col min="4363" max="4606" width="9" style="41"/>
    <col min="4607" max="4607" width="4.81640625" style="41" customWidth="1"/>
    <col min="4608" max="4608" width="6.81640625" style="41" customWidth="1"/>
    <col min="4609" max="4609" width="7.453125" style="41" customWidth="1"/>
    <col min="4610" max="4610" width="0.90625" style="41" customWidth="1"/>
    <col min="4611" max="4611" width="1" style="41" customWidth="1"/>
    <col min="4612" max="4612" width="21" style="41" customWidth="1"/>
    <col min="4613" max="4613" width="8.90625" style="41" customWidth="1"/>
    <col min="4614" max="4614" width="0.90625" style="41" customWidth="1"/>
    <col min="4615" max="4615" width="0.81640625" style="41" customWidth="1"/>
    <col min="4616" max="4616" width="3.90625" style="41" customWidth="1"/>
    <col min="4617" max="4617" width="8" style="41" customWidth="1"/>
    <col min="4618" max="4618" width="1.453125" style="41" customWidth="1"/>
    <col min="4619" max="4862" width="9" style="41"/>
    <col min="4863" max="4863" width="4.81640625" style="41" customWidth="1"/>
    <col min="4864" max="4864" width="6.81640625" style="41" customWidth="1"/>
    <col min="4865" max="4865" width="7.453125" style="41" customWidth="1"/>
    <col min="4866" max="4866" width="0.90625" style="41" customWidth="1"/>
    <col min="4867" max="4867" width="1" style="41" customWidth="1"/>
    <col min="4868" max="4868" width="21" style="41" customWidth="1"/>
    <col min="4869" max="4869" width="8.90625" style="41" customWidth="1"/>
    <col min="4870" max="4870" width="0.90625" style="41" customWidth="1"/>
    <col min="4871" max="4871" width="0.81640625" style="41" customWidth="1"/>
    <col min="4872" max="4872" width="3.90625" style="41" customWidth="1"/>
    <col min="4873" max="4873" width="8" style="41" customWidth="1"/>
    <col min="4874" max="4874" width="1.453125" style="41" customWidth="1"/>
    <col min="4875" max="5118" width="9" style="41"/>
    <col min="5119" max="5119" width="4.81640625" style="41" customWidth="1"/>
    <col min="5120" max="5120" width="6.81640625" style="41" customWidth="1"/>
    <col min="5121" max="5121" width="7.453125" style="41" customWidth="1"/>
    <col min="5122" max="5122" width="0.90625" style="41" customWidth="1"/>
    <col min="5123" max="5123" width="1" style="41" customWidth="1"/>
    <col min="5124" max="5124" width="21" style="41" customWidth="1"/>
    <col min="5125" max="5125" width="8.90625" style="41" customWidth="1"/>
    <col min="5126" max="5126" width="0.90625" style="41" customWidth="1"/>
    <col min="5127" max="5127" width="0.81640625" style="41" customWidth="1"/>
    <col min="5128" max="5128" width="3.90625" style="41" customWidth="1"/>
    <col min="5129" max="5129" width="8" style="41" customWidth="1"/>
    <col min="5130" max="5130" width="1.453125" style="41" customWidth="1"/>
    <col min="5131" max="5374" width="9" style="41"/>
    <col min="5375" max="5375" width="4.81640625" style="41" customWidth="1"/>
    <col min="5376" max="5376" width="6.81640625" style="41" customWidth="1"/>
    <col min="5377" max="5377" width="7.453125" style="41" customWidth="1"/>
    <col min="5378" max="5378" width="0.90625" style="41" customWidth="1"/>
    <col min="5379" max="5379" width="1" style="41" customWidth="1"/>
    <col min="5380" max="5380" width="21" style="41" customWidth="1"/>
    <col min="5381" max="5381" width="8.90625" style="41" customWidth="1"/>
    <col min="5382" max="5382" width="0.90625" style="41" customWidth="1"/>
    <col min="5383" max="5383" width="0.81640625" style="41" customWidth="1"/>
    <col min="5384" max="5384" width="3.90625" style="41" customWidth="1"/>
    <col min="5385" max="5385" width="8" style="41" customWidth="1"/>
    <col min="5386" max="5386" width="1.453125" style="41" customWidth="1"/>
    <col min="5387" max="5630" width="9" style="41"/>
    <col min="5631" max="5631" width="4.81640625" style="41" customWidth="1"/>
    <col min="5632" max="5632" width="6.81640625" style="41" customWidth="1"/>
    <col min="5633" max="5633" width="7.453125" style="41" customWidth="1"/>
    <col min="5634" max="5634" width="0.90625" style="41" customWidth="1"/>
    <col min="5635" max="5635" width="1" style="41" customWidth="1"/>
    <col min="5636" max="5636" width="21" style="41" customWidth="1"/>
    <col min="5637" max="5637" width="8.90625" style="41" customWidth="1"/>
    <col min="5638" max="5638" width="0.90625" style="41" customWidth="1"/>
    <col min="5639" max="5639" width="0.81640625" style="41" customWidth="1"/>
    <col min="5640" max="5640" width="3.90625" style="41" customWidth="1"/>
    <col min="5641" max="5641" width="8" style="41" customWidth="1"/>
    <col min="5642" max="5642" width="1.453125" style="41" customWidth="1"/>
    <col min="5643" max="5886" width="9" style="41"/>
    <col min="5887" max="5887" width="4.81640625" style="41" customWidth="1"/>
    <col min="5888" max="5888" width="6.81640625" style="41" customWidth="1"/>
    <col min="5889" max="5889" width="7.453125" style="41" customWidth="1"/>
    <col min="5890" max="5890" width="0.90625" style="41" customWidth="1"/>
    <col min="5891" max="5891" width="1" style="41" customWidth="1"/>
    <col min="5892" max="5892" width="21" style="41" customWidth="1"/>
    <col min="5893" max="5893" width="8.90625" style="41" customWidth="1"/>
    <col min="5894" max="5894" width="0.90625" style="41" customWidth="1"/>
    <col min="5895" max="5895" width="0.81640625" style="41" customWidth="1"/>
    <col min="5896" max="5896" width="3.90625" style="41" customWidth="1"/>
    <col min="5897" max="5897" width="8" style="41" customWidth="1"/>
    <col min="5898" max="5898" width="1.453125" style="41" customWidth="1"/>
    <col min="5899" max="6142" width="9" style="41"/>
    <col min="6143" max="6143" width="4.81640625" style="41" customWidth="1"/>
    <col min="6144" max="6144" width="6.81640625" style="41" customWidth="1"/>
    <col min="6145" max="6145" width="7.453125" style="41" customWidth="1"/>
    <col min="6146" max="6146" width="0.90625" style="41" customWidth="1"/>
    <col min="6147" max="6147" width="1" style="41" customWidth="1"/>
    <col min="6148" max="6148" width="21" style="41" customWidth="1"/>
    <col min="6149" max="6149" width="8.90625" style="41" customWidth="1"/>
    <col min="6150" max="6150" width="0.90625" style="41" customWidth="1"/>
    <col min="6151" max="6151" width="0.81640625" style="41" customWidth="1"/>
    <col min="6152" max="6152" width="3.90625" style="41" customWidth="1"/>
    <col min="6153" max="6153" width="8" style="41" customWidth="1"/>
    <col min="6154" max="6154" width="1.453125" style="41" customWidth="1"/>
    <col min="6155" max="6398" width="9" style="41"/>
    <col min="6399" max="6399" width="4.81640625" style="41" customWidth="1"/>
    <col min="6400" max="6400" width="6.81640625" style="41" customWidth="1"/>
    <col min="6401" max="6401" width="7.453125" style="41" customWidth="1"/>
    <col min="6402" max="6402" width="0.90625" style="41" customWidth="1"/>
    <col min="6403" max="6403" width="1" style="41" customWidth="1"/>
    <col min="6404" max="6404" width="21" style="41" customWidth="1"/>
    <col min="6405" max="6405" width="8.90625" style="41" customWidth="1"/>
    <col min="6406" max="6406" width="0.90625" style="41" customWidth="1"/>
    <col min="6407" max="6407" width="0.81640625" style="41" customWidth="1"/>
    <col min="6408" max="6408" width="3.90625" style="41" customWidth="1"/>
    <col min="6409" max="6409" width="8" style="41" customWidth="1"/>
    <col min="6410" max="6410" width="1.453125" style="41" customWidth="1"/>
    <col min="6411" max="6654" width="9" style="41"/>
    <col min="6655" max="6655" width="4.81640625" style="41" customWidth="1"/>
    <col min="6656" max="6656" width="6.81640625" style="41" customWidth="1"/>
    <col min="6657" max="6657" width="7.453125" style="41" customWidth="1"/>
    <col min="6658" max="6658" width="0.90625" style="41" customWidth="1"/>
    <col min="6659" max="6659" width="1" style="41" customWidth="1"/>
    <col min="6660" max="6660" width="21" style="41" customWidth="1"/>
    <col min="6661" max="6661" width="8.90625" style="41" customWidth="1"/>
    <col min="6662" max="6662" width="0.90625" style="41" customWidth="1"/>
    <col min="6663" max="6663" width="0.81640625" style="41" customWidth="1"/>
    <col min="6664" max="6664" width="3.90625" style="41" customWidth="1"/>
    <col min="6665" max="6665" width="8" style="41" customWidth="1"/>
    <col min="6666" max="6666" width="1.453125" style="41" customWidth="1"/>
    <col min="6667" max="6910" width="9" style="41"/>
    <col min="6911" max="6911" width="4.81640625" style="41" customWidth="1"/>
    <col min="6912" max="6912" width="6.81640625" style="41" customWidth="1"/>
    <col min="6913" max="6913" width="7.453125" style="41" customWidth="1"/>
    <col min="6914" max="6914" width="0.90625" style="41" customWidth="1"/>
    <col min="6915" max="6915" width="1" style="41" customWidth="1"/>
    <col min="6916" max="6916" width="21" style="41" customWidth="1"/>
    <col min="6917" max="6917" width="8.90625" style="41" customWidth="1"/>
    <col min="6918" max="6918" width="0.90625" style="41" customWidth="1"/>
    <col min="6919" max="6919" width="0.81640625" style="41" customWidth="1"/>
    <col min="6920" max="6920" width="3.90625" style="41" customWidth="1"/>
    <col min="6921" max="6921" width="8" style="41" customWidth="1"/>
    <col min="6922" max="6922" width="1.453125" style="41" customWidth="1"/>
    <col min="6923" max="7166" width="9" style="41"/>
    <col min="7167" max="7167" width="4.81640625" style="41" customWidth="1"/>
    <col min="7168" max="7168" width="6.81640625" style="41" customWidth="1"/>
    <col min="7169" max="7169" width="7.453125" style="41" customWidth="1"/>
    <col min="7170" max="7170" width="0.90625" style="41" customWidth="1"/>
    <col min="7171" max="7171" width="1" style="41" customWidth="1"/>
    <col min="7172" max="7172" width="21" style="41" customWidth="1"/>
    <col min="7173" max="7173" width="8.90625" style="41" customWidth="1"/>
    <col min="7174" max="7174" width="0.90625" style="41" customWidth="1"/>
    <col min="7175" max="7175" width="0.81640625" style="41" customWidth="1"/>
    <col min="7176" max="7176" width="3.90625" style="41" customWidth="1"/>
    <col min="7177" max="7177" width="8" style="41" customWidth="1"/>
    <col min="7178" max="7178" width="1.453125" style="41" customWidth="1"/>
    <col min="7179" max="7422" width="9" style="41"/>
    <col min="7423" max="7423" width="4.81640625" style="41" customWidth="1"/>
    <col min="7424" max="7424" width="6.81640625" style="41" customWidth="1"/>
    <col min="7425" max="7425" width="7.453125" style="41" customWidth="1"/>
    <col min="7426" max="7426" width="0.90625" style="41" customWidth="1"/>
    <col min="7427" max="7427" width="1" style="41" customWidth="1"/>
    <col min="7428" max="7428" width="21" style="41" customWidth="1"/>
    <col min="7429" max="7429" width="8.90625" style="41" customWidth="1"/>
    <col min="7430" max="7430" width="0.90625" style="41" customWidth="1"/>
    <col min="7431" max="7431" width="0.81640625" style="41" customWidth="1"/>
    <col min="7432" max="7432" width="3.90625" style="41" customWidth="1"/>
    <col min="7433" max="7433" width="8" style="41" customWidth="1"/>
    <col min="7434" max="7434" width="1.453125" style="41" customWidth="1"/>
    <col min="7435" max="7678" width="9" style="41"/>
    <col min="7679" max="7679" width="4.81640625" style="41" customWidth="1"/>
    <col min="7680" max="7680" width="6.81640625" style="41" customWidth="1"/>
    <col min="7681" max="7681" width="7.453125" style="41" customWidth="1"/>
    <col min="7682" max="7682" width="0.90625" style="41" customWidth="1"/>
    <col min="7683" max="7683" width="1" style="41" customWidth="1"/>
    <col min="7684" max="7684" width="21" style="41" customWidth="1"/>
    <col min="7685" max="7685" width="8.90625" style="41" customWidth="1"/>
    <col min="7686" max="7686" width="0.90625" style="41" customWidth="1"/>
    <col min="7687" max="7687" width="0.81640625" style="41" customWidth="1"/>
    <col min="7688" max="7688" width="3.90625" style="41" customWidth="1"/>
    <col min="7689" max="7689" width="8" style="41" customWidth="1"/>
    <col min="7690" max="7690" width="1.453125" style="41" customWidth="1"/>
    <col min="7691" max="7934" width="9" style="41"/>
    <col min="7935" max="7935" width="4.81640625" style="41" customWidth="1"/>
    <col min="7936" max="7936" width="6.81640625" style="41" customWidth="1"/>
    <col min="7937" max="7937" width="7.453125" style="41" customWidth="1"/>
    <col min="7938" max="7938" width="0.90625" style="41" customWidth="1"/>
    <col min="7939" max="7939" width="1" style="41" customWidth="1"/>
    <col min="7940" max="7940" width="21" style="41" customWidth="1"/>
    <col min="7941" max="7941" width="8.90625" style="41" customWidth="1"/>
    <col min="7942" max="7942" width="0.90625" style="41" customWidth="1"/>
    <col min="7943" max="7943" width="0.81640625" style="41" customWidth="1"/>
    <col min="7944" max="7944" width="3.90625" style="41" customWidth="1"/>
    <col min="7945" max="7945" width="8" style="41" customWidth="1"/>
    <col min="7946" max="7946" width="1.453125" style="41" customWidth="1"/>
    <col min="7947" max="8190" width="9" style="41"/>
    <col min="8191" max="8191" width="4.81640625" style="41" customWidth="1"/>
    <col min="8192" max="8192" width="6.81640625" style="41" customWidth="1"/>
    <col min="8193" max="8193" width="7.453125" style="41" customWidth="1"/>
    <col min="8194" max="8194" width="0.90625" style="41" customWidth="1"/>
    <col min="8195" max="8195" width="1" style="41" customWidth="1"/>
    <col min="8196" max="8196" width="21" style="41" customWidth="1"/>
    <col min="8197" max="8197" width="8.90625" style="41" customWidth="1"/>
    <col min="8198" max="8198" width="0.90625" style="41" customWidth="1"/>
    <col min="8199" max="8199" width="0.81640625" style="41" customWidth="1"/>
    <col min="8200" max="8200" width="3.90625" style="41" customWidth="1"/>
    <col min="8201" max="8201" width="8" style="41" customWidth="1"/>
    <col min="8202" max="8202" width="1.453125" style="41" customWidth="1"/>
    <col min="8203" max="8446" width="9" style="41"/>
    <col min="8447" max="8447" width="4.81640625" style="41" customWidth="1"/>
    <col min="8448" max="8448" width="6.81640625" style="41" customWidth="1"/>
    <col min="8449" max="8449" width="7.453125" style="41" customWidth="1"/>
    <col min="8450" max="8450" width="0.90625" style="41" customWidth="1"/>
    <col min="8451" max="8451" width="1" style="41" customWidth="1"/>
    <col min="8452" max="8452" width="21" style="41" customWidth="1"/>
    <col min="8453" max="8453" width="8.90625" style="41" customWidth="1"/>
    <col min="8454" max="8454" width="0.90625" style="41" customWidth="1"/>
    <col min="8455" max="8455" width="0.81640625" style="41" customWidth="1"/>
    <col min="8456" max="8456" width="3.90625" style="41" customWidth="1"/>
    <col min="8457" max="8457" width="8" style="41" customWidth="1"/>
    <col min="8458" max="8458" width="1.453125" style="41" customWidth="1"/>
    <col min="8459" max="8702" width="9" style="41"/>
    <col min="8703" max="8703" width="4.81640625" style="41" customWidth="1"/>
    <col min="8704" max="8704" width="6.81640625" style="41" customWidth="1"/>
    <col min="8705" max="8705" width="7.453125" style="41" customWidth="1"/>
    <col min="8706" max="8706" width="0.90625" style="41" customWidth="1"/>
    <col min="8707" max="8707" width="1" style="41" customWidth="1"/>
    <col min="8708" max="8708" width="21" style="41" customWidth="1"/>
    <col min="8709" max="8709" width="8.90625" style="41" customWidth="1"/>
    <col min="8710" max="8710" width="0.90625" style="41" customWidth="1"/>
    <col min="8711" max="8711" width="0.81640625" style="41" customWidth="1"/>
    <col min="8712" max="8712" width="3.90625" style="41" customWidth="1"/>
    <col min="8713" max="8713" width="8" style="41" customWidth="1"/>
    <col min="8714" max="8714" width="1.453125" style="41" customWidth="1"/>
    <col min="8715" max="8958" width="9" style="41"/>
    <col min="8959" max="8959" width="4.81640625" style="41" customWidth="1"/>
    <col min="8960" max="8960" width="6.81640625" style="41" customWidth="1"/>
    <col min="8961" max="8961" width="7.453125" style="41" customWidth="1"/>
    <col min="8962" max="8962" width="0.90625" style="41" customWidth="1"/>
    <col min="8963" max="8963" width="1" style="41" customWidth="1"/>
    <col min="8964" max="8964" width="21" style="41" customWidth="1"/>
    <col min="8965" max="8965" width="8.90625" style="41" customWidth="1"/>
    <col min="8966" max="8966" width="0.90625" style="41" customWidth="1"/>
    <col min="8967" max="8967" width="0.81640625" style="41" customWidth="1"/>
    <col min="8968" max="8968" width="3.90625" style="41" customWidth="1"/>
    <col min="8969" max="8969" width="8" style="41" customWidth="1"/>
    <col min="8970" max="8970" width="1.453125" style="41" customWidth="1"/>
    <col min="8971" max="9214" width="9" style="41"/>
    <col min="9215" max="9215" width="4.81640625" style="41" customWidth="1"/>
    <col min="9216" max="9216" width="6.81640625" style="41" customWidth="1"/>
    <col min="9217" max="9217" width="7.453125" style="41" customWidth="1"/>
    <col min="9218" max="9218" width="0.90625" style="41" customWidth="1"/>
    <col min="9219" max="9219" width="1" style="41" customWidth="1"/>
    <col min="9220" max="9220" width="21" style="41" customWidth="1"/>
    <col min="9221" max="9221" width="8.90625" style="41" customWidth="1"/>
    <col min="9222" max="9222" width="0.90625" style="41" customWidth="1"/>
    <col min="9223" max="9223" width="0.81640625" style="41" customWidth="1"/>
    <col min="9224" max="9224" width="3.90625" style="41" customWidth="1"/>
    <col min="9225" max="9225" width="8" style="41" customWidth="1"/>
    <col min="9226" max="9226" width="1.453125" style="41" customWidth="1"/>
    <col min="9227" max="9470" width="9" style="41"/>
    <col min="9471" max="9471" width="4.81640625" style="41" customWidth="1"/>
    <col min="9472" max="9472" width="6.81640625" style="41" customWidth="1"/>
    <col min="9473" max="9473" width="7.453125" style="41" customWidth="1"/>
    <col min="9474" max="9474" width="0.90625" style="41" customWidth="1"/>
    <col min="9475" max="9475" width="1" style="41" customWidth="1"/>
    <col min="9476" max="9476" width="21" style="41" customWidth="1"/>
    <col min="9477" max="9477" width="8.90625" style="41" customWidth="1"/>
    <col min="9478" max="9478" width="0.90625" style="41" customWidth="1"/>
    <col min="9479" max="9479" width="0.81640625" style="41" customWidth="1"/>
    <col min="9480" max="9480" width="3.90625" style="41" customWidth="1"/>
    <col min="9481" max="9481" width="8" style="41" customWidth="1"/>
    <col min="9482" max="9482" width="1.453125" style="41" customWidth="1"/>
    <col min="9483" max="9726" width="9" style="41"/>
    <col min="9727" max="9727" width="4.81640625" style="41" customWidth="1"/>
    <col min="9728" max="9728" width="6.81640625" style="41" customWidth="1"/>
    <col min="9729" max="9729" width="7.453125" style="41" customWidth="1"/>
    <col min="9730" max="9730" width="0.90625" style="41" customWidth="1"/>
    <col min="9731" max="9731" width="1" style="41" customWidth="1"/>
    <col min="9732" max="9732" width="21" style="41" customWidth="1"/>
    <col min="9733" max="9733" width="8.90625" style="41" customWidth="1"/>
    <col min="9734" max="9734" width="0.90625" style="41" customWidth="1"/>
    <col min="9735" max="9735" width="0.81640625" style="41" customWidth="1"/>
    <col min="9736" max="9736" width="3.90625" style="41" customWidth="1"/>
    <col min="9737" max="9737" width="8" style="41" customWidth="1"/>
    <col min="9738" max="9738" width="1.453125" style="41" customWidth="1"/>
    <col min="9739" max="9982" width="9" style="41"/>
    <col min="9983" max="9983" width="4.81640625" style="41" customWidth="1"/>
    <col min="9984" max="9984" width="6.81640625" style="41" customWidth="1"/>
    <col min="9985" max="9985" width="7.453125" style="41" customWidth="1"/>
    <col min="9986" max="9986" width="0.90625" style="41" customWidth="1"/>
    <col min="9987" max="9987" width="1" style="41" customWidth="1"/>
    <col min="9988" max="9988" width="21" style="41" customWidth="1"/>
    <col min="9989" max="9989" width="8.90625" style="41" customWidth="1"/>
    <col min="9990" max="9990" width="0.90625" style="41" customWidth="1"/>
    <col min="9991" max="9991" width="0.81640625" style="41" customWidth="1"/>
    <col min="9992" max="9992" width="3.90625" style="41" customWidth="1"/>
    <col min="9993" max="9993" width="8" style="41" customWidth="1"/>
    <col min="9994" max="9994" width="1.453125" style="41" customWidth="1"/>
    <col min="9995" max="10238" width="9" style="41"/>
    <col min="10239" max="10239" width="4.81640625" style="41" customWidth="1"/>
    <col min="10240" max="10240" width="6.81640625" style="41" customWidth="1"/>
    <col min="10241" max="10241" width="7.453125" style="41" customWidth="1"/>
    <col min="10242" max="10242" width="0.90625" style="41" customWidth="1"/>
    <col min="10243" max="10243" width="1" style="41" customWidth="1"/>
    <col min="10244" max="10244" width="21" style="41" customWidth="1"/>
    <col min="10245" max="10245" width="8.90625" style="41" customWidth="1"/>
    <col min="10246" max="10246" width="0.90625" style="41" customWidth="1"/>
    <col min="10247" max="10247" width="0.81640625" style="41" customWidth="1"/>
    <col min="10248" max="10248" width="3.90625" style="41" customWidth="1"/>
    <col min="10249" max="10249" width="8" style="41" customWidth="1"/>
    <col min="10250" max="10250" width="1.453125" style="41" customWidth="1"/>
    <col min="10251" max="10494" width="9" style="41"/>
    <col min="10495" max="10495" width="4.81640625" style="41" customWidth="1"/>
    <col min="10496" max="10496" width="6.81640625" style="41" customWidth="1"/>
    <col min="10497" max="10497" width="7.453125" style="41" customWidth="1"/>
    <col min="10498" max="10498" width="0.90625" style="41" customWidth="1"/>
    <col min="10499" max="10499" width="1" style="41" customWidth="1"/>
    <col min="10500" max="10500" width="21" style="41" customWidth="1"/>
    <col min="10501" max="10501" width="8.90625" style="41" customWidth="1"/>
    <col min="10502" max="10502" width="0.90625" style="41" customWidth="1"/>
    <col min="10503" max="10503" width="0.81640625" style="41" customWidth="1"/>
    <col min="10504" max="10504" width="3.90625" style="41" customWidth="1"/>
    <col min="10505" max="10505" width="8" style="41" customWidth="1"/>
    <col min="10506" max="10506" width="1.453125" style="41" customWidth="1"/>
    <col min="10507" max="10750" width="9" style="41"/>
    <col min="10751" max="10751" width="4.81640625" style="41" customWidth="1"/>
    <col min="10752" max="10752" width="6.81640625" style="41" customWidth="1"/>
    <col min="10753" max="10753" width="7.453125" style="41" customWidth="1"/>
    <col min="10754" max="10754" width="0.90625" style="41" customWidth="1"/>
    <col min="10755" max="10755" width="1" style="41" customWidth="1"/>
    <col min="10756" max="10756" width="21" style="41" customWidth="1"/>
    <col min="10757" max="10757" width="8.90625" style="41" customWidth="1"/>
    <col min="10758" max="10758" width="0.90625" style="41" customWidth="1"/>
    <col min="10759" max="10759" width="0.81640625" style="41" customWidth="1"/>
    <col min="10760" max="10760" width="3.90625" style="41" customWidth="1"/>
    <col min="10761" max="10761" width="8" style="41" customWidth="1"/>
    <col min="10762" max="10762" width="1.453125" style="41" customWidth="1"/>
    <col min="10763" max="11006" width="9" style="41"/>
    <col min="11007" max="11007" width="4.81640625" style="41" customWidth="1"/>
    <col min="11008" max="11008" width="6.81640625" style="41" customWidth="1"/>
    <col min="11009" max="11009" width="7.453125" style="41" customWidth="1"/>
    <col min="11010" max="11010" width="0.90625" style="41" customWidth="1"/>
    <col min="11011" max="11011" width="1" style="41" customWidth="1"/>
    <col min="11012" max="11012" width="21" style="41" customWidth="1"/>
    <col min="11013" max="11013" width="8.90625" style="41" customWidth="1"/>
    <col min="11014" max="11014" width="0.90625" style="41" customWidth="1"/>
    <col min="11015" max="11015" width="0.81640625" style="41" customWidth="1"/>
    <col min="11016" max="11016" width="3.90625" style="41" customWidth="1"/>
    <col min="11017" max="11017" width="8" style="41" customWidth="1"/>
    <col min="11018" max="11018" width="1.453125" style="41" customWidth="1"/>
    <col min="11019" max="11262" width="9" style="41"/>
    <col min="11263" max="11263" width="4.81640625" style="41" customWidth="1"/>
    <col min="11264" max="11264" width="6.81640625" style="41" customWidth="1"/>
    <col min="11265" max="11265" width="7.453125" style="41" customWidth="1"/>
    <col min="11266" max="11266" width="0.90625" style="41" customWidth="1"/>
    <col min="11267" max="11267" width="1" style="41" customWidth="1"/>
    <col min="11268" max="11268" width="21" style="41" customWidth="1"/>
    <col min="11269" max="11269" width="8.90625" style="41" customWidth="1"/>
    <col min="11270" max="11270" width="0.90625" style="41" customWidth="1"/>
    <col min="11271" max="11271" width="0.81640625" style="41" customWidth="1"/>
    <col min="11272" max="11272" width="3.90625" style="41" customWidth="1"/>
    <col min="11273" max="11273" width="8" style="41" customWidth="1"/>
    <col min="11274" max="11274" width="1.453125" style="41" customWidth="1"/>
    <col min="11275" max="11518" width="9" style="41"/>
    <col min="11519" max="11519" width="4.81640625" style="41" customWidth="1"/>
    <col min="11520" max="11520" width="6.81640625" style="41" customWidth="1"/>
    <col min="11521" max="11521" width="7.453125" style="41" customWidth="1"/>
    <col min="11522" max="11522" width="0.90625" style="41" customWidth="1"/>
    <col min="11523" max="11523" width="1" style="41" customWidth="1"/>
    <col min="11524" max="11524" width="21" style="41" customWidth="1"/>
    <col min="11525" max="11525" width="8.90625" style="41" customWidth="1"/>
    <col min="11526" max="11526" width="0.90625" style="41" customWidth="1"/>
    <col min="11527" max="11527" width="0.81640625" style="41" customWidth="1"/>
    <col min="11528" max="11528" width="3.90625" style="41" customWidth="1"/>
    <col min="11529" max="11529" width="8" style="41" customWidth="1"/>
    <col min="11530" max="11530" width="1.453125" style="41" customWidth="1"/>
    <col min="11531" max="11774" width="9" style="41"/>
    <col min="11775" max="11775" width="4.81640625" style="41" customWidth="1"/>
    <col min="11776" max="11776" width="6.81640625" style="41" customWidth="1"/>
    <col min="11777" max="11777" width="7.453125" style="41" customWidth="1"/>
    <col min="11778" max="11778" width="0.90625" style="41" customWidth="1"/>
    <col min="11779" max="11779" width="1" style="41" customWidth="1"/>
    <col min="11780" max="11780" width="21" style="41" customWidth="1"/>
    <col min="11781" max="11781" width="8.90625" style="41" customWidth="1"/>
    <col min="11782" max="11782" width="0.90625" style="41" customWidth="1"/>
    <col min="11783" max="11783" width="0.81640625" style="41" customWidth="1"/>
    <col min="11784" max="11784" width="3.90625" style="41" customWidth="1"/>
    <col min="11785" max="11785" width="8" style="41" customWidth="1"/>
    <col min="11786" max="11786" width="1.453125" style="41" customWidth="1"/>
    <col min="11787" max="12030" width="9" style="41"/>
    <col min="12031" max="12031" width="4.81640625" style="41" customWidth="1"/>
    <col min="12032" max="12032" width="6.81640625" style="41" customWidth="1"/>
    <col min="12033" max="12033" width="7.453125" style="41" customWidth="1"/>
    <col min="12034" max="12034" width="0.90625" style="41" customWidth="1"/>
    <col min="12035" max="12035" width="1" style="41" customWidth="1"/>
    <col min="12036" max="12036" width="21" style="41" customWidth="1"/>
    <col min="12037" max="12037" width="8.90625" style="41" customWidth="1"/>
    <col min="12038" max="12038" width="0.90625" style="41" customWidth="1"/>
    <col min="12039" max="12039" width="0.81640625" style="41" customWidth="1"/>
    <col min="12040" max="12040" width="3.90625" style="41" customWidth="1"/>
    <col min="12041" max="12041" width="8" style="41" customWidth="1"/>
    <col min="12042" max="12042" width="1.453125" style="41" customWidth="1"/>
    <col min="12043" max="12286" width="9" style="41"/>
    <col min="12287" max="12287" width="4.81640625" style="41" customWidth="1"/>
    <col min="12288" max="12288" width="6.81640625" style="41" customWidth="1"/>
    <col min="12289" max="12289" width="7.453125" style="41" customWidth="1"/>
    <col min="12290" max="12290" width="0.90625" style="41" customWidth="1"/>
    <col min="12291" max="12291" width="1" style="41" customWidth="1"/>
    <col min="12292" max="12292" width="21" style="41" customWidth="1"/>
    <col min="12293" max="12293" width="8.90625" style="41" customWidth="1"/>
    <col min="12294" max="12294" width="0.90625" style="41" customWidth="1"/>
    <col min="12295" max="12295" width="0.81640625" style="41" customWidth="1"/>
    <col min="12296" max="12296" width="3.90625" style="41" customWidth="1"/>
    <col min="12297" max="12297" width="8" style="41" customWidth="1"/>
    <col min="12298" max="12298" width="1.453125" style="41" customWidth="1"/>
    <col min="12299" max="12542" width="9" style="41"/>
    <col min="12543" max="12543" width="4.81640625" style="41" customWidth="1"/>
    <col min="12544" max="12544" width="6.81640625" style="41" customWidth="1"/>
    <col min="12545" max="12545" width="7.453125" style="41" customWidth="1"/>
    <col min="12546" max="12546" width="0.90625" style="41" customWidth="1"/>
    <col min="12547" max="12547" width="1" style="41" customWidth="1"/>
    <col min="12548" max="12548" width="21" style="41" customWidth="1"/>
    <col min="12549" max="12549" width="8.90625" style="41" customWidth="1"/>
    <col min="12550" max="12550" width="0.90625" style="41" customWidth="1"/>
    <col min="12551" max="12551" width="0.81640625" style="41" customWidth="1"/>
    <col min="12552" max="12552" width="3.90625" style="41" customWidth="1"/>
    <col min="12553" max="12553" width="8" style="41" customWidth="1"/>
    <col min="12554" max="12554" width="1.453125" style="41" customWidth="1"/>
    <col min="12555" max="12798" width="9" style="41"/>
    <col min="12799" max="12799" width="4.81640625" style="41" customWidth="1"/>
    <col min="12800" max="12800" width="6.81640625" style="41" customWidth="1"/>
    <col min="12801" max="12801" width="7.453125" style="41" customWidth="1"/>
    <col min="12802" max="12802" width="0.90625" style="41" customWidth="1"/>
    <col min="12803" max="12803" width="1" style="41" customWidth="1"/>
    <col min="12804" max="12804" width="21" style="41" customWidth="1"/>
    <col min="12805" max="12805" width="8.90625" style="41" customWidth="1"/>
    <col min="12806" max="12806" width="0.90625" style="41" customWidth="1"/>
    <col min="12807" max="12807" width="0.81640625" style="41" customWidth="1"/>
    <col min="12808" max="12808" width="3.90625" style="41" customWidth="1"/>
    <col min="12809" max="12809" width="8" style="41" customWidth="1"/>
    <col min="12810" max="12810" width="1.453125" style="41" customWidth="1"/>
    <col min="12811" max="13054" width="9" style="41"/>
    <col min="13055" max="13055" width="4.81640625" style="41" customWidth="1"/>
    <col min="13056" max="13056" width="6.81640625" style="41" customWidth="1"/>
    <col min="13057" max="13057" width="7.453125" style="41" customWidth="1"/>
    <col min="13058" max="13058" width="0.90625" style="41" customWidth="1"/>
    <col min="13059" max="13059" width="1" style="41" customWidth="1"/>
    <col min="13060" max="13060" width="21" style="41" customWidth="1"/>
    <col min="13061" max="13061" width="8.90625" style="41" customWidth="1"/>
    <col min="13062" max="13062" width="0.90625" style="41" customWidth="1"/>
    <col min="13063" max="13063" width="0.81640625" style="41" customWidth="1"/>
    <col min="13064" max="13064" width="3.90625" style="41" customWidth="1"/>
    <col min="13065" max="13065" width="8" style="41" customWidth="1"/>
    <col min="13066" max="13066" width="1.453125" style="41" customWidth="1"/>
    <col min="13067" max="13310" width="9" style="41"/>
    <col min="13311" max="13311" width="4.81640625" style="41" customWidth="1"/>
    <col min="13312" max="13312" width="6.81640625" style="41" customWidth="1"/>
    <col min="13313" max="13313" width="7.453125" style="41" customWidth="1"/>
    <col min="13314" max="13314" width="0.90625" style="41" customWidth="1"/>
    <col min="13315" max="13315" width="1" style="41" customWidth="1"/>
    <col min="13316" max="13316" width="21" style="41" customWidth="1"/>
    <col min="13317" max="13317" width="8.90625" style="41" customWidth="1"/>
    <col min="13318" max="13318" width="0.90625" style="41" customWidth="1"/>
    <col min="13319" max="13319" width="0.81640625" style="41" customWidth="1"/>
    <col min="13320" max="13320" width="3.90625" style="41" customWidth="1"/>
    <col min="13321" max="13321" width="8" style="41" customWidth="1"/>
    <col min="13322" max="13322" width="1.453125" style="41" customWidth="1"/>
    <col min="13323" max="13566" width="9" style="41"/>
    <col min="13567" max="13567" width="4.81640625" style="41" customWidth="1"/>
    <col min="13568" max="13568" width="6.81640625" style="41" customWidth="1"/>
    <col min="13569" max="13569" width="7.453125" style="41" customWidth="1"/>
    <col min="13570" max="13570" width="0.90625" style="41" customWidth="1"/>
    <col min="13571" max="13571" width="1" style="41" customWidth="1"/>
    <col min="13572" max="13572" width="21" style="41" customWidth="1"/>
    <col min="13573" max="13573" width="8.90625" style="41" customWidth="1"/>
    <col min="13574" max="13574" width="0.90625" style="41" customWidth="1"/>
    <col min="13575" max="13575" width="0.81640625" style="41" customWidth="1"/>
    <col min="13576" max="13576" width="3.90625" style="41" customWidth="1"/>
    <col min="13577" max="13577" width="8" style="41" customWidth="1"/>
    <col min="13578" max="13578" width="1.453125" style="41" customWidth="1"/>
    <col min="13579" max="13822" width="9" style="41"/>
    <col min="13823" max="13823" width="4.81640625" style="41" customWidth="1"/>
    <col min="13824" max="13824" width="6.81640625" style="41" customWidth="1"/>
    <col min="13825" max="13825" width="7.453125" style="41" customWidth="1"/>
    <col min="13826" max="13826" width="0.90625" style="41" customWidth="1"/>
    <col min="13827" max="13827" width="1" style="41" customWidth="1"/>
    <col min="13828" max="13828" width="21" style="41" customWidth="1"/>
    <col min="13829" max="13829" width="8.90625" style="41" customWidth="1"/>
    <col min="13830" max="13830" width="0.90625" style="41" customWidth="1"/>
    <col min="13831" max="13831" width="0.81640625" style="41" customWidth="1"/>
    <col min="13832" max="13832" width="3.90625" style="41" customWidth="1"/>
    <col min="13833" max="13833" width="8" style="41" customWidth="1"/>
    <col min="13834" max="13834" width="1.453125" style="41" customWidth="1"/>
    <col min="13835" max="14078" width="9" style="41"/>
    <col min="14079" max="14079" width="4.81640625" style="41" customWidth="1"/>
    <col min="14080" max="14080" width="6.81640625" style="41" customWidth="1"/>
    <col min="14081" max="14081" width="7.453125" style="41" customWidth="1"/>
    <col min="14082" max="14082" width="0.90625" style="41" customWidth="1"/>
    <col min="14083" max="14083" width="1" style="41" customWidth="1"/>
    <col min="14084" max="14084" width="21" style="41" customWidth="1"/>
    <col min="14085" max="14085" width="8.90625" style="41" customWidth="1"/>
    <col min="14086" max="14086" width="0.90625" style="41" customWidth="1"/>
    <col min="14087" max="14087" width="0.81640625" style="41" customWidth="1"/>
    <col min="14088" max="14088" width="3.90625" style="41" customWidth="1"/>
    <col min="14089" max="14089" width="8" style="41" customWidth="1"/>
    <col min="14090" max="14090" width="1.453125" style="41" customWidth="1"/>
    <col min="14091" max="14334" width="9" style="41"/>
    <col min="14335" max="14335" width="4.81640625" style="41" customWidth="1"/>
    <col min="14336" max="14336" width="6.81640625" style="41" customWidth="1"/>
    <col min="14337" max="14337" width="7.453125" style="41" customWidth="1"/>
    <col min="14338" max="14338" width="0.90625" style="41" customWidth="1"/>
    <col min="14339" max="14339" width="1" style="41" customWidth="1"/>
    <col min="14340" max="14340" width="21" style="41" customWidth="1"/>
    <col min="14341" max="14341" width="8.90625" style="41" customWidth="1"/>
    <col min="14342" max="14342" width="0.90625" style="41" customWidth="1"/>
    <col min="14343" max="14343" width="0.81640625" style="41" customWidth="1"/>
    <col min="14344" max="14344" width="3.90625" style="41" customWidth="1"/>
    <col min="14345" max="14345" width="8" style="41" customWidth="1"/>
    <col min="14346" max="14346" width="1.453125" style="41" customWidth="1"/>
    <col min="14347" max="14590" width="9" style="41"/>
    <col min="14591" max="14591" width="4.81640625" style="41" customWidth="1"/>
    <col min="14592" max="14592" width="6.81640625" style="41" customWidth="1"/>
    <col min="14593" max="14593" width="7.453125" style="41" customWidth="1"/>
    <col min="14594" max="14594" width="0.90625" style="41" customWidth="1"/>
    <col min="14595" max="14595" width="1" style="41" customWidth="1"/>
    <col min="14596" max="14596" width="21" style="41" customWidth="1"/>
    <col min="14597" max="14597" width="8.90625" style="41" customWidth="1"/>
    <col min="14598" max="14598" width="0.90625" style="41" customWidth="1"/>
    <col min="14599" max="14599" width="0.81640625" style="41" customWidth="1"/>
    <col min="14600" max="14600" width="3.90625" style="41" customWidth="1"/>
    <col min="14601" max="14601" width="8" style="41" customWidth="1"/>
    <col min="14602" max="14602" width="1.453125" style="41" customWidth="1"/>
    <col min="14603" max="14846" width="9" style="41"/>
    <col min="14847" max="14847" width="4.81640625" style="41" customWidth="1"/>
    <col min="14848" max="14848" width="6.81640625" style="41" customWidth="1"/>
    <col min="14849" max="14849" width="7.453125" style="41" customWidth="1"/>
    <col min="14850" max="14850" width="0.90625" style="41" customWidth="1"/>
    <col min="14851" max="14851" width="1" style="41" customWidth="1"/>
    <col min="14852" max="14852" width="21" style="41" customWidth="1"/>
    <col min="14853" max="14853" width="8.90625" style="41" customWidth="1"/>
    <col min="14854" max="14854" width="0.90625" style="41" customWidth="1"/>
    <col min="14855" max="14855" width="0.81640625" style="41" customWidth="1"/>
    <col min="14856" max="14856" width="3.90625" style="41" customWidth="1"/>
    <col min="14857" max="14857" width="8" style="41" customWidth="1"/>
    <col min="14858" max="14858" width="1.453125" style="41" customWidth="1"/>
    <col min="14859" max="15102" width="9" style="41"/>
    <col min="15103" max="15103" width="4.81640625" style="41" customWidth="1"/>
    <col min="15104" max="15104" width="6.81640625" style="41" customWidth="1"/>
    <col min="15105" max="15105" width="7.453125" style="41" customWidth="1"/>
    <col min="15106" max="15106" width="0.90625" style="41" customWidth="1"/>
    <col min="15107" max="15107" width="1" style="41" customWidth="1"/>
    <col min="15108" max="15108" width="21" style="41" customWidth="1"/>
    <col min="15109" max="15109" width="8.90625" style="41" customWidth="1"/>
    <col min="15110" max="15110" width="0.90625" style="41" customWidth="1"/>
    <col min="15111" max="15111" width="0.81640625" style="41" customWidth="1"/>
    <col min="15112" max="15112" width="3.90625" style="41" customWidth="1"/>
    <col min="15113" max="15113" width="8" style="41" customWidth="1"/>
    <col min="15114" max="15114" width="1.453125" style="41" customWidth="1"/>
    <col min="15115" max="15358" width="9" style="41"/>
    <col min="15359" max="15359" width="4.81640625" style="41" customWidth="1"/>
    <col min="15360" max="15360" width="6.81640625" style="41" customWidth="1"/>
    <col min="15361" max="15361" width="7.453125" style="41" customWidth="1"/>
    <col min="15362" max="15362" width="0.90625" style="41" customWidth="1"/>
    <col min="15363" max="15363" width="1" style="41" customWidth="1"/>
    <col min="15364" max="15364" width="21" style="41" customWidth="1"/>
    <col min="15365" max="15365" width="8.90625" style="41" customWidth="1"/>
    <col min="15366" max="15366" width="0.90625" style="41" customWidth="1"/>
    <col min="15367" max="15367" width="0.81640625" style="41" customWidth="1"/>
    <col min="15368" max="15368" width="3.90625" style="41" customWidth="1"/>
    <col min="15369" max="15369" width="8" style="41" customWidth="1"/>
    <col min="15370" max="15370" width="1.453125" style="41" customWidth="1"/>
    <col min="15371" max="15614" width="9" style="41"/>
    <col min="15615" max="15615" width="4.81640625" style="41" customWidth="1"/>
    <col min="15616" max="15616" width="6.81640625" style="41" customWidth="1"/>
    <col min="15617" max="15617" width="7.453125" style="41" customWidth="1"/>
    <col min="15618" max="15618" width="0.90625" style="41" customWidth="1"/>
    <col min="15619" max="15619" width="1" style="41" customWidth="1"/>
    <col min="15620" max="15620" width="21" style="41" customWidth="1"/>
    <col min="15621" max="15621" width="8.90625" style="41" customWidth="1"/>
    <col min="15622" max="15622" width="0.90625" style="41" customWidth="1"/>
    <col min="15623" max="15623" width="0.81640625" style="41" customWidth="1"/>
    <col min="15624" max="15624" width="3.90625" style="41" customWidth="1"/>
    <col min="15625" max="15625" width="8" style="41" customWidth="1"/>
    <col min="15626" max="15626" width="1.453125" style="41" customWidth="1"/>
    <col min="15627" max="15870" width="9" style="41"/>
    <col min="15871" max="15871" width="4.81640625" style="41" customWidth="1"/>
    <col min="15872" max="15872" width="6.81640625" style="41" customWidth="1"/>
    <col min="15873" max="15873" width="7.453125" style="41" customWidth="1"/>
    <col min="15874" max="15874" width="0.90625" style="41" customWidth="1"/>
    <col min="15875" max="15875" width="1" style="41" customWidth="1"/>
    <col min="15876" max="15876" width="21" style="41" customWidth="1"/>
    <col min="15877" max="15877" width="8.90625" style="41" customWidth="1"/>
    <col min="15878" max="15878" width="0.90625" style="41" customWidth="1"/>
    <col min="15879" max="15879" width="0.81640625" style="41" customWidth="1"/>
    <col min="15880" max="15880" width="3.90625" style="41" customWidth="1"/>
    <col min="15881" max="15881" width="8" style="41" customWidth="1"/>
    <col min="15882" max="15882" width="1.453125" style="41" customWidth="1"/>
    <col min="15883" max="16126" width="9" style="41"/>
    <col min="16127" max="16127" width="4.81640625" style="41" customWidth="1"/>
    <col min="16128" max="16128" width="6.81640625" style="41" customWidth="1"/>
    <col min="16129" max="16129" width="7.453125" style="41" customWidth="1"/>
    <col min="16130" max="16130" width="0.90625" style="41" customWidth="1"/>
    <col min="16131" max="16131" width="1" style="41" customWidth="1"/>
    <col min="16132" max="16132" width="21" style="41" customWidth="1"/>
    <col min="16133" max="16133" width="8.90625" style="41" customWidth="1"/>
    <col min="16134" max="16134" width="0.90625" style="41" customWidth="1"/>
    <col min="16135" max="16135" width="0.81640625" style="41" customWidth="1"/>
    <col min="16136" max="16136" width="3.90625" style="41" customWidth="1"/>
    <col min="16137" max="16137" width="8" style="41" customWidth="1"/>
    <col min="16138" max="16138" width="1.453125" style="41" customWidth="1"/>
    <col min="16139" max="16384" width="9" style="41"/>
  </cols>
  <sheetData>
    <row r="1" spans="1:10" x14ac:dyDescent="0.25">
      <c r="A1" s="43" t="s">
        <v>0</v>
      </c>
      <c r="B1" s="43" t="s">
        <v>1</v>
      </c>
      <c r="C1" s="43" t="s">
        <v>2</v>
      </c>
      <c r="I1" s="86"/>
    </row>
    <row r="2" spans="1:10" x14ac:dyDescent="0.25">
      <c r="A2" s="73">
        <v>1</v>
      </c>
      <c r="B2" s="74">
        <v>240</v>
      </c>
      <c r="C2" s="74"/>
      <c r="E2" s="42" t="s">
        <v>3</v>
      </c>
      <c r="F2" s="42">
        <v>3</v>
      </c>
      <c r="H2" s="75"/>
      <c r="I2" s="87">
        <f>F3</f>
        <v>1499.0740740740739</v>
      </c>
    </row>
    <row r="3" spans="1:10" x14ac:dyDescent="0.25">
      <c r="A3" s="73">
        <v>2</v>
      </c>
      <c r="B3" s="74">
        <v>350</v>
      </c>
      <c r="C3" s="74"/>
      <c r="E3" s="42" t="s">
        <v>4</v>
      </c>
      <c r="F3" s="76">
        <f>SUMXMY2(B2:B13,C2:C13)/COUNT(B2:B13)</f>
        <v>1499.0740740740739</v>
      </c>
      <c r="H3" s="77">
        <v>2</v>
      </c>
      <c r="I3" s="87">
        <v>1499.07407407407</v>
      </c>
    </row>
    <row r="4" spans="1:10" x14ac:dyDescent="0.25">
      <c r="A4" s="73">
        <v>3</v>
      </c>
      <c r="B4" s="74">
        <v>230</v>
      </c>
      <c r="C4" s="74"/>
      <c r="H4" s="77">
        <v>3</v>
      </c>
      <c r="I4" s="87">
        <v>1499.07407407407</v>
      </c>
    </row>
    <row r="5" spans="1:10" x14ac:dyDescent="0.25">
      <c r="A5" s="73">
        <v>4</v>
      </c>
      <c r="B5" s="74">
        <v>260</v>
      </c>
      <c r="C5" s="78">
        <f t="shared" ref="C5:C14" si="0">AVERAGE(B2:B4)</f>
        <v>273.33333333333331</v>
      </c>
      <c r="E5" s="42" t="s">
        <v>5</v>
      </c>
      <c r="F5" s="43">
        <v>3</v>
      </c>
      <c r="H5" s="79">
        <v>4</v>
      </c>
      <c r="I5" s="88">
        <v>1499.07407407407</v>
      </c>
      <c r="J5" s="79"/>
    </row>
    <row r="6" spans="1:10" x14ac:dyDescent="0.25">
      <c r="A6" s="73">
        <v>5</v>
      </c>
      <c r="B6" s="74">
        <v>280</v>
      </c>
      <c r="C6" s="78">
        <f t="shared" si="0"/>
        <v>280</v>
      </c>
      <c r="E6" s="42" t="s">
        <v>6</v>
      </c>
      <c r="F6" s="80">
        <f>C14</f>
        <v>260</v>
      </c>
      <c r="H6" s="81">
        <v>5</v>
      </c>
      <c r="I6" s="81">
        <v>1499.07407407407</v>
      </c>
    </row>
    <row r="7" spans="1:10" x14ac:dyDescent="0.25">
      <c r="A7" s="73">
        <v>6</v>
      </c>
      <c r="B7" s="74">
        <v>320</v>
      </c>
      <c r="C7" s="78">
        <f t="shared" si="0"/>
        <v>256.66666666666669</v>
      </c>
    </row>
    <row r="8" spans="1:10" x14ac:dyDescent="0.25">
      <c r="A8" s="73">
        <v>7</v>
      </c>
      <c r="B8" s="74">
        <v>220</v>
      </c>
      <c r="C8" s="78">
        <f t="shared" si="0"/>
        <v>286.66666666666669</v>
      </c>
      <c r="I8" s="89"/>
    </row>
    <row r="9" spans="1:10" x14ac:dyDescent="0.25">
      <c r="A9" s="73">
        <v>8</v>
      </c>
      <c r="B9" s="74">
        <v>310</v>
      </c>
      <c r="C9" s="78">
        <f t="shared" si="0"/>
        <v>273.33333333333331</v>
      </c>
    </row>
    <row r="10" spans="1:10" x14ac:dyDescent="0.25">
      <c r="A10" s="73">
        <v>9</v>
      </c>
      <c r="B10" s="74">
        <v>240</v>
      </c>
      <c r="C10" s="78">
        <f t="shared" si="0"/>
        <v>283.33333333333331</v>
      </c>
    </row>
    <row r="11" spans="1:10" x14ac:dyDescent="0.25">
      <c r="A11" s="73">
        <v>10</v>
      </c>
      <c r="B11" s="74">
        <v>310</v>
      </c>
      <c r="C11" s="78">
        <f t="shared" si="0"/>
        <v>256.66666666666669</v>
      </c>
    </row>
    <row r="12" spans="1:10" x14ac:dyDescent="0.25">
      <c r="A12" s="73">
        <v>11</v>
      </c>
      <c r="B12" s="74">
        <v>240</v>
      </c>
      <c r="C12" s="78">
        <f t="shared" si="0"/>
        <v>286.66666666666669</v>
      </c>
    </row>
    <row r="13" spans="1:10" x14ac:dyDescent="0.25">
      <c r="A13" s="82">
        <v>12</v>
      </c>
      <c r="B13" s="82">
        <v>230</v>
      </c>
      <c r="C13" s="78">
        <f t="shared" si="0"/>
        <v>263.33333333333331</v>
      </c>
    </row>
    <row r="14" spans="1:10" x14ac:dyDescent="0.25">
      <c r="A14" s="83">
        <v>13</v>
      </c>
      <c r="C14" s="78">
        <f t="shared" si="0"/>
        <v>260</v>
      </c>
    </row>
    <row r="16" spans="1:10" x14ac:dyDescent="0.25">
      <c r="A16" s="84"/>
      <c r="B16" s="85"/>
      <c r="C16" s="85"/>
      <c r="D16" s="85"/>
      <c r="E16" s="85"/>
    </row>
    <row r="17" spans="1:5" x14ac:dyDescent="0.25">
      <c r="A17" s="84"/>
      <c r="B17" s="85"/>
      <c r="C17" s="85"/>
      <c r="D17" s="85"/>
      <c r="E17" s="85"/>
    </row>
    <row r="18" spans="1:5" x14ac:dyDescent="0.25">
      <c r="A18" s="84"/>
      <c r="B18" s="85"/>
      <c r="C18" s="85"/>
      <c r="D18" s="85"/>
      <c r="E18" s="85"/>
    </row>
    <row r="19" spans="1:5" x14ac:dyDescent="0.25">
      <c r="A19" s="84"/>
      <c r="B19" s="85"/>
      <c r="C19" s="85"/>
      <c r="D19" s="85"/>
      <c r="E19" s="85"/>
    </row>
    <row r="20" spans="1:5" x14ac:dyDescent="0.25">
      <c r="A20" s="84"/>
      <c r="B20" s="85"/>
      <c r="C20" s="85"/>
      <c r="D20" s="85"/>
      <c r="E20" s="85"/>
    </row>
    <row r="21" spans="1:5" x14ac:dyDescent="0.25">
      <c r="A21" s="84"/>
      <c r="B21" s="85"/>
      <c r="C21" s="85"/>
      <c r="D21" s="85"/>
      <c r="E21" s="85"/>
    </row>
    <row r="22" spans="1:5" x14ac:dyDescent="0.25">
      <c r="A22" s="84"/>
      <c r="B22" s="85"/>
      <c r="C22" s="85"/>
      <c r="D22" s="85"/>
      <c r="E22" s="85"/>
    </row>
    <row r="23" spans="1:5" x14ac:dyDescent="0.25">
      <c r="A23" s="84"/>
      <c r="B23" s="85"/>
      <c r="C23" s="85"/>
      <c r="D23" s="85"/>
      <c r="E23" s="85"/>
    </row>
    <row r="24" spans="1:5" x14ac:dyDescent="0.25">
      <c r="A24" s="84"/>
      <c r="B24" s="85"/>
      <c r="C24" s="85"/>
      <c r="D24" s="85"/>
      <c r="E24" s="85"/>
    </row>
    <row r="25" spans="1:5" x14ac:dyDescent="0.25">
      <c r="A25" s="84"/>
      <c r="B25" s="85"/>
      <c r="C25" s="85"/>
      <c r="D25" s="85"/>
      <c r="E25" s="85"/>
    </row>
    <row r="26" spans="1:5" x14ac:dyDescent="0.25">
      <c r="A26" s="85"/>
      <c r="B26" s="85"/>
      <c r="C26" s="85"/>
      <c r="D26" s="85"/>
      <c r="E26" s="85"/>
    </row>
  </sheetData>
  <phoneticPr fontId="8" type="noConversion"/>
  <printOptions headings="1"/>
  <pageMargins left="0.75" right="0.75" top="1" bottom="1" header="0.5" footer="0.5"/>
  <pageSetup paperSize="9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showGridLines="0" workbookViewId="0">
      <selection activeCell="G8" sqref="G8"/>
    </sheetView>
  </sheetViews>
  <sheetFormatPr defaultColWidth="9.90625" defaultRowHeight="14" x14ac:dyDescent="0.25"/>
  <cols>
    <col min="1" max="1" width="15" style="50" customWidth="1"/>
    <col min="2" max="2" width="14.54296875" style="50" customWidth="1"/>
    <col min="3" max="3" width="13.08984375" style="50" customWidth="1"/>
    <col min="4" max="4" width="10.6328125" style="50" customWidth="1"/>
    <col min="5" max="5" width="6.1796875" style="50" customWidth="1"/>
    <col min="6" max="6" width="1.81640625" style="50" customWidth="1"/>
    <col min="7" max="7" width="9.90625" style="50"/>
    <col min="8" max="8" width="18.08984375" style="50" customWidth="1"/>
    <col min="9" max="9" width="1.36328125" style="50" customWidth="1"/>
    <col min="10" max="13" width="9.90625" style="50"/>
    <col min="14" max="14" width="19.36328125" customWidth="1"/>
    <col min="15" max="15" width="13.90625" customWidth="1"/>
    <col min="16" max="16" width="12.81640625" customWidth="1"/>
    <col min="17" max="17" width="13.90625" customWidth="1"/>
    <col min="18" max="18" width="12.81640625" customWidth="1"/>
    <col min="19" max="19" width="16.08984375" customWidth="1"/>
    <col min="20" max="20" width="12.81640625" customWidth="1"/>
    <col min="21" max="21" width="13.90625" customWidth="1"/>
    <col min="22" max="22" width="12.81640625" customWidth="1"/>
    <col min="23" max="16384" width="9.90625" style="50"/>
  </cols>
  <sheetData>
    <row r="1" spans="1:13" x14ac:dyDescent="0.25">
      <c r="A1" s="51" t="s">
        <v>7</v>
      </c>
      <c r="B1" s="51" t="s">
        <v>8</v>
      </c>
      <c r="C1" s="51" t="s">
        <v>9</v>
      </c>
      <c r="D1" s="52" t="s">
        <v>10</v>
      </c>
      <c r="E1" s="51" t="s">
        <v>11</v>
      </c>
      <c r="F1" s="53"/>
      <c r="G1" s="54" t="s">
        <v>12</v>
      </c>
      <c r="H1" s="54"/>
      <c r="I1" s="53"/>
    </row>
    <row r="2" spans="1:13" x14ac:dyDescent="0.25">
      <c r="A2" s="55">
        <v>6.5</v>
      </c>
      <c r="B2" s="55">
        <v>15</v>
      </c>
      <c r="C2" s="55">
        <v>2</v>
      </c>
      <c r="D2" s="56">
        <v>82</v>
      </c>
      <c r="E2" s="57">
        <f t="shared" ref="E2:E10" si="0">$H$2+$H$3*A2+$H$4*C2</f>
        <v>81.524153207107858</v>
      </c>
      <c r="F2" s="53"/>
      <c r="G2" s="58" t="s">
        <v>13</v>
      </c>
      <c r="H2" s="59">
        <v>55.951195327222699</v>
      </c>
      <c r="I2" s="53"/>
      <c r="M2" s="72"/>
    </row>
    <row r="3" spans="1:13" x14ac:dyDescent="0.25">
      <c r="A3" s="60">
        <v>7.2</v>
      </c>
      <c r="B3" s="60">
        <v>10</v>
      </c>
      <c r="C3" s="60">
        <v>2</v>
      </c>
      <c r="D3" s="61">
        <v>86</v>
      </c>
      <c r="E3" s="57">
        <f t="shared" si="0"/>
        <v>84.731418902252543</v>
      </c>
      <c r="F3" s="53"/>
      <c r="G3" s="58" t="s">
        <v>14</v>
      </c>
      <c r="H3" s="59">
        <v>4.5818081359209897</v>
      </c>
      <c r="I3" s="53"/>
    </row>
    <row r="4" spans="1:13" x14ac:dyDescent="0.25">
      <c r="A4" s="60">
        <v>3.8</v>
      </c>
      <c r="B4" s="60">
        <v>1</v>
      </c>
      <c r="C4" s="60">
        <v>1</v>
      </c>
      <c r="D4" s="61">
        <v>70</v>
      </c>
      <c r="E4" s="57">
        <f t="shared" si="0"/>
        <v>71.257668741921833</v>
      </c>
      <c r="F4" s="53"/>
      <c r="G4" s="58" t="s">
        <v>15</v>
      </c>
      <c r="H4" s="59">
        <v>-2.1043975018006398</v>
      </c>
      <c r="I4" s="53"/>
    </row>
    <row r="5" spans="1:13" x14ac:dyDescent="0.25">
      <c r="A5" s="60">
        <v>8.5</v>
      </c>
      <c r="B5" s="60">
        <v>18.5</v>
      </c>
      <c r="C5" s="60">
        <v>2</v>
      </c>
      <c r="D5" s="61">
        <v>90</v>
      </c>
      <c r="E5" s="57">
        <f t="shared" si="0"/>
        <v>90.687769478949832</v>
      </c>
      <c r="F5" s="53"/>
      <c r="G5" s="53"/>
      <c r="H5" s="53"/>
      <c r="I5" s="53"/>
    </row>
    <row r="6" spans="1:13" x14ac:dyDescent="0.25">
      <c r="A6" s="60">
        <v>4.2</v>
      </c>
      <c r="B6" s="60">
        <v>0.5</v>
      </c>
      <c r="C6" s="60">
        <v>1.5</v>
      </c>
      <c r="D6" s="61">
        <v>75</v>
      </c>
      <c r="E6" s="57">
        <f t="shared" si="0"/>
        <v>72.038193245389891</v>
      </c>
      <c r="F6" s="53"/>
      <c r="G6" s="53"/>
      <c r="H6" s="53"/>
      <c r="I6" s="53"/>
    </row>
    <row r="7" spans="1:13" x14ac:dyDescent="0.25">
      <c r="A7" s="60">
        <v>6.3</v>
      </c>
      <c r="B7" s="60">
        <v>8</v>
      </c>
      <c r="C7" s="60">
        <v>1.5</v>
      </c>
      <c r="D7" s="61">
        <v>80</v>
      </c>
      <c r="E7" s="57">
        <f t="shared" si="0"/>
        <v>81.659990330823973</v>
      </c>
      <c r="F7" s="53"/>
      <c r="G7" s="53"/>
      <c r="H7" s="53"/>
      <c r="I7" s="53"/>
    </row>
    <row r="8" spans="1:13" x14ac:dyDescent="0.25">
      <c r="A8" s="60">
        <v>3</v>
      </c>
      <c r="B8" s="60">
        <v>0.6</v>
      </c>
      <c r="C8" s="60">
        <v>0</v>
      </c>
      <c r="D8" s="61">
        <v>70</v>
      </c>
      <c r="E8" s="57">
        <f t="shared" si="0"/>
        <v>69.69661973498566</v>
      </c>
      <c r="F8" s="53"/>
      <c r="G8" s="53"/>
      <c r="H8" s="53"/>
      <c r="I8" s="53"/>
    </row>
    <row r="9" spans="1:13" x14ac:dyDescent="0.25">
      <c r="A9" s="62">
        <v>3.2</v>
      </c>
      <c r="B9" s="62">
        <v>4</v>
      </c>
      <c r="C9" s="62">
        <v>2</v>
      </c>
      <c r="D9" s="63">
        <v>65</v>
      </c>
      <c r="E9" s="57">
        <f t="shared" si="0"/>
        <v>66.40418635856858</v>
      </c>
      <c r="F9" s="53"/>
      <c r="G9" s="53"/>
      <c r="H9" s="53"/>
      <c r="I9" s="53"/>
    </row>
    <row r="10" spans="1:13" x14ac:dyDescent="0.25">
      <c r="A10" s="64">
        <v>4</v>
      </c>
      <c r="B10" s="64">
        <v>0.6</v>
      </c>
      <c r="C10" s="64">
        <v>2.1</v>
      </c>
      <c r="D10" s="65"/>
      <c r="E10" s="66">
        <f t="shared" si="0"/>
        <v>69.859193117125315</v>
      </c>
      <c r="F10" s="53"/>
      <c r="G10" s="53"/>
      <c r="H10" s="53"/>
      <c r="I10" s="53"/>
    </row>
    <row r="11" spans="1:13" x14ac:dyDescent="0.25">
      <c r="A11" s="53"/>
      <c r="B11" s="53"/>
      <c r="C11" s="53"/>
      <c r="D11" s="53"/>
      <c r="E11" s="53"/>
      <c r="F11" s="53"/>
      <c r="G11" s="53"/>
      <c r="H11" s="53"/>
      <c r="I11" s="53"/>
    </row>
    <row r="12" spans="1:13" ht="16.5" x14ac:dyDescent="0.25">
      <c r="A12" s="53"/>
      <c r="B12" s="53"/>
      <c r="C12" s="58" t="s">
        <v>16</v>
      </c>
      <c r="D12" s="58" t="s">
        <v>17</v>
      </c>
      <c r="E12" s="53"/>
      <c r="F12" s="53"/>
      <c r="G12" s="53"/>
      <c r="H12" s="53"/>
      <c r="I12" s="53"/>
    </row>
    <row r="13" spans="1:13" x14ac:dyDescent="0.25">
      <c r="A13" s="67" t="s">
        <v>18</v>
      </c>
      <c r="B13" s="68"/>
      <c r="C13" s="59">
        <v>0.948987248014866</v>
      </c>
      <c r="D13" s="59">
        <v>0.94048512268400997</v>
      </c>
      <c r="E13" s="53"/>
      <c r="F13" s="53"/>
      <c r="G13" s="53"/>
      <c r="H13" s="53"/>
      <c r="I13" s="53"/>
    </row>
    <row r="14" spans="1:13" x14ac:dyDescent="0.25">
      <c r="A14" s="67" t="s">
        <v>19</v>
      </c>
      <c r="B14" s="68"/>
      <c r="C14" s="59">
        <v>0.71189766091836804</v>
      </c>
      <c r="D14" s="59">
        <v>0.66388060440476204</v>
      </c>
      <c r="E14" s="53"/>
      <c r="F14" s="53"/>
      <c r="G14" s="53"/>
      <c r="H14" s="53"/>
      <c r="I14" s="53"/>
    </row>
    <row r="15" spans="1:13" x14ac:dyDescent="0.25">
      <c r="A15" s="69" t="s">
        <v>20</v>
      </c>
      <c r="B15" s="70"/>
      <c r="C15" s="59">
        <v>0.249426682854445</v>
      </c>
      <c r="D15" s="59">
        <v>0.124331129996852</v>
      </c>
      <c r="E15" s="53"/>
      <c r="F15" s="53"/>
      <c r="G15" s="53"/>
      <c r="H15" s="53"/>
      <c r="I15" s="53"/>
    </row>
    <row r="16" spans="1:13" x14ac:dyDescent="0.25">
      <c r="A16" s="69" t="s">
        <v>21</v>
      </c>
      <c r="B16" s="70"/>
      <c r="C16" s="59">
        <v>0.959355246039586</v>
      </c>
      <c r="D16" s="59">
        <v>0.94309734445542004</v>
      </c>
      <c r="E16" s="53"/>
      <c r="F16" s="53"/>
      <c r="G16" s="53"/>
      <c r="H16" s="53"/>
      <c r="I16" s="53"/>
    </row>
    <row r="17" spans="1:10" x14ac:dyDescent="0.25">
      <c r="A17" s="69" t="s">
        <v>12</v>
      </c>
      <c r="B17" s="70"/>
      <c r="C17" s="59">
        <v>0.96698369828645303</v>
      </c>
      <c r="D17" s="71">
        <v>0.95377717760103398</v>
      </c>
      <c r="E17" s="53"/>
      <c r="F17" s="53"/>
      <c r="G17" s="53"/>
      <c r="H17" s="53"/>
      <c r="I17" s="53"/>
    </row>
    <row r="18" spans="1:10" x14ac:dyDescent="0.25">
      <c r="A18" s="69" t="s">
        <v>22</v>
      </c>
      <c r="B18" s="70"/>
      <c r="C18" s="59">
        <v>0.97157330073769699</v>
      </c>
      <c r="D18" s="59">
        <v>0.95025327629096901</v>
      </c>
      <c r="E18" s="53"/>
      <c r="F18" s="53"/>
      <c r="G18" s="53"/>
      <c r="H18" s="53"/>
      <c r="I18" s="53"/>
    </row>
    <row r="19" spans="1:10" x14ac:dyDescent="0.25">
      <c r="A19" s="53"/>
      <c r="B19" s="53"/>
      <c r="C19" s="53"/>
      <c r="D19" s="53"/>
      <c r="E19" s="53"/>
      <c r="F19" s="53"/>
      <c r="G19" s="53"/>
      <c r="H19" s="53"/>
      <c r="J19" s="53"/>
    </row>
  </sheetData>
  <phoneticPr fontId="8" type="noConversion"/>
  <printOptions headings="1"/>
  <pageMargins left="0.75" right="0.75" top="1" bottom="1" header="0.5" footer="0.5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24" sqref="D24"/>
    </sheetView>
  </sheetViews>
  <sheetFormatPr defaultColWidth="9" defaultRowHeight="14" x14ac:dyDescent="0.25"/>
  <sheetData>
    <row r="1" spans="1:9" x14ac:dyDescent="0.25">
      <c r="A1" t="s">
        <v>23</v>
      </c>
    </row>
    <row r="3" spans="1:9" x14ac:dyDescent="0.25">
      <c r="A3" s="47" t="s">
        <v>24</v>
      </c>
      <c r="B3" s="47"/>
    </row>
    <row r="4" spans="1:9" x14ac:dyDescent="0.25">
      <c r="A4" t="s">
        <v>25</v>
      </c>
      <c r="B4">
        <v>0.97415976513858704</v>
      </c>
    </row>
    <row r="5" spans="1:9" x14ac:dyDescent="0.25">
      <c r="A5" t="s">
        <v>26</v>
      </c>
      <c r="B5">
        <v>0.948987248014866</v>
      </c>
    </row>
    <row r="6" spans="1:9" x14ac:dyDescent="0.25">
      <c r="A6" t="s">
        <v>27</v>
      </c>
      <c r="B6">
        <v>0.94048512268400997</v>
      </c>
    </row>
    <row r="7" spans="1:9" x14ac:dyDescent="0.25">
      <c r="A7" t="s">
        <v>28</v>
      </c>
      <c r="B7">
        <v>2.12176232474047</v>
      </c>
    </row>
    <row r="8" spans="1:9" x14ac:dyDescent="0.25">
      <c r="A8" s="48" t="s">
        <v>29</v>
      </c>
      <c r="B8" s="48">
        <v>8</v>
      </c>
    </row>
    <row r="10" spans="1:9" x14ac:dyDescent="0.25">
      <c r="A10" t="s">
        <v>30</v>
      </c>
    </row>
    <row r="11" spans="1:9" x14ac:dyDescent="0.25">
      <c r="A11" s="49"/>
      <c r="B11" s="49" t="s">
        <v>31</v>
      </c>
      <c r="C11" s="49" t="s">
        <v>32</v>
      </c>
      <c r="D11" s="49" t="s">
        <v>33</v>
      </c>
      <c r="E11" s="49" t="s">
        <v>34</v>
      </c>
      <c r="F11" s="49" t="s">
        <v>35</v>
      </c>
    </row>
    <row r="12" spans="1:9" x14ac:dyDescent="0.25">
      <c r="A12" t="s">
        <v>36</v>
      </c>
      <c r="B12">
        <v>1</v>
      </c>
      <c r="C12">
        <v>502.48874782387202</v>
      </c>
      <c r="D12">
        <v>502.48874782387202</v>
      </c>
      <c r="E12">
        <v>111.617649832899</v>
      </c>
      <c r="F12">
        <v>4.2303315121967899E-5</v>
      </c>
    </row>
    <row r="13" spans="1:9" x14ac:dyDescent="0.25">
      <c r="A13" t="s">
        <v>37</v>
      </c>
      <c r="B13">
        <v>6</v>
      </c>
      <c r="C13">
        <v>27.011252176128401</v>
      </c>
      <c r="D13">
        <v>4.5018753626880699</v>
      </c>
    </row>
    <row r="14" spans="1:9" x14ac:dyDescent="0.25">
      <c r="A14" s="48" t="s">
        <v>38</v>
      </c>
      <c r="B14" s="48">
        <v>7</v>
      </c>
      <c r="C14" s="48">
        <v>529.5</v>
      </c>
      <c r="D14" s="48"/>
      <c r="E14" s="48"/>
      <c r="F14" s="48"/>
    </row>
    <row r="16" spans="1:9" x14ac:dyDescent="0.25">
      <c r="A16" s="49"/>
      <c r="B16" s="49" t="s">
        <v>39</v>
      </c>
      <c r="C16" s="49" t="s">
        <v>28</v>
      </c>
      <c r="D16" s="49" t="s">
        <v>40</v>
      </c>
      <c r="E16" s="49" t="s">
        <v>41</v>
      </c>
      <c r="F16" s="49" t="s">
        <v>42</v>
      </c>
      <c r="G16" s="49" t="s">
        <v>43</v>
      </c>
      <c r="H16" s="49" t="s">
        <v>44</v>
      </c>
      <c r="I16" s="49" t="s">
        <v>45</v>
      </c>
    </row>
    <row r="17" spans="1:9" x14ac:dyDescent="0.25">
      <c r="A17" t="s">
        <v>46</v>
      </c>
      <c r="B17">
        <v>55.198335527153802</v>
      </c>
      <c r="C17">
        <v>2.21796221676692</v>
      </c>
      <c r="D17">
        <v>24.8869593493867</v>
      </c>
      <c r="E17">
        <v>2.77000593385513E-7</v>
      </c>
      <c r="F17">
        <v>49.771177493555101</v>
      </c>
      <c r="G17">
        <v>60.625493560752602</v>
      </c>
      <c r="H17">
        <v>49.771177493555101</v>
      </c>
      <c r="I17">
        <v>60.625493560752602</v>
      </c>
    </row>
    <row r="18" spans="1:9" x14ac:dyDescent="0.25">
      <c r="A18" s="48" t="s">
        <v>47</v>
      </c>
      <c r="B18" s="48">
        <v>4.1314593860133302</v>
      </c>
      <c r="C18" s="48">
        <v>0.39105428659122898</v>
      </c>
      <c r="D18" s="48">
        <v>10.564925453258001</v>
      </c>
      <c r="E18" s="48">
        <v>4.2303315121967899E-5</v>
      </c>
      <c r="F18" s="48">
        <v>3.1745840177122102</v>
      </c>
      <c r="G18" s="48">
        <v>5.0883347543144497</v>
      </c>
      <c r="H18" s="48">
        <v>3.1745840177122102</v>
      </c>
      <c r="I18" s="48">
        <v>5.0883347543144497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23" sqref="D23"/>
    </sheetView>
  </sheetViews>
  <sheetFormatPr defaultColWidth="9" defaultRowHeight="14" x14ac:dyDescent="0.25"/>
  <sheetData>
    <row r="1" spans="1:9" x14ac:dyDescent="0.25">
      <c r="A1" t="s">
        <v>23</v>
      </c>
    </row>
    <row r="3" spans="1:9" x14ac:dyDescent="0.25">
      <c r="A3" s="47" t="s">
        <v>24</v>
      </c>
      <c r="B3" s="47"/>
    </row>
    <row r="4" spans="1:9" x14ac:dyDescent="0.25">
      <c r="A4" t="s">
        <v>25</v>
      </c>
      <c r="B4">
        <v>0.84374028048823602</v>
      </c>
    </row>
    <row r="5" spans="1:9" x14ac:dyDescent="0.25">
      <c r="A5" t="s">
        <v>26</v>
      </c>
      <c r="B5">
        <v>0.71189766091836804</v>
      </c>
    </row>
    <row r="6" spans="1:9" x14ac:dyDescent="0.25">
      <c r="A6" t="s">
        <v>27</v>
      </c>
      <c r="B6">
        <v>0.66388060440476204</v>
      </c>
    </row>
    <row r="7" spans="1:9" x14ac:dyDescent="0.25">
      <c r="A7" t="s">
        <v>28</v>
      </c>
      <c r="B7">
        <v>5.0423240102113702</v>
      </c>
    </row>
    <row r="8" spans="1:9" x14ac:dyDescent="0.25">
      <c r="A8" s="48" t="s">
        <v>29</v>
      </c>
      <c r="B8" s="48">
        <v>8</v>
      </c>
    </row>
    <row r="10" spans="1:9" x14ac:dyDescent="0.25">
      <c r="A10" t="s">
        <v>30</v>
      </c>
    </row>
    <row r="11" spans="1:9" x14ac:dyDescent="0.25">
      <c r="A11" s="49"/>
      <c r="B11" s="49" t="s">
        <v>31</v>
      </c>
      <c r="C11" s="49" t="s">
        <v>32</v>
      </c>
      <c r="D11" s="49" t="s">
        <v>33</v>
      </c>
      <c r="E11" s="49" t="s">
        <v>34</v>
      </c>
      <c r="F11" s="49" t="s">
        <v>35</v>
      </c>
    </row>
    <row r="12" spans="1:9" x14ac:dyDescent="0.25">
      <c r="A12" t="s">
        <v>36</v>
      </c>
      <c r="B12">
        <v>1</v>
      </c>
      <c r="C12">
        <v>376.949811456276</v>
      </c>
      <c r="D12">
        <v>376.949811456276</v>
      </c>
      <c r="E12">
        <v>14.8259329623142</v>
      </c>
      <c r="F12">
        <v>8.4555932378800394E-3</v>
      </c>
    </row>
    <row r="13" spans="1:9" x14ac:dyDescent="0.25">
      <c r="A13" t="s">
        <v>37</v>
      </c>
      <c r="B13">
        <v>6</v>
      </c>
      <c r="C13">
        <v>152.550188543724</v>
      </c>
      <c r="D13">
        <v>25.425031423954</v>
      </c>
    </row>
    <row r="14" spans="1:9" x14ac:dyDescent="0.25">
      <c r="A14" s="48" t="s">
        <v>38</v>
      </c>
      <c r="B14" s="48">
        <v>7</v>
      </c>
      <c r="C14" s="48">
        <v>529.5</v>
      </c>
      <c r="D14" s="48"/>
      <c r="E14" s="48"/>
      <c r="F14" s="48"/>
    </row>
    <row r="16" spans="1:9" x14ac:dyDescent="0.25">
      <c r="A16" s="49"/>
      <c r="B16" s="49" t="s">
        <v>39</v>
      </c>
      <c r="C16" s="49" t="s">
        <v>28</v>
      </c>
      <c r="D16" s="49" t="s">
        <v>40</v>
      </c>
      <c r="E16" s="49" t="s">
        <v>41</v>
      </c>
      <c r="F16" s="49" t="s">
        <v>42</v>
      </c>
      <c r="G16" s="49" t="s">
        <v>43</v>
      </c>
      <c r="H16" s="49" t="s">
        <v>44</v>
      </c>
      <c r="I16" s="49" t="s">
        <v>45</v>
      </c>
    </row>
    <row r="17" spans="1:9" x14ac:dyDescent="0.25">
      <c r="A17" t="s">
        <v>46</v>
      </c>
      <c r="B17">
        <v>69.602666546956399</v>
      </c>
      <c r="C17">
        <v>2.6688356996625302</v>
      </c>
      <c r="D17">
        <v>26.0797869856722</v>
      </c>
      <c r="E17">
        <v>2.0963597002235199E-7</v>
      </c>
      <c r="F17">
        <v>63.072260844693297</v>
      </c>
      <c r="G17">
        <v>76.133072249219396</v>
      </c>
      <c r="H17">
        <v>63.072260844693297</v>
      </c>
      <c r="I17">
        <v>76.133072249219396</v>
      </c>
    </row>
    <row r="18" spans="1:9" x14ac:dyDescent="0.25">
      <c r="A18" s="48" t="s">
        <v>47</v>
      </c>
      <c r="B18" s="48">
        <v>1.0621296462560601</v>
      </c>
      <c r="C18" s="48">
        <v>0.275845888428282</v>
      </c>
      <c r="D18" s="48">
        <v>3.8504458134499502</v>
      </c>
      <c r="E18" s="48">
        <v>8.4555932378800394E-3</v>
      </c>
      <c r="F18" s="48">
        <v>0.38715907277128397</v>
      </c>
      <c r="G18" s="48">
        <v>1.7371002197408401</v>
      </c>
      <c r="H18" s="48">
        <v>0.38715907277128397</v>
      </c>
      <c r="I18" s="48">
        <v>1.7371002197408401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E22" sqref="E22"/>
    </sheetView>
  </sheetViews>
  <sheetFormatPr defaultColWidth="9" defaultRowHeight="14" x14ac:dyDescent="0.25"/>
  <sheetData>
    <row r="1" spans="1:9" x14ac:dyDescent="0.25">
      <c r="A1" t="s">
        <v>23</v>
      </c>
    </row>
    <row r="3" spans="1:9" x14ac:dyDescent="0.25">
      <c r="A3" s="47" t="s">
        <v>24</v>
      </c>
      <c r="B3" s="47"/>
    </row>
    <row r="4" spans="1:9" x14ac:dyDescent="0.25">
      <c r="A4" t="s">
        <v>25</v>
      </c>
      <c r="B4">
        <v>0.49942635378446398</v>
      </c>
    </row>
    <row r="5" spans="1:9" x14ac:dyDescent="0.25">
      <c r="A5" t="s">
        <v>26</v>
      </c>
      <c r="B5">
        <v>0.249426682854445</v>
      </c>
    </row>
    <row r="6" spans="1:9" x14ac:dyDescent="0.25">
      <c r="A6" t="s">
        <v>27</v>
      </c>
      <c r="B6">
        <v>0.124331129996852</v>
      </c>
    </row>
    <row r="7" spans="1:9" x14ac:dyDescent="0.25">
      <c r="A7" t="s">
        <v>28</v>
      </c>
      <c r="B7">
        <v>8.1386789614835706</v>
      </c>
    </row>
    <row r="8" spans="1:9" x14ac:dyDescent="0.25">
      <c r="A8" s="48" t="s">
        <v>29</v>
      </c>
      <c r="B8" s="48">
        <v>8</v>
      </c>
    </row>
    <row r="10" spans="1:9" x14ac:dyDescent="0.25">
      <c r="A10" t="s">
        <v>30</v>
      </c>
    </row>
    <row r="11" spans="1:9" x14ac:dyDescent="0.25">
      <c r="A11" s="49"/>
      <c r="B11" s="49" t="s">
        <v>31</v>
      </c>
      <c r="C11" s="49" t="s">
        <v>32</v>
      </c>
      <c r="D11" s="49" t="s">
        <v>33</v>
      </c>
      <c r="E11" s="49" t="s">
        <v>34</v>
      </c>
      <c r="F11" s="49" t="s">
        <v>35</v>
      </c>
    </row>
    <row r="12" spans="1:9" x14ac:dyDescent="0.25">
      <c r="A12" t="s">
        <v>36</v>
      </c>
      <c r="B12">
        <v>1</v>
      </c>
      <c r="C12">
        <v>132.07142857142901</v>
      </c>
      <c r="D12">
        <v>132.07142857142901</v>
      </c>
      <c r="E12">
        <v>1.99388928828181</v>
      </c>
      <c r="F12">
        <v>0.207636730188516</v>
      </c>
    </row>
    <row r="13" spans="1:9" x14ac:dyDescent="0.25">
      <c r="A13" t="s">
        <v>37</v>
      </c>
      <c r="B13">
        <v>6</v>
      </c>
      <c r="C13">
        <v>397.42857142857099</v>
      </c>
      <c r="D13">
        <v>66.238095238095198</v>
      </c>
    </row>
    <row r="14" spans="1:9" x14ac:dyDescent="0.25">
      <c r="A14" s="48" t="s">
        <v>38</v>
      </c>
      <c r="B14" s="48">
        <v>7</v>
      </c>
      <c r="C14" s="48">
        <v>529.5</v>
      </c>
      <c r="D14" s="48"/>
      <c r="E14" s="48"/>
      <c r="F14" s="48"/>
    </row>
    <row r="16" spans="1:9" x14ac:dyDescent="0.25">
      <c r="A16" s="49"/>
      <c r="B16" s="49" t="s">
        <v>39</v>
      </c>
      <c r="C16" s="49" t="s">
        <v>28</v>
      </c>
      <c r="D16" s="49" t="s">
        <v>40</v>
      </c>
      <c r="E16" s="49" t="s">
        <v>41</v>
      </c>
      <c r="F16" s="49" t="s">
        <v>42</v>
      </c>
      <c r="G16" s="49" t="s">
        <v>43</v>
      </c>
      <c r="H16" s="49" t="s">
        <v>44</v>
      </c>
      <c r="I16" s="49" t="s">
        <v>45</v>
      </c>
    </row>
    <row r="17" spans="1:9" x14ac:dyDescent="0.25">
      <c r="A17" t="s">
        <v>46</v>
      </c>
      <c r="B17">
        <v>68.035714285714306</v>
      </c>
      <c r="C17">
        <v>7.13171750406753</v>
      </c>
      <c r="D17">
        <v>9.5398779111638401</v>
      </c>
      <c r="E17">
        <v>7.5718763748094996E-5</v>
      </c>
      <c r="F17">
        <v>50.585030205993398</v>
      </c>
      <c r="G17">
        <v>85.486398365435093</v>
      </c>
      <c r="H17">
        <v>50.585030205993398</v>
      </c>
      <c r="I17">
        <v>85.486398365435093</v>
      </c>
    </row>
    <row r="18" spans="1:9" x14ac:dyDescent="0.25">
      <c r="A18" s="48" t="s">
        <v>47</v>
      </c>
      <c r="B18" s="48">
        <v>6.1428571428571503</v>
      </c>
      <c r="C18" s="48">
        <v>4.3503068935452402</v>
      </c>
      <c r="D18" s="48">
        <v>1.4120514467546199</v>
      </c>
      <c r="E18" s="48">
        <v>0.207636730188516</v>
      </c>
      <c r="F18" s="48">
        <v>-4.5019603510763604</v>
      </c>
      <c r="G18" s="48">
        <v>16.787674636790602</v>
      </c>
      <c r="H18" s="48">
        <v>-4.5019603510763604</v>
      </c>
      <c r="I18" s="48">
        <v>16.787674636790602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G23" sqref="G23:G24"/>
    </sheetView>
  </sheetViews>
  <sheetFormatPr defaultColWidth="9" defaultRowHeight="14" x14ac:dyDescent="0.25"/>
  <sheetData>
    <row r="1" spans="1:9" x14ac:dyDescent="0.25">
      <c r="A1" t="s">
        <v>23</v>
      </c>
    </row>
    <row r="3" spans="1:9" x14ac:dyDescent="0.25">
      <c r="A3" s="47" t="s">
        <v>24</v>
      </c>
      <c r="B3" s="47"/>
    </row>
    <row r="4" spans="1:9" x14ac:dyDescent="0.25">
      <c r="A4" t="s">
        <v>25</v>
      </c>
      <c r="B4">
        <v>0.979466817222302</v>
      </c>
    </row>
    <row r="5" spans="1:9" x14ac:dyDescent="0.25">
      <c r="A5" t="s">
        <v>26</v>
      </c>
      <c r="B5">
        <v>0.959355246039586</v>
      </c>
    </row>
    <row r="6" spans="1:9" x14ac:dyDescent="0.25">
      <c r="A6" t="s">
        <v>27</v>
      </c>
      <c r="B6">
        <v>0.94309734445542004</v>
      </c>
    </row>
    <row r="7" spans="1:9" x14ac:dyDescent="0.25">
      <c r="A7" t="s">
        <v>28</v>
      </c>
      <c r="B7">
        <v>2.0746757444014801</v>
      </c>
    </row>
    <row r="8" spans="1:9" x14ac:dyDescent="0.25">
      <c r="A8" s="48" t="s">
        <v>29</v>
      </c>
      <c r="B8" s="48">
        <v>8</v>
      </c>
    </row>
    <row r="10" spans="1:9" x14ac:dyDescent="0.25">
      <c r="A10" t="s">
        <v>30</v>
      </c>
    </row>
    <row r="11" spans="1:9" x14ac:dyDescent="0.25">
      <c r="A11" s="49"/>
      <c r="B11" s="49" t="s">
        <v>31</v>
      </c>
      <c r="C11" s="49" t="s">
        <v>32</v>
      </c>
      <c r="D11" s="49" t="s">
        <v>33</v>
      </c>
      <c r="E11" s="49" t="s">
        <v>34</v>
      </c>
      <c r="F11" s="49" t="s">
        <v>35</v>
      </c>
    </row>
    <row r="12" spans="1:9" x14ac:dyDescent="0.25">
      <c r="A12" t="s">
        <v>36</v>
      </c>
      <c r="B12">
        <v>2</v>
      </c>
      <c r="C12">
        <v>507.97860277796099</v>
      </c>
      <c r="D12">
        <v>253.98930138898001</v>
      </c>
      <c r="E12">
        <v>59.008552922595797</v>
      </c>
      <c r="F12">
        <v>3.3305138754014099E-4</v>
      </c>
    </row>
    <row r="13" spans="1:9" x14ac:dyDescent="0.25">
      <c r="A13" t="s">
        <v>37</v>
      </c>
      <c r="B13">
        <v>5</v>
      </c>
      <c r="C13">
        <v>21.521397222039099</v>
      </c>
      <c r="D13">
        <v>4.3042794444078298</v>
      </c>
    </row>
    <row r="14" spans="1:9" x14ac:dyDescent="0.25">
      <c r="A14" s="48" t="s">
        <v>38</v>
      </c>
      <c r="B14" s="48">
        <v>7</v>
      </c>
      <c r="C14" s="48">
        <v>529.5</v>
      </c>
      <c r="D14" s="48"/>
      <c r="E14" s="48"/>
      <c r="F14" s="48"/>
    </row>
    <row r="16" spans="1:9" x14ac:dyDescent="0.25">
      <c r="A16" s="49"/>
      <c r="B16" s="49" t="s">
        <v>39</v>
      </c>
      <c r="C16" s="49" t="s">
        <v>28</v>
      </c>
      <c r="D16" s="49" t="s">
        <v>40</v>
      </c>
      <c r="E16" s="49" t="s">
        <v>41</v>
      </c>
      <c r="F16" s="49" t="s">
        <v>42</v>
      </c>
      <c r="G16" s="49" t="s">
        <v>43</v>
      </c>
      <c r="H16" s="49" t="s">
        <v>44</v>
      </c>
      <c r="I16" s="49" t="s">
        <v>45</v>
      </c>
    </row>
    <row r="17" spans="1:9" x14ac:dyDescent="0.25">
      <c r="A17" t="s">
        <v>46</v>
      </c>
      <c r="B17">
        <v>52.374331699655102</v>
      </c>
      <c r="C17">
        <v>3.3100110687793598</v>
      </c>
      <c r="D17">
        <v>15.823008023646601</v>
      </c>
      <c r="E17">
        <v>1.8342168913540502E-5</v>
      </c>
      <c r="F17">
        <v>43.865677370495703</v>
      </c>
      <c r="G17">
        <v>60.8829860288145</v>
      </c>
      <c r="H17">
        <v>43.865677370495703</v>
      </c>
      <c r="I17">
        <v>60.8829860288145</v>
      </c>
    </row>
    <row r="18" spans="1:9" x14ac:dyDescent="0.25">
      <c r="A18" t="s">
        <v>47</v>
      </c>
      <c r="B18">
        <v>5.0766116412610103</v>
      </c>
      <c r="C18">
        <v>0.92011223017488797</v>
      </c>
      <c r="D18">
        <v>5.5173830699936399</v>
      </c>
      <c r="E18">
        <v>2.6777257660460102E-3</v>
      </c>
      <c r="F18">
        <v>2.7113878556266302</v>
      </c>
      <c r="G18">
        <v>7.4418354268954001</v>
      </c>
      <c r="H18">
        <v>2.7113878556266302</v>
      </c>
      <c r="I18">
        <v>7.4418354268954001</v>
      </c>
    </row>
    <row r="19" spans="1:9" x14ac:dyDescent="0.25">
      <c r="A19" s="48" t="s">
        <v>48</v>
      </c>
      <c r="B19" s="48">
        <v>-0.30843699095635402</v>
      </c>
      <c r="C19" s="48">
        <v>0.27310915088472398</v>
      </c>
      <c r="D19" s="48">
        <v>-1.1293542891447901</v>
      </c>
      <c r="E19" s="48">
        <v>0.30999891999968898</v>
      </c>
      <c r="F19" s="48">
        <v>-1.01048641336668</v>
      </c>
      <c r="G19" s="48">
        <v>0.39361243145397601</v>
      </c>
      <c r="H19" s="48">
        <v>-1.01048641336668</v>
      </c>
      <c r="I19" s="48">
        <v>0.39361243145397601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B19" sqref="B19"/>
    </sheetView>
  </sheetViews>
  <sheetFormatPr defaultColWidth="9" defaultRowHeight="14" x14ac:dyDescent="0.25"/>
  <sheetData>
    <row r="1" spans="1:9" x14ac:dyDescent="0.25">
      <c r="A1" t="s">
        <v>23</v>
      </c>
    </row>
    <row r="3" spans="1:9" x14ac:dyDescent="0.25">
      <c r="A3" s="47" t="s">
        <v>24</v>
      </c>
      <c r="B3" s="47"/>
    </row>
    <row r="4" spans="1:9" x14ac:dyDescent="0.25">
      <c r="A4" t="s">
        <v>25</v>
      </c>
      <c r="B4">
        <v>0.983353292711451</v>
      </c>
    </row>
    <row r="5" spans="1:9" x14ac:dyDescent="0.25">
      <c r="A5" t="s">
        <v>26</v>
      </c>
      <c r="B5">
        <v>0.96698369828645303</v>
      </c>
    </row>
    <row r="6" spans="1:9" x14ac:dyDescent="0.25">
      <c r="A6" t="s">
        <v>27</v>
      </c>
      <c r="B6">
        <v>0.95377717760103398</v>
      </c>
    </row>
    <row r="7" spans="1:9" x14ac:dyDescent="0.25">
      <c r="A7" t="s">
        <v>28</v>
      </c>
      <c r="B7">
        <v>1.86987335171789</v>
      </c>
    </row>
    <row r="8" spans="1:9" x14ac:dyDescent="0.25">
      <c r="A8" s="48" t="s">
        <v>29</v>
      </c>
      <c r="B8" s="48">
        <v>8</v>
      </c>
    </row>
    <row r="10" spans="1:9" x14ac:dyDescent="0.25">
      <c r="A10" t="s">
        <v>30</v>
      </c>
    </row>
    <row r="11" spans="1:9" x14ac:dyDescent="0.25">
      <c r="A11" s="49"/>
      <c r="B11" s="49" t="s">
        <v>31</v>
      </c>
      <c r="C11" s="49" t="s">
        <v>32</v>
      </c>
      <c r="D11" s="49" t="s">
        <v>33</v>
      </c>
      <c r="E11" s="49" t="s">
        <v>34</v>
      </c>
      <c r="F11" s="49" t="s">
        <v>35</v>
      </c>
    </row>
    <row r="12" spans="1:9" x14ac:dyDescent="0.25">
      <c r="A12" t="s">
        <v>36</v>
      </c>
      <c r="B12">
        <v>2</v>
      </c>
      <c r="C12">
        <v>512.01786824267697</v>
      </c>
      <c r="D12">
        <v>256.00893412133797</v>
      </c>
      <c r="E12">
        <v>73.220170650554195</v>
      </c>
      <c r="F12">
        <v>1.9807107630958999E-4</v>
      </c>
    </row>
    <row r="13" spans="1:9" x14ac:dyDescent="0.25">
      <c r="A13" t="s">
        <v>37</v>
      </c>
      <c r="B13">
        <v>5</v>
      </c>
      <c r="C13">
        <v>17.482131757323401</v>
      </c>
      <c r="D13">
        <v>3.4964263514646801</v>
      </c>
    </row>
    <row r="14" spans="1:9" x14ac:dyDescent="0.25">
      <c r="A14" s="48" t="s">
        <v>38</v>
      </c>
      <c r="B14" s="48">
        <v>7</v>
      </c>
      <c r="C14" s="48">
        <v>529.5</v>
      </c>
      <c r="D14" s="48"/>
      <c r="E14" s="48"/>
      <c r="F14" s="48"/>
    </row>
    <row r="16" spans="1:9" x14ac:dyDescent="0.25">
      <c r="A16" s="49"/>
      <c r="B16" s="49" t="s">
        <v>39</v>
      </c>
      <c r="C16" s="49" t="s">
        <v>28</v>
      </c>
      <c r="D16" s="49" t="s">
        <v>40</v>
      </c>
      <c r="E16" s="49" t="s">
        <v>41</v>
      </c>
      <c r="F16" s="49" t="s">
        <v>42</v>
      </c>
      <c r="G16" s="49" t="s">
        <v>43</v>
      </c>
      <c r="H16" s="49" t="s">
        <v>44</v>
      </c>
      <c r="I16" s="49" t="s">
        <v>45</v>
      </c>
    </row>
    <row r="17" spans="1:9" x14ac:dyDescent="0.25">
      <c r="A17" t="s">
        <v>46</v>
      </c>
      <c r="B17">
        <v>55.951195327222699</v>
      </c>
      <c r="C17">
        <v>2.0071464123334999</v>
      </c>
      <c r="D17">
        <v>27.875991000663401</v>
      </c>
      <c r="E17">
        <v>1.1121997362872399E-6</v>
      </c>
      <c r="F17">
        <v>50.791661218215602</v>
      </c>
      <c r="G17">
        <v>61.110729436229803</v>
      </c>
      <c r="H17">
        <v>50.791661218215602</v>
      </c>
      <c r="I17">
        <v>61.110729436229803</v>
      </c>
    </row>
    <row r="18" spans="1:9" x14ac:dyDescent="0.25">
      <c r="A18" t="s">
        <v>47</v>
      </c>
      <c r="B18">
        <v>4.5818081359209897</v>
      </c>
      <c r="C18">
        <v>0.43952937123649999</v>
      </c>
      <c r="D18">
        <v>10.424350306855001</v>
      </c>
      <c r="E18">
        <v>1.4001176324381E-4</v>
      </c>
      <c r="F18">
        <v>3.45196191799179</v>
      </c>
      <c r="G18">
        <v>5.7116543538501903</v>
      </c>
      <c r="H18">
        <v>3.45196191799179</v>
      </c>
      <c r="I18">
        <v>5.7116543538501903</v>
      </c>
    </row>
    <row r="19" spans="1:9" x14ac:dyDescent="0.25">
      <c r="A19" s="48" t="s">
        <v>48</v>
      </c>
      <c r="B19" s="48">
        <v>-2.1043975018006398</v>
      </c>
      <c r="C19" s="48">
        <v>1.27471636784937</v>
      </c>
      <c r="D19" s="48">
        <v>-1.65087509259104</v>
      </c>
      <c r="E19" s="48">
        <v>0.159675540953297</v>
      </c>
      <c r="F19" s="48">
        <v>-5.3811602425825296</v>
      </c>
      <c r="G19" s="48">
        <v>1.17236523898125</v>
      </c>
      <c r="H19" s="48">
        <v>-5.3811602425825296</v>
      </c>
      <c r="I19" s="48">
        <v>1.17236523898125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F25" sqref="F25"/>
    </sheetView>
  </sheetViews>
  <sheetFormatPr defaultColWidth="9" defaultRowHeight="14" x14ac:dyDescent="0.25"/>
  <sheetData>
    <row r="1" spans="1:9" x14ac:dyDescent="0.25">
      <c r="A1" t="s">
        <v>23</v>
      </c>
    </row>
    <row r="3" spans="1:9" x14ac:dyDescent="0.25">
      <c r="A3" s="47" t="s">
        <v>24</v>
      </c>
      <c r="B3" s="47"/>
    </row>
    <row r="4" spans="1:9" x14ac:dyDescent="0.25">
      <c r="A4" t="s">
        <v>25</v>
      </c>
      <c r="B4">
        <v>0.98568417900344596</v>
      </c>
    </row>
    <row r="5" spans="1:9" x14ac:dyDescent="0.25">
      <c r="A5" t="s">
        <v>26</v>
      </c>
      <c r="B5">
        <v>0.97157330073769699</v>
      </c>
    </row>
    <row r="6" spans="1:9" x14ac:dyDescent="0.25">
      <c r="A6" t="s">
        <v>27</v>
      </c>
      <c r="B6">
        <v>0.95025327629096901</v>
      </c>
    </row>
    <row r="7" spans="1:9" x14ac:dyDescent="0.25">
      <c r="A7" t="s">
        <v>28</v>
      </c>
      <c r="B7">
        <v>1.93984131176945</v>
      </c>
    </row>
    <row r="8" spans="1:9" x14ac:dyDescent="0.25">
      <c r="A8" s="48" t="s">
        <v>29</v>
      </c>
      <c r="B8" s="48">
        <v>8</v>
      </c>
    </row>
    <row r="10" spans="1:9" x14ac:dyDescent="0.25">
      <c r="A10" t="s">
        <v>30</v>
      </c>
    </row>
    <row r="11" spans="1:9" x14ac:dyDescent="0.25">
      <c r="A11" s="49"/>
      <c r="B11" s="49" t="s">
        <v>31</v>
      </c>
      <c r="C11" s="49" t="s">
        <v>32</v>
      </c>
      <c r="D11" s="49" t="s">
        <v>33</v>
      </c>
      <c r="E11" s="49" t="s">
        <v>34</v>
      </c>
      <c r="F11" s="49" t="s">
        <v>35</v>
      </c>
    </row>
    <row r="12" spans="1:9" x14ac:dyDescent="0.25">
      <c r="A12" t="s">
        <v>36</v>
      </c>
      <c r="B12">
        <v>3</v>
      </c>
      <c r="C12">
        <v>514.44806274061</v>
      </c>
      <c r="D12">
        <v>171.48268758020299</v>
      </c>
      <c r="E12">
        <v>45.5709280805643</v>
      </c>
      <c r="F12">
        <v>1.50071054742338E-3</v>
      </c>
    </row>
    <row r="13" spans="1:9" x14ac:dyDescent="0.25">
      <c r="A13" t="s">
        <v>37</v>
      </c>
      <c r="B13">
        <v>4</v>
      </c>
      <c r="C13">
        <v>15.0519372593897</v>
      </c>
      <c r="D13">
        <v>3.7629843148474298</v>
      </c>
    </row>
    <row r="14" spans="1:9" x14ac:dyDescent="0.25">
      <c r="A14" s="48" t="s">
        <v>38</v>
      </c>
      <c r="B14" s="48">
        <v>7</v>
      </c>
      <c r="C14" s="48">
        <v>529.5</v>
      </c>
      <c r="D14" s="48"/>
      <c r="E14" s="48"/>
      <c r="F14" s="48"/>
    </row>
    <row r="16" spans="1:9" x14ac:dyDescent="0.25">
      <c r="A16" s="49"/>
      <c r="B16" s="49" t="s">
        <v>39</v>
      </c>
      <c r="C16" s="49" t="s">
        <v>28</v>
      </c>
      <c r="D16" s="49" t="s">
        <v>40</v>
      </c>
      <c r="E16" s="49" t="s">
        <v>41</v>
      </c>
      <c r="F16" s="49" t="s">
        <v>42</v>
      </c>
      <c r="G16" s="49" t="s">
        <v>43</v>
      </c>
      <c r="H16" s="49" t="s">
        <v>44</v>
      </c>
      <c r="I16" s="49" t="s">
        <v>45</v>
      </c>
    </row>
    <row r="17" spans="1:9" x14ac:dyDescent="0.25">
      <c r="A17" t="s">
        <v>46</v>
      </c>
      <c r="B17">
        <v>53.889969848903597</v>
      </c>
      <c r="C17">
        <v>3.3037106006456298</v>
      </c>
      <c r="D17">
        <v>16.311952335768201</v>
      </c>
      <c r="E17">
        <v>8.2665402662219494E-5</v>
      </c>
      <c r="F17">
        <v>44.717398722751</v>
      </c>
      <c r="G17">
        <v>63.062540975056201</v>
      </c>
      <c r="H17">
        <v>44.717398722751</v>
      </c>
      <c r="I17">
        <v>63.062540975056201</v>
      </c>
    </row>
    <row r="18" spans="1:9" x14ac:dyDescent="0.25">
      <c r="A18" t="s">
        <v>47</v>
      </c>
      <c r="B18">
        <v>5.1709269845972701</v>
      </c>
      <c r="C18">
        <v>0.863315403751023</v>
      </c>
      <c r="D18">
        <v>5.9896151072135204</v>
      </c>
      <c r="E18">
        <v>3.9072631940874503E-3</v>
      </c>
      <c r="F18">
        <v>2.7739791576108899</v>
      </c>
      <c r="G18">
        <v>7.5678748115836498</v>
      </c>
      <c r="H18">
        <v>2.7739791576108899</v>
      </c>
      <c r="I18">
        <v>7.5678748115836498</v>
      </c>
    </row>
    <row r="19" spans="1:9" x14ac:dyDescent="0.25">
      <c r="A19" t="s">
        <v>48</v>
      </c>
      <c r="B19">
        <v>-0.21333162790075699</v>
      </c>
      <c r="C19">
        <v>0.26546112759347501</v>
      </c>
      <c r="D19">
        <v>-0.80362661695407001</v>
      </c>
      <c r="E19">
        <v>0.46665326958775299</v>
      </c>
      <c r="F19">
        <v>-0.950369876227948</v>
      </c>
      <c r="G19">
        <v>0.52370662042643301</v>
      </c>
      <c r="H19">
        <v>-0.950369876227948</v>
      </c>
      <c r="I19">
        <v>0.52370662042643301</v>
      </c>
    </row>
    <row r="20" spans="1:9" x14ac:dyDescent="0.25">
      <c r="A20" s="48" t="s">
        <v>49</v>
      </c>
      <c r="B20" s="48">
        <v>-1.8025366055373999</v>
      </c>
      <c r="C20" s="48">
        <v>1.37472642994796</v>
      </c>
      <c r="D20" s="48">
        <v>-1.3111965888410499</v>
      </c>
      <c r="E20" s="48">
        <v>0.25999428393600699</v>
      </c>
      <c r="F20" s="48">
        <v>-5.6193890729524396</v>
      </c>
      <c r="G20" s="48">
        <v>2.01431586187765</v>
      </c>
      <c r="H20" s="48">
        <v>-5.6193890729524396</v>
      </c>
      <c r="I20" s="48">
        <v>2.01431586187765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16"/>
  <sheetViews>
    <sheetView showGridLines="0" zoomScale="70" zoomScaleNormal="70" workbookViewId="0">
      <selection activeCell="D11" sqref="D11"/>
    </sheetView>
  </sheetViews>
  <sheetFormatPr defaultColWidth="9" defaultRowHeight="14" x14ac:dyDescent="0.25"/>
  <cols>
    <col min="1" max="1" width="2" style="41" customWidth="1"/>
    <col min="2" max="2" width="12.453125" style="41" customWidth="1"/>
    <col min="3" max="3" width="11" style="41" customWidth="1"/>
    <col min="4" max="4" width="10" style="41" customWidth="1"/>
    <col min="5" max="6" width="2" style="41" customWidth="1"/>
    <col min="7" max="9" width="9" style="41"/>
    <col min="10" max="10" width="17.6328125" style="41" customWidth="1"/>
    <col min="11" max="256" width="9" style="41"/>
    <col min="257" max="257" width="4" style="41" customWidth="1"/>
    <col min="258" max="258" width="12.453125" style="41" customWidth="1"/>
    <col min="259" max="259" width="11" style="41" customWidth="1"/>
    <col min="260" max="260" width="10" style="41" customWidth="1"/>
    <col min="261" max="261" width="4.36328125" style="41" customWidth="1"/>
    <col min="262" max="262" width="2" style="41" customWidth="1"/>
    <col min="263" max="265" width="9" style="41"/>
    <col min="266" max="266" width="17.6328125" style="41" customWidth="1"/>
    <col min="267" max="512" width="9" style="41"/>
    <col min="513" max="513" width="4" style="41" customWidth="1"/>
    <col min="514" max="514" width="12.453125" style="41" customWidth="1"/>
    <col min="515" max="515" width="11" style="41" customWidth="1"/>
    <col min="516" max="516" width="10" style="41" customWidth="1"/>
    <col min="517" max="517" width="4.36328125" style="41" customWidth="1"/>
    <col min="518" max="518" width="2" style="41" customWidth="1"/>
    <col min="519" max="521" width="9" style="41"/>
    <col min="522" max="522" width="17.6328125" style="41" customWidth="1"/>
    <col min="523" max="768" width="9" style="41"/>
    <col min="769" max="769" width="4" style="41" customWidth="1"/>
    <col min="770" max="770" width="12.453125" style="41" customWidth="1"/>
    <col min="771" max="771" width="11" style="41" customWidth="1"/>
    <col min="772" max="772" width="10" style="41" customWidth="1"/>
    <col min="773" max="773" width="4.36328125" style="41" customWidth="1"/>
    <col min="774" max="774" width="2" style="41" customWidth="1"/>
    <col min="775" max="777" width="9" style="41"/>
    <col min="778" max="778" width="17.6328125" style="41" customWidth="1"/>
    <col min="779" max="1024" width="9" style="41"/>
    <col min="1025" max="1025" width="4" style="41" customWidth="1"/>
    <col min="1026" max="1026" width="12.453125" style="41" customWidth="1"/>
    <col min="1027" max="1027" width="11" style="41" customWidth="1"/>
    <col min="1028" max="1028" width="10" style="41" customWidth="1"/>
    <col min="1029" max="1029" width="4.36328125" style="41" customWidth="1"/>
    <col min="1030" max="1030" width="2" style="41" customWidth="1"/>
    <col min="1031" max="1033" width="9" style="41"/>
    <col min="1034" max="1034" width="17.6328125" style="41" customWidth="1"/>
    <col min="1035" max="1280" width="9" style="41"/>
    <col min="1281" max="1281" width="4" style="41" customWidth="1"/>
    <col min="1282" max="1282" width="12.453125" style="41" customWidth="1"/>
    <col min="1283" max="1283" width="11" style="41" customWidth="1"/>
    <col min="1284" max="1284" width="10" style="41" customWidth="1"/>
    <col min="1285" max="1285" width="4.36328125" style="41" customWidth="1"/>
    <col min="1286" max="1286" width="2" style="41" customWidth="1"/>
    <col min="1287" max="1289" width="9" style="41"/>
    <col min="1290" max="1290" width="17.6328125" style="41" customWidth="1"/>
    <col min="1291" max="1536" width="9" style="41"/>
    <col min="1537" max="1537" width="4" style="41" customWidth="1"/>
    <col min="1538" max="1538" width="12.453125" style="41" customWidth="1"/>
    <col min="1539" max="1539" width="11" style="41" customWidth="1"/>
    <col min="1540" max="1540" width="10" style="41" customWidth="1"/>
    <col min="1541" max="1541" width="4.36328125" style="41" customWidth="1"/>
    <col min="1542" max="1542" width="2" style="41" customWidth="1"/>
    <col min="1543" max="1545" width="9" style="41"/>
    <col min="1546" max="1546" width="17.6328125" style="41" customWidth="1"/>
    <col min="1547" max="1792" width="9" style="41"/>
    <col min="1793" max="1793" width="4" style="41" customWidth="1"/>
    <col min="1794" max="1794" width="12.453125" style="41" customWidth="1"/>
    <col min="1795" max="1795" width="11" style="41" customWidth="1"/>
    <col min="1796" max="1796" width="10" style="41" customWidth="1"/>
    <col min="1797" max="1797" width="4.36328125" style="41" customWidth="1"/>
    <col min="1798" max="1798" width="2" style="41" customWidth="1"/>
    <col min="1799" max="1801" width="9" style="41"/>
    <col min="1802" max="1802" width="17.6328125" style="41" customWidth="1"/>
    <col min="1803" max="2048" width="9" style="41"/>
    <col min="2049" max="2049" width="4" style="41" customWidth="1"/>
    <col min="2050" max="2050" width="12.453125" style="41" customWidth="1"/>
    <col min="2051" max="2051" width="11" style="41" customWidth="1"/>
    <col min="2052" max="2052" width="10" style="41" customWidth="1"/>
    <col min="2053" max="2053" width="4.36328125" style="41" customWidth="1"/>
    <col min="2054" max="2054" width="2" style="41" customWidth="1"/>
    <col min="2055" max="2057" width="9" style="41"/>
    <col min="2058" max="2058" width="17.6328125" style="41" customWidth="1"/>
    <col min="2059" max="2304" width="9" style="41"/>
    <col min="2305" max="2305" width="4" style="41" customWidth="1"/>
    <col min="2306" max="2306" width="12.453125" style="41" customWidth="1"/>
    <col min="2307" max="2307" width="11" style="41" customWidth="1"/>
    <col min="2308" max="2308" width="10" style="41" customWidth="1"/>
    <col min="2309" max="2309" width="4.36328125" style="41" customWidth="1"/>
    <col min="2310" max="2310" width="2" style="41" customWidth="1"/>
    <col min="2311" max="2313" width="9" style="41"/>
    <col min="2314" max="2314" width="17.6328125" style="41" customWidth="1"/>
    <col min="2315" max="2560" width="9" style="41"/>
    <col min="2561" max="2561" width="4" style="41" customWidth="1"/>
    <col min="2562" max="2562" width="12.453125" style="41" customWidth="1"/>
    <col min="2563" max="2563" width="11" style="41" customWidth="1"/>
    <col min="2564" max="2564" width="10" style="41" customWidth="1"/>
    <col min="2565" max="2565" width="4.36328125" style="41" customWidth="1"/>
    <col min="2566" max="2566" width="2" style="41" customWidth="1"/>
    <col min="2567" max="2569" width="9" style="41"/>
    <col min="2570" max="2570" width="17.6328125" style="41" customWidth="1"/>
    <col min="2571" max="2816" width="9" style="41"/>
    <col min="2817" max="2817" width="4" style="41" customWidth="1"/>
    <col min="2818" max="2818" width="12.453125" style="41" customWidth="1"/>
    <col min="2819" max="2819" width="11" style="41" customWidth="1"/>
    <col min="2820" max="2820" width="10" style="41" customWidth="1"/>
    <col min="2821" max="2821" width="4.36328125" style="41" customWidth="1"/>
    <col min="2822" max="2822" width="2" style="41" customWidth="1"/>
    <col min="2823" max="2825" width="9" style="41"/>
    <col min="2826" max="2826" width="17.6328125" style="41" customWidth="1"/>
    <col min="2827" max="3072" width="9" style="41"/>
    <col min="3073" max="3073" width="4" style="41" customWidth="1"/>
    <col min="3074" max="3074" width="12.453125" style="41" customWidth="1"/>
    <col min="3075" max="3075" width="11" style="41" customWidth="1"/>
    <col min="3076" max="3076" width="10" style="41" customWidth="1"/>
    <col min="3077" max="3077" width="4.36328125" style="41" customWidth="1"/>
    <col min="3078" max="3078" width="2" style="41" customWidth="1"/>
    <col min="3079" max="3081" width="9" style="41"/>
    <col min="3082" max="3082" width="17.6328125" style="41" customWidth="1"/>
    <col min="3083" max="3328" width="9" style="41"/>
    <col min="3329" max="3329" width="4" style="41" customWidth="1"/>
    <col min="3330" max="3330" width="12.453125" style="41" customWidth="1"/>
    <col min="3331" max="3331" width="11" style="41" customWidth="1"/>
    <col min="3332" max="3332" width="10" style="41" customWidth="1"/>
    <col min="3333" max="3333" width="4.36328125" style="41" customWidth="1"/>
    <col min="3334" max="3334" width="2" style="41" customWidth="1"/>
    <col min="3335" max="3337" width="9" style="41"/>
    <col min="3338" max="3338" width="17.6328125" style="41" customWidth="1"/>
    <col min="3339" max="3584" width="9" style="41"/>
    <col min="3585" max="3585" width="4" style="41" customWidth="1"/>
    <col min="3586" max="3586" width="12.453125" style="41" customWidth="1"/>
    <col min="3587" max="3587" width="11" style="41" customWidth="1"/>
    <col min="3588" max="3588" width="10" style="41" customWidth="1"/>
    <col min="3589" max="3589" width="4.36328125" style="41" customWidth="1"/>
    <col min="3590" max="3590" width="2" style="41" customWidth="1"/>
    <col min="3591" max="3593" width="9" style="41"/>
    <col min="3594" max="3594" width="17.6328125" style="41" customWidth="1"/>
    <col min="3595" max="3840" width="9" style="41"/>
    <col min="3841" max="3841" width="4" style="41" customWidth="1"/>
    <col min="3842" max="3842" width="12.453125" style="41" customWidth="1"/>
    <col min="3843" max="3843" width="11" style="41" customWidth="1"/>
    <col min="3844" max="3844" width="10" style="41" customWidth="1"/>
    <col min="3845" max="3845" width="4.36328125" style="41" customWidth="1"/>
    <col min="3846" max="3846" width="2" style="41" customWidth="1"/>
    <col min="3847" max="3849" width="9" style="41"/>
    <col min="3850" max="3850" width="17.6328125" style="41" customWidth="1"/>
    <col min="3851" max="4096" width="9" style="41"/>
    <col min="4097" max="4097" width="4" style="41" customWidth="1"/>
    <col min="4098" max="4098" width="12.453125" style="41" customWidth="1"/>
    <col min="4099" max="4099" width="11" style="41" customWidth="1"/>
    <col min="4100" max="4100" width="10" style="41" customWidth="1"/>
    <col min="4101" max="4101" width="4.36328125" style="41" customWidth="1"/>
    <col min="4102" max="4102" width="2" style="41" customWidth="1"/>
    <col min="4103" max="4105" width="9" style="41"/>
    <col min="4106" max="4106" width="17.6328125" style="41" customWidth="1"/>
    <col min="4107" max="4352" width="9" style="41"/>
    <col min="4353" max="4353" width="4" style="41" customWidth="1"/>
    <col min="4354" max="4354" width="12.453125" style="41" customWidth="1"/>
    <col min="4355" max="4355" width="11" style="41" customWidth="1"/>
    <col min="4356" max="4356" width="10" style="41" customWidth="1"/>
    <col min="4357" max="4357" width="4.36328125" style="41" customWidth="1"/>
    <col min="4358" max="4358" width="2" style="41" customWidth="1"/>
    <col min="4359" max="4361" width="9" style="41"/>
    <col min="4362" max="4362" width="17.6328125" style="41" customWidth="1"/>
    <col min="4363" max="4608" width="9" style="41"/>
    <col min="4609" max="4609" width="4" style="41" customWidth="1"/>
    <col min="4610" max="4610" width="12.453125" style="41" customWidth="1"/>
    <col min="4611" max="4611" width="11" style="41" customWidth="1"/>
    <col min="4612" max="4612" width="10" style="41" customWidth="1"/>
    <col min="4613" max="4613" width="4.36328125" style="41" customWidth="1"/>
    <col min="4614" max="4614" width="2" style="41" customWidth="1"/>
    <col min="4615" max="4617" width="9" style="41"/>
    <col min="4618" max="4618" width="17.6328125" style="41" customWidth="1"/>
    <col min="4619" max="4864" width="9" style="41"/>
    <col min="4865" max="4865" width="4" style="41" customWidth="1"/>
    <col min="4866" max="4866" width="12.453125" style="41" customWidth="1"/>
    <col min="4867" max="4867" width="11" style="41" customWidth="1"/>
    <col min="4868" max="4868" width="10" style="41" customWidth="1"/>
    <col min="4869" max="4869" width="4.36328125" style="41" customWidth="1"/>
    <col min="4870" max="4870" width="2" style="41" customWidth="1"/>
    <col min="4871" max="4873" width="9" style="41"/>
    <col min="4874" max="4874" width="17.6328125" style="41" customWidth="1"/>
    <col min="4875" max="5120" width="9" style="41"/>
    <col min="5121" max="5121" width="4" style="41" customWidth="1"/>
    <col min="5122" max="5122" width="12.453125" style="41" customWidth="1"/>
    <col min="5123" max="5123" width="11" style="41" customWidth="1"/>
    <col min="5124" max="5124" width="10" style="41" customWidth="1"/>
    <col min="5125" max="5125" width="4.36328125" style="41" customWidth="1"/>
    <col min="5126" max="5126" width="2" style="41" customWidth="1"/>
    <col min="5127" max="5129" width="9" style="41"/>
    <col min="5130" max="5130" width="17.6328125" style="41" customWidth="1"/>
    <col min="5131" max="5376" width="9" style="41"/>
    <col min="5377" max="5377" width="4" style="41" customWidth="1"/>
    <col min="5378" max="5378" width="12.453125" style="41" customWidth="1"/>
    <col min="5379" max="5379" width="11" style="41" customWidth="1"/>
    <col min="5380" max="5380" width="10" style="41" customWidth="1"/>
    <col min="5381" max="5381" width="4.36328125" style="41" customWidth="1"/>
    <col min="5382" max="5382" width="2" style="41" customWidth="1"/>
    <col min="5383" max="5385" width="9" style="41"/>
    <col min="5386" max="5386" width="17.6328125" style="41" customWidth="1"/>
    <col min="5387" max="5632" width="9" style="41"/>
    <col min="5633" max="5633" width="4" style="41" customWidth="1"/>
    <col min="5634" max="5634" width="12.453125" style="41" customWidth="1"/>
    <col min="5635" max="5635" width="11" style="41" customWidth="1"/>
    <col min="5636" max="5636" width="10" style="41" customWidth="1"/>
    <col min="5637" max="5637" width="4.36328125" style="41" customWidth="1"/>
    <col min="5638" max="5638" width="2" style="41" customWidth="1"/>
    <col min="5639" max="5641" width="9" style="41"/>
    <col min="5642" max="5642" width="17.6328125" style="41" customWidth="1"/>
    <col min="5643" max="5888" width="9" style="41"/>
    <col min="5889" max="5889" width="4" style="41" customWidth="1"/>
    <col min="5890" max="5890" width="12.453125" style="41" customWidth="1"/>
    <col min="5891" max="5891" width="11" style="41" customWidth="1"/>
    <col min="5892" max="5892" width="10" style="41" customWidth="1"/>
    <col min="5893" max="5893" width="4.36328125" style="41" customWidth="1"/>
    <col min="5894" max="5894" width="2" style="41" customWidth="1"/>
    <col min="5895" max="5897" width="9" style="41"/>
    <col min="5898" max="5898" width="17.6328125" style="41" customWidth="1"/>
    <col min="5899" max="6144" width="9" style="41"/>
    <col min="6145" max="6145" width="4" style="41" customWidth="1"/>
    <col min="6146" max="6146" width="12.453125" style="41" customWidth="1"/>
    <col min="6147" max="6147" width="11" style="41" customWidth="1"/>
    <col min="6148" max="6148" width="10" style="41" customWidth="1"/>
    <col min="6149" max="6149" width="4.36328125" style="41" customWidth="1"/>
    <col min="6150" max="6150" width="2" style="41" customWidth="1"/>
    <col min="6151" max="6153" width="9" style="41"/>
    <col min="6154" max="6154" width="17.6328125" style="41" customWidth="1"/>
    <col min="6155" max="6400" width="9" style="41"/>
    <col min="6401" max="6401" width="4" style="41" customWidth="1"/>
    <col min="6402" max="6402" width="12.453125" style="41" customWidth="1"/>
    <col min="6403" max="6403" width="11" style="41" customWidth="1"/>
    <col min="6404" max="6404" width="10" style="41" customWidth="1"/>
    <col min="6405" max="6405" width="4.36328125" style="41" customWidth="1"/>
    <col min="6406" max="6406" width="2" style="41" customWidth="1"/>
    <col min="6407" max="6409" width="9" style="41"/>
    <col min="6410" max="6410" width="17.6328125" style="41" customWidth="1"/>
    <col min="6411" max="6656" width="9" style="41"/>
    <col min="6657" max="6657" width="4" style="41" customWidth="1"/>
    <col min="6658" max="6658" width="12.453125" style="41" customWidth="1"/>
    <col min="6659" max="6659" width="11" style="41" customWidth="1"/>
    <col min="6660" max="6660" width="10" style="41" customWidth="1"/>
    <col min="6661" max="6661" width="4.36328125" style="41" customWidth="1"/>
    <col min="6662" max="6662" width="2" style="41" customWidth="1"/>
    <col min="6663" max="6665" width="9" style="41"/>
    <col min="6666" max="6666" width="17.6328125" style="41" customWidth="1"/>
    <col min="6667" max="6912" width="9" style="41"/>
    <col min="6913" max="6913" width="4" style="41" customWidth="1"/>
    <col min="6914" max="6914" width="12.453125" style="41" customWidth="1"/>
    <col min="6915" max="6915" width="11" style="41" customWidth="1"/>
    <col min="6916" max="6916" width="10" style="41" customWidth="1"/>
    <col min="6917" max="6917" width="4.36328125" style="41" customWidth="1"/>
    <col min="6918" max="6918" width="2" style="41" customWidth="1"/>
    <col min="6919" max="6921" width="9" style="41"/>
    <col min="6922" max="6922" width="17.6328125" style="41" customWidth="1"/>
    <col min="6923" max="7168" width="9" style="41"/>
    <col min="7169" max="7169" width="4" style="41" customWidth="1"/>
    <col min="7170" max="7170" width="12.453125" style="41" customWidth="1"/>
    <col min="7171" max="7171" width="11" style="41" customWidth="1"/>
    <col min="7172" max="7172" width="10" style="41" customWidth="1"/>
    <col min="7173" max="7173" width="4.36328125" style="41" customWidth="1"/>
    <col min="7174" max="7174" width="2" style="41" customWidth="1"/>
    <col min="7175" max="7177" width="9" style="41"/>
    <col min="7178" max="7178" width="17.6328125" style="41" customWidth="1"/>
    <col min="7179" max="7424" width="9" style="41"/>
    <col min="7425" max="7425" width="4" style="41" customWidth="1"/>
    <col min="7426" max="7426" width="12.453125" style="41" customWidth="1"/>
    <col min="7427" max="7427" width="11" style="41" customWidth="1"/>
    <col min="7428" max="7428" width="10" style="41" customWidth="1"/>
    <col min="7429" max="7429" width="4.36328125" style="41" customWidth="1"/>
    <col min="7430" max="7430" width="2" style="41" customWidth="1"/>
    <col min="7431" max="7433" width="9" style="41"/>
    <col min="7434" max="7434" width="17.6328125" style="41" customWidth="1"/>
    <col min="7435" max="7680" width="9" style="41"/>
    <col min="7681" max="7681" width="4" style="41" customWidth="1"/>
    <col min="7682" max="7682" width="12.453125" style="41" customWidth="1"/>
    <col min="7683" max="7683" width="11" style="41" customWidth="1"/>
    <col min="7684" max="7684" width="10" style="41" customWidth="1"/>
    <col min="7685" max="7685" width="4.36328125" style="41" customWidth="1"/>
    <col min="7686" max="7686" width="2" style="41" customWidth="1"/>
    <col min="7687" max="7689" width="9" style="41"/>
    <col min="7690" max="7690" width="17.6328125" style="41" customWidth="1"/>
    <col min="7691" max="7936" width="9" style="41"/>
    <col min="7937" max="7937" width="4" style="41" customWidth="1"/>
    <col min="7938" max="7938" width="12.453125" style="41" customWidth="1"/>
    <col min="7939" max="7939" width="11" style="41" customWidth="1"/>
    <col min="7940" max="7940" width="10" style="41" customWidth="1"/>
    <col min="7941" max="7941" width="4.36328125" style="41" customWidth="1"/>
    <col min="7942" max="7942" width="2" style="41" customWidth="1"/>
    <col min="7943" max="7945" width="9" style="41"/>
    <col min="7946" max="7946" width="17.6328125" style="41" customWidth="1"/>
    <col min="7947" max="8192" width="9" style="41"/>
    <col min="8193" max="8193" width="4" style="41" customWidth="1"/>
    <col min="8194" max="8194" width="12.453125" style="41" customWidth="1"/>
    <col min="8195" max="8195" width="11" style="41" customWidth="1"/>
    <col min="8196" max="8196" width="10" style="41" customWidth="1"/>
    <col min="8197" max="8197" width="4.36328125" style="41" customWidth="1"/>
    <col min="8198" max="8198" width="2" style="41" customWidth="1"/>
    <col min="8199" max="8201" width="9" style="41"/>
    <col min="8202" max="8202" width="17.6328125" style="41" customWidth="1"/>
    <col min="8203" max="8448" width="9" style="41"/>
    <col min="8449" max="8449" width="4" style="41" customWidth="1"/>
    <col min="8450" max="8450" width="12.453125" style="41" customWidth="1"/>
    <col min="8451" max="8451" width="11" style="41" customWidth="1"/>
    <col min="8452" max="8452" width="10" style="41" customWidth="1"/>
    <col min="8453" max="8453" width="4.36328125" style="41" customWidth="1"/>
    <col min="8454" max="8454" width="2" style="41" customWidth="1"/>
    <col min="8455" max="8457" width="9" style="41"/>
    <col min="8458" max="8458" width="17.6328125" style="41" customWidth="1"/>
    <col min="8459" max="8704" width="9" style="41"/>
    <col min="8705" max="8705" width="4" style="41" customWidth="1"/>
    <col min="8706" max="8706" width="12.453125" style="41" customWidth="1"/>
    <col min="8707" max="8707" width="11" style="41" customWidth="1"/>
    <col min="8708" max="8708" width="10" style="41" customWidth="1"/>
    <col min="8709" max="8709" width="4.36328125" style="41" customWidth="1"/>
    <col min="8710" max="8710" width="2" style="41" customWidth="1"/>
    <col min="8711" max="8713" width="9" style="41"/>
    <col min="8714" max="8714" width="17.6328125" style="41" customWidth="1"/>
    <col min="8715" max="8960" width="9" style="41"/>
    <col min="8961" max="8961" width="4" style="41" customWidth="1"/>
    <col min="8962" max="8962" width="12.453125" style="41" customWidth="1"/>
    <col min="8963" max="8963" width="11" style="41" customWidth="1"/>
    <col min="8964" max="8964" width="10" style="41" customWidth="1"/>
    <col min="8965" max="8965" width="4.36328125" style="41" customWidth="1"/>
    <col min="8966" max="8966" width="2" style="41" customWidth="1"/>
    <col min="8967" max="8969" width="9" style="41"/>
    <col min="8970" max="8970" width="17.6328125" style="41" customWidth="1"/>
    <col min="8971" max="9216" width="9" style="41"/>
    <col min="9217" max="9217" width="4" style="41" customWidth="1"/>
    <col min="9218" max="9218" width="12.453125" style="41" customWidth="1"/>
    <col min="9219" max="9219" width="11" style="41" customWidth="1"/>
    <col min="9220" max="9220" width="10" style="41" customWidth="1"/>
    <col min="9221" max="9221" width="4.36328125" style="41" customWidth="1"/>
    <col min="9222" max="9222" width="2" style="41" customWidth="1"/>
    <col min="9223" max="9225" width="9" style="41"/>
    <col min="9226" max="9226" width="17.6328125" style="41" customWidth="1"/>
    <col min="9227" max="9472" width="9" style="41"/>
    <col min="9473" max="9473" width="4" style="41" customWidth="1"/>
    <col min="9474" max="9474" width="12.453125" style="41" customWidth="1"/>
    <col min="9475" max="9475" width="11" style="41" customWidth="1"/>
    <col min="9476" max="9476" width="10" style="41" customWidth="1"/>
    <col min="9477" max="9477" width="4.36328125" style="41" customWidth="1"/>
    <col min="9478" max="9478" width="2" style="41" customWidth="1"/>
    <col min="9479" max="9481" width="9" style="41"/>
    <col min="9482" max="9482" width="17.6328125" style="41" customWidth="1"/>
    <col min="9483" max="9728" width="9" style="41"/>
    <col min="9729" max="9729" width="4" style="41" customWidth="1"/>
    <col min="9730" max="9730" width="12.453125" style="41" customWidth="1"/>
    <col min="9731" max="9731" width="11" style="41" customWidth="1"/>
    <col min="9732" max="9732" width="10" style="41" customWidth="1"/>
    <col min="9733" max="9733" width="4.36328125" style="41" customWidth="1"/>
    <col min="9734" max="9734" width="2" style="41" customWidth="1"/>
    <col min="9735" max="9737" width="9" style="41"/>
    <col min="9738" max="9738" width="17.6328125" style="41" customWidth="1"/>
    <col min="9739" max="9984" width="9" style="41"/>
    <col min="9985" max="9985" width="4" style="41" customWidth="1"/>
    <col min="9986" max="9986" width="12.453125" style="41" customWidth="1"/>
    <col min="9987" max="9987" width="11" style="41" customWidth="1"/>
    <col min="9988" max="9988" width="10" style="41" customWidth="1"/>
    <col min="9989" max="9989" width="4.36328125" style="41" customWidth="1"/>
    <col min="9990" max="9990" width="2" style="41" customWidth="1"/>
    <col min="9991" max="9993" width="9" style="41"/>
    <col min="9994" max="9994" width="17.6328125" style="41" customWidth="1"/>
    <col min="9995" max="10240" width="9" style="41"/>
    <col min="10241" max="10241" width="4" style="41" customWidth="1"/>
    <col min="10242" max="10242" width="12.453125" style="41" customWidth="1"/>
    <col min="10243" max="10243" width="11" style="41" customWidth="1"/>
    <col min="10244" max="10244" width="10" style="41" customWidth="1"/>
    <col min="10245" max="10245" width="4.36328125" style="41" customWidth="1"/>
    <col min="10246" max="10246" width="2" style="41" customWidth="1"/>
    <col min="10247" max="10249" width="9" style="41"/>
    <col min="10250" max="10250" width="17.6328125" style="41" customWidth="1"/>
    <col min="10251" max="10496" width="9" style="41"/>
    <col min="10497" max="10497" width="4" style="41" customWidth="1"/>
    <col min="10498" max="10498" width="12.453125" style="41" customWidth="1"/>
    <col min="10499" max="10499" width="11" style="41" customWidth="1"/>
    <col min="10500" max="10500" width="10" style="41" customWidth="1"/>
    <col min="10501" max="10501" width="4.36328125" style="41" customWidth="1"/>
    <col min="10502" max="10502" width="2" style="41" customWidth="1"/>
    <col min="10503" max="10505" width="9" style="41"/>
    <col min="10506" max="10506" width="17.6328125" style="41" customWidth="1"/>
    <col min="10507" max="10752" width="9" style="41"/>
    <col min="10753" max="10753" width="4" style="41" customWidth="1"/>
    <col min="10754" max="10754" width="12.453125" style="41" customWidth="1"/>
    <col min="10755" max="10755" width="11" style="41" customWidth="1"/>
    <col min="10756" max="10756" width="10" style="41" customWidth="1"/>
    <col min="10757" max="10757" width="4.36328125" style="41" customWidth="1"/>
    <col min="10758" max="10758" width="2" style="41" customWidth="1"/>
    <col min="10759" max="10761" width="9" style="41"/>
    <col min="10762" max="10762" width="17.6328125" style="41" customWidth="1"/>
    <col min="10763" max="11008" width="9" style="41"/>
    <col min="11009" max="11009" width="4" style="41" customWidth="1"/>
    <col min="11010" max="11010" width="12.453125" style="41" customWidth="1"/>
    <col min="11011" max="11011" width="11" style="41" customWidth="1"/>
    <col min="11012" max="11012" width="10" style="41" customWidth="1"/>
    <col min="11013" max="11013" width="4.36328125" style="41" customWidth="1"/>
    <col min="11014" max="11014" width="2" style="41" customWidth="1"/>
    <col min="11015" max="11017" width="9" style="41"/>
    <col min="11018" max="11018" width="17.6328125" style="41" customWidth="1"/>
    <col min="11019" max="11264" width="9" style="41"/>
    <col min="11265" max="11265" width="4" style="41" customWidth="1"/>
    <col min="11266" max="11266" width="12.453125" style="41" customWidth="1"/>
    <col min="11267" max="11267" width="11" style="41" customWidth="1"/>
    <col min="11268" max="11268" width="10" style="41" customWidth="1"/>
    <col min="11269" max="11269" width="4.36328125" style="41" customWidth="1"/>
    <col min="11270" max="11270" width="2" style="41" customWidth="1"/>
    <col min="11271" max="11273" width="9" style="41"/>
    <col min="11274" max="11274" width="17.6328125" style="41" customWidth="1"/>
    <col min="11275" max="11520" width="9" style="41"/>
    <col min="11521" max="11521" width="4" style="41" customWidth="1"/>
    <col min="11522" max="11522" width="12.453125" style="41" customWidth="1"/>
    <col min="11523" max="11523" width="11" style="41" customWidth="1"/>
    <col min="11524" max="11524" width="10" style="41" customWidth="1"/>
    <col min="11525" max="11525" width="4.36328125" style="41" customWidth="1"/>
    <col min="11526" max="11526" width="2" style="41" customWidth="1"/>
    <col min="11527" max="11529" width="9" style="41"/>
    <col min="11530" max="11530" width="17.6328125" style="41" customWidth="1"/>
    <col min="11531" max="11776" width="9" style="41"/>
    <col min="11777" max="11777" width="4" style="41" customWidth="1"/>
    <col min="11778" max="11778" width="12.453125" style="41" customWidth="1"/>
    <col min="11779" max="11779" width="11" style="41" customWidth="1"/>
    <col min="11780" max="11780" width="10" style="41" customWidth="1"/>
    <col min="11781" max="11781" width="4.36328125" style="41" customWidth="1"/>
    <col min="11782" max="11782" width="2" style="41" customWidth="1"/>
    <col min="11783" max="11785" width="9" style="41"/>
    <col min="11786" max="11786" width="17.6328125" style="41" customWidth="1"/>
    <col min="11787" max="12032" width="9" style="41"/>
    <col min="12033" max="12033" width="4" style="41" customWidth="1"/>
    <col min="12034" max="12034" width="12.453125" style="41" customWidth="1"/>
    <col min="12035" max="12035" width="11" style="41" customWidth="1"/>
    <col min="12036" max="12036" width="10" style="41" customWidth="1"/>
    <col min="12037" max="12037" width="4.36328125" style="41" customWidth="1"/>
    <col min="12038" max="12038" width="2" style="41" customWidth="1"/>
    <col min="12039" max="12041" width="9" style="41"/>
    <col min="12042" max="12042" width="17.6328125" style="41" customWidth="1"/>
    <col min="12043" max="12288" width="9" style="41"/>
    <col min="12289" max="12289" width="4" style="41" customWidth="1"/>
    <col min="12290" max="12290" width="12.453125" style="41" customWidth="1"/>
    <col min="12291" max="12291" width="11" style="41" customWidth="1"/>
    <col min="12292" max="12292" width="10" style="41" customWidth="1"/>
    <col min="12293" max="12293" width="4.36328125" style="41" customWidth="1"/>
    <col min="12294" max="12294" width="2" style="41" customWidth="1"/>
    <col min="12295" max="12297" width="9" style="41"/>
    <col min="12298" max="12298" width="17.6328125" style="41" customWidth="1"/>
    <col min="12299" max="12544" width="9" style="41"/>
    <col min="12545" max="12545" width="4" style="41" customWidth="1"/>
    <col min="12546" max="12546" width="12.453125" style="41" customWidth="1"/>
    <col min="12547" max="12547" width="11" style="41" customWidth="1"/>
    <col min="12548" max="12548" width="10" style="41" customWidth="1"/>
    <col min="12549" max="12549" width="4.36328125" style="41" customWidth="1"/>
    <col min="12550" max="12550" width="2" style="41" customWidth="1"/>
    <col min="12551" max="12553" width="9" style="41"/>
    <col min="12554" max="12554" width="17.6328125" style="41" customWidth="1"/>
    <col min="12555" max="12800" width="9" style="41"/>
    <col min="12801" max="12801" width="4" style="41" customWidth="1"/>
    <col min="12802" max="12802" width="12.453125" style="41" customWidth="1"/>
    <col min="12803" max="12803" width="11" style="41" customWidth="1"/>
    <col min="12804" max="12804" width="10" style="41" customWidth="1"/>
    <col min="12805" max="12805" width="4.36328125" style="41" customWidth="1"/>
    <col min="12806" max="12806" width="2" style="41" customWidth="1"/>
    <col min="12807" max="12809" width="9" style="41"/>
    <col min="12810" max="12810" width="17.6328125" style="41" customWidth="1"/>
    <col min="12811" max="13056" width="9" style="41"/>
    <col min="13057" max="13057" width="4" style="41" customWidth="1"/>
    <col min="13058" max="13058" width="12.453125" style="41" customWidth="1"/>
    <col min="13059" max="13059" width="11" style="41" customWidth="1"/>
    <col min="13060" max="13060" width="10" style="41" customWidth="1"/>
    <col min="13061" max="13061" width="4.36328125" style="41" customWidth="1"/>
    <col min="13062" max="13062" width="2" style="41" customWidth="1"/>
    <col min="13063" max="13065" width="9" style="41"/>
    <col min="13066" max="13066" width="17.6328125" style="41" customWidth="1"/>
    <col min="13067" max="13312" width="9" style="41"/>
    <col min="13313" max="13313" width="4" style="41" customWidth="1"/>
    <col min="13314" max="13314" width="12.453125" style="41" customWidth="1"/>
    <col min="13315" max="13315" width="11" style="41" customWidth="1"/>
    <col min="13316" max="13316" width="10" style="41" customWidth="1"/>
    <col min="13317" max="13317" width="4.36328125" style="41" customWidth="1"/>
    <col min="13318" max="13318" width="2" style="41" customWidth="1"/>
    <col min="13319" max="13321" width="9" style="41"/>
    <col min="13322" max="13322" width="17.6328125" style="41" customWidth="1"/>
    <col min="13323" max="13568" width="9" style="41"/>
    <col min="13569" max="13569" width="4" style="41" customWidth="1"/>
    <col min="13570" max="13570" width="12.453125" style="41" customWidth="1"/>
    <col min="13571" max="13571" width="11" style="41" customWidth="1"/>
    <col min="13572" max="13572" width="10" style="41" customWidth="1"/>
    <col min="13573" max="13573" width="4.36328125" style="41" customWidth="1"/>
    <col min="13574" max="13574" width="2" style="41" customWidth="1"/>
    <col min="13575" max="13577" width="9" style="41"/>
    <col min="13578" max="13578" width="17.6328125" style="41" customWidth="1"/>
    <col min="13579" max="13824" width="9" style="41"/>
    <col min="13825" max="13825" width="4" style="41" customWidth="1"/>
    <col min="13826" max="13826" width="12.453125" style="41" customWidth="1"/>
    <col min="13827" max="13827" width="11" style="41" customWidth="1"/>
    <col min="13828" max="13828" width="10" style="41" customWidth="1"/>
    <col min="13829" max="13829" width="4.36328125" style="41" customWidth="1"/>
    <col min="13830" max="13830" width="2" style="41" customWidth="1"/>
    <col min="13831" max="13833" width="9" style="41"/>
    <col min="13834" max="13834" width="17.6328125" style="41" customWidth="1"/>
    <col min="13835" max="14080" width="9" style="41"/>
    <col min="14081" max="14081" width="4" style="41" customWidth="1"/>
    <col min="14082" max="14082" width="12.453125" style="41" customWidth="1"/>
    <col min="14083" max="14083" width="11" style="41" customWidth="1"/>
    <col min="14084" max="14084" width="10" style="41" customWidth="1"/>
    <col min="14085" max="14085" width="4.36328125" style="41" customWidth="1"/>
    <col min="14086" max="14086" width="2" style="41" customWidth="1"/>
    <col min="14087" max="14089" width="9" style="41"/>
    <col min="14090" max="14090" width="17.6328125" style="41" customWidth="1"/>
    <col min="14091" max="14336" width="9" style="41"/>
    <col min="14337" max="14337" width="4" style="41" customWidth="1"/>
    <col min="14338" max="14338" width="12.453125" style="41" customWidth="1"/>
    <col min="14339" max="14339" width="11" style="41" customWidth="1"/>
    <col min="14340" max="14340" width="10" style="41" customWidth="1"/>
    <col min="14341" max="14341" width="4.36328125" style="41" customWidth="1"/>
    <col min="14342" max="14342" width="2" style="41" customWidth="1"/>
    <col min="14343" max="14345" width="9" style="41"/>
    <col min="14346" max="14346" width="17.6328125" style="41" customWidth="1"/>
    <col min="14347" max="14592" width="9" style="41"/>
    <col min="14593" max="14593" width="4" style="41" customWidth="1"/>
    <col min="14594" max="14594" width="12.453125" style="41" customWidth="1"/>
    <col min="14595" max="14595" width="11" style="41" customWidth="1"/>
    <col min="14596" max="14596" width="10" style="41" customWidth="1"/>
    <col min="14597" max="14597" width="4.36328125" style="41" customWidth="1"/>
    <col min="14598" max="14598" width="2" style="41" customWidth="1"/>
    <col min="14599" max="14601" width="9" style="41"/>
    <col min="14602" max="14602" width="17.6328125" style="41" customWidth="1"/>
    <col min="14603" max="14848" width="9" style="41"/>
    <col min="14849" max="14849" width="4" style="41" customWidth="1"/>
    <col min="14850" max="14850" width="12.453125" style="41" customWidth="1"/>
    <col min="14851" max="14851" width="11" style="41" customWidth="1"/>
    <col min="14852" max="14852" width="10" style="41" customWidth="1"/>
    <col min="14853" max="14853" width="4.36328125" style="41" customWidth="1"/>
    <col min="14854" max="14854" width="2" style="41" customWidth="1"/>
    <col min="14855" max="14857" width="9" style="41"/>
    <col min="14858" max="14858" width="17.6328125" style="41" customWidth="1"/>
    <col min="14859" max="15104" width="9" style="41"/>
    <col min="15105" max="15105" width="4" style="41" customWidth="1"/>
    <col min="15106" max="15106" width="12.453125" style="41" customWidth="1"/>
    <col min="15107" max="15107" width="11" style="41" customWidth="1"/>
    <col min="15108" max="15108" width="10" style="41" customWidth="1"/>
    <col min="15109" max="15109" width="4.36328125" style="41" customWidth="1"/>
    <col min="15110" max="15110" width="2" style="41" customWidth="1"/>
    <col min="15111" max="15113" width="9" style="41"/>
    <col min="15114" max="15114" width="17.6328125" style="41" customWidth="1"/>
    <col min="15115" max="15360" width="9" style="41"/>
    <col min="15361" max="15361" width="4" style="41" customWidth="1"/>
    <col min="15362" max="15362" width="12.453125" style="41" customWidth="1"/>
    <col min="15363" max="15363" width="11" style="41" customWidth="1"/>
    <col min="15364" max="15364" width="10" style="41" customWidth="1"/>
    <col min="15365" max="15365" width="4.36328125" style="41" customWidth="1"/>
    <col min="15366" max="15366" width="2" style="41" customWidth="1"/>
    <col min="15367" max="15369" width="9" style="41"/>
    <col min="15370" max="15370" width="17.6328125" style="41" customWidth="1"/>
    <col min="15371" max="15616" width="9" style="41"/>
    <col min="15617" max="15617" width="4" style="41" customWidth="1"/>
    <col min="15618" max="15618" width="12.453125" style="41" customWidth="1"/>
    <col min="15619" max="15619" width="11" style="41" customWidth="1"/>
    <col min="15620" max="15620" width="10" style="41" customWidth="1"/>
    <col min="15621" max="15621" width="4.36328125" style="41" customWidth="1"/>
    <col min="15622" max="15622" width="2" style="41" customWidth="1"/>
    <col min="15623" max="15625" width="9" style="41"/>
    <col min="15626" max="15626" width="17.6328125" style="41" customWidth="1"/>
    <col min="15627" max="15872" width="9" style="41"/>
    <col min="15873" max="15873" width="4" style="41" customWidth="1"/>
    <col min="15874" max="15874" width="12.453125" style="41" customWidth="1"/>
    <col min="15875" max="15875" width="11" style="41" customWidth="1"/>
    <col min="15876" max="15876" width="10" style="41" customWidth="1"/>
    <col min="15877" max="15877" width="4.36328125" style="41" customWidth="1"/>
    <col min="15878" max="15878" width="2" style="41" customWidth="1"/>
    <col min="15879" max="15881" width="9" style="41"/>
    <col min="15882" max="15882" width="17.6328125" style="41" customWidth="1"/>
    <col min="15883" max="16128" width="9" style="41"/>
    <col min="16129" max="16129" width="4" style="41" customWidth="1"/>
    <col min="16130" max="16130" width="12.453125" style="41" customWidth="1"/>
    <col min="16131" max="16131" width="11" style="41" customWidth="1"/>
    <col min="16132" max="16132" width="10" style="41" customWidth="1"/>
    <col min="16133" max="16133" width="4.36328125" style="41" customWidth="1"/>
    <col min="16134" max="16134" width="2" style="41" customWidth="1"/>
    <col min="16135" max="16137" width="9" style="41"/>
    <col min="16138" max="16138" width="17.6328125" style="41" customWidth="1"/>
    <col min="16139" max="16384" width="9" style="41"/>
  </cols>
  <sheetData>
    <row r="2" spans="2:7" x14ac:dyDescent="0.25">
      <c r="B2" s="90" t="s">
        <v>50</v>
      </c>
      <c r="C2" s="90"/>
      <c r="D2" s="42">
        <v>18</v>
      </c>
    </row>
    <row r="4" spans="2:7" x14ac:dyDescent="0.25">
      <c r="B4" s="42"/>
      <c r="C4" s="43" t="s">
        <v>51</v>
      </c>
      <c r="D4" s="43" t="s">
        <v>52</v>
      </c>
    </row>
    <row r="5" spans="2:7" x14ac:dyDescent="0.25">
      <c r="B5" s="42" t="s">
        <v>53</v>
      </c>
      <c r="C5" s="42"/>
      <c r="D5" s="44">
        <v>12</v>
      </c>
    </row>
    <row r="6" spans="2:7" x14ac:dyDescent="0.25">
      <c r="B6" s="42" t="s">
        <v>54</v>
      </c>
      <c r="C6" s="42">
        <v>12</v>
      </c>
      <c r="D6" s="42">
        <f>IF(D2&gt;D5,20,0)</f>
        <v>20</v>
      </c>
    </row>
    <row r="7" spans="2:7" x14ac:dyDescent="0.25">
      <c r="B7" s="42" t="s">
        <v>55</v>
      </c>
      <c r="C7" s="42">
        <f>C6*D2</f>
        <v>216</v>
      </c>
      <c r="D7" s="42">
        <f>D6*(D2-D5)</f>
        <v>120</v>
      </c>
    </row>
    <row r="9" spans="2:7" ht="17" x14ac:dyDescent="0.4">
      <c r="B9" s="90" t="s">
        <v>56</v>
      </c>
      <c r="C9" s="90"/>
      <c r="D9" s="45">
        <f>B14+(G16-G14)/(G15-G14)*(B15-B14)</f>
        <v>30</v>
      </c>
    </row>
    <row r="10" spans="2:7" ht="17" x14ac:dyDescent="0.4">
      <c r="B10" s="90" t="s">
        <v>57</v>
      </c>
      <c r="C10" s="90"/>
      <c r="D10" s="42">
        <f>D9*C6</f>
        <v>360</v>
      </c>
    </row>
    <row r="11" spans="2:7" x14ac:dyDescent="0.25">
      <c r="B11" s="90" t="s">
        <v>58</v>
      </c>
      <c r="C11" s="90"/>
      <c r="D11" s="46" t="str">
        <f>IF(C7&gt;D7,"方案二",IF(C7&lt;D7,"方案一","两者均可"))</f>
        <v>方案二</v>
      </c>
    </row>
    <row r="12" spans="2:7" x14ac:dyDescent="0.25">
      <c r="B12" s="41" t="str">
        <f>"当T="&amp;D2&amp;",最优方案为"&amp;D11</f>
        <v>当T=18,最优方案为方案二</v>
      </c>
    </row>
    <row r="13" spans="2:7" x14ac:dyDescent="0.25">
      <c r="B13" s="42" t="s">
        <v>0</v>
      </c>
      <c r="C13" s="42" t="s">
        <v>51</v>
      </c>
      <c r="D13" s="42" t="s">
        <v>52</v>
      </c>
      <c r="E13" s="42"/>
      <c r="F13" s="42"/>
      <c r="G13" s="42" t="s">
        <v>59</v>
      </c>
    </row>
    <row r="14" spans="2:7" x14ac:dyDescent="0.25">
      <c r="B14" s="42">
        <v>14</v>
      </c>
      <c r="C14" s="42">
        <v>168</v>
      </c>
      <c r="D14" s="42">
        <v>40</v>
      </c>
      <c r="E14" s="42"/>
      <c r="F14" s="42"/>
      <c r="G14" s="42">
        <f>C14-D14</f>
        <v>128</v>
      </c>
    </row>
    <row r="15" spans="2:7" x14ac:dyDescent="0.25">
      <c r="B15" s="42">
        <v>16</v>
      </c>
      <c r="C15" s="42">
        <v>192</v>
      </c>
      <c r="D15" s="42">
        <v>80</v>
      </c>
      <c r="E15" s="42"/>
      <c r="F15" s="42"/>
      <c r="G15" s="42">
        <f>C15-D15</f>
        <v>112</v>
      </c>
    </row>
    <row r="16" spans="2:7" x14ac:dyDescent="0.25">
      <c r="B16" s="42"/>
      <c r="C16" s="42"/>
      <c r="D16" s="42"/>
      <c r="E16" s="42"/>
      <c r="F16" s="42"/>
      <c r="G16" s="42"/>
    </row>
  </sheetData>
  <mergeCells count="4">
    <mergeCell ref="B2:C2"/>
    <mergeCell ref="B9:C9"/>
    <mergeCell ref="B10:C10"/>
    <mergeCell ref="B11:C11"/>
  </mergeCells>
  <phoneticPr fontId="8" type="noConversion"/>
  <printOptions headings="1"/>
  <pageMargins left="0.75" right="0.75" top="1" bottom="1" header="0.5" footer="0.5"/>
  <pageSetup paperSize="9" orientation="portrait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Spinner 1">
              <controlPr defaultSize="0" autoPict="0">
                <anchor moveWithCells="1" sizeWithCells="1">
                  <from>
                    <xdr:col>2</xdr:col>
                    <xdr:colOff>603250</xdr:colOff>
                    <xdr:row>0</xdr:row>
                    <xdr:rowOff>177800</xdr:rowOff>
                  </from>
                  <to>
                    <xdr:col>3</xdr:col>
                    <xdr:colOff>0</xdr:colOff>
                    <xdr:row>2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workbookViewId="0">
      <selection activeCell="F16" sqref="F16"/>
    </sheetView>
  </sheetViews>
  <sheetFormatPr defaultColWidth="9" defaultRowHeight="14" x14ac:dyDescent="0.3"/>
  <cols>
    <col min="1" max="1" width="18.6328125" style="17" customWidth="1"/>
    <col min="2" max="3" width="8.1796875" style="17" customWidth="1"/>
    <col min="4" max="4" width="1.1796875" style="17" customWidth="1"/>
    <col min="5" max="5" width="3.453125" style="17" customWidth="1"/>
    <col min="6" max="6" width="8.1796875" style="17" customWidth="1"/>
    <col min="7" max="7" width="10.1796875" style="17" customWidth="1"/>
    <col min="8" max="8" width="3.81640625" style="17" customWidth="1"/>
    <col min="9" max="9" width="5.6328125" style="17" customWidth="1"/>
    <col min="10" max="10" width="12.81640625" style="17" customWidth="1"/>
    <col min="11" max="11" width="10" style="17" customWidth="1"/>
    <col min="12" max="256" width="8.90625" style="17"/>
    <col min="257" max="257" width="18.36328125" style="17" customWidth="1"/>
    <col min="258" max="258" width="8.6328125" style="17" customWidth="1"/>
    <col min="259" max="259" width="8.08984375" style="17" customWidth="1"/>
    <col min="260" max="260" width="1.1796875" style="17" customWidth="1"/>
    <col min="261" max="261" width="3.453125" style="17" customWidth="1"/>
    <col min="262" max="262" width="5.6328125" style="17" customWidth="1"/>
    <col min="263" max="263" width="7.6328125" style="17" customWidth="1"/>
    <col min="264" max="264" width="1.08984375" style="17" customWidth="1"/>
    <col min="265" max="265" width="5.81640625" style="17" customWidth="1"/>
    <col min="266" max="266" width="7.90625" style="17" customWidth="1"/>
    <col min="267" max="267" width="1.1796875" style="17" customWidth="1"/>
    <col min="268" max="512" width="8.90625" style="17"/>
    <col min="513" max="513" width="18.36328125" style="17" customWidth="1"/>
    <col min="514" max="514" width="8.6328125" style="17" customWidth="1"/>
    <col min="515" max="515" width="8.08984375" style="17" customWidth="1"/>
    <col min="516" max="516" width="1.1796875" style="17" customWidth="1"/>
    <col min="517" max="517" width="3.453125" style="17" customWidth="1"/>
    <col min="518" max="518" width="5.6328125" style="17" customWidth="1"/>
    <col min="519" max="519" width="7.6328125" style="17" customWidth="1"/>
    <col min="520" max="520" width="1.08984375" style="17" customWidth="1"/>
    <col min="521" max="521" width="5.81640625" style="17" customWidth="1"/>
    <col min="522" max="522" width="7.90625" style="17" customWidth="1"/>
    <col min="523" max="523" width="1.1796875" style="17" customWidth="1"/>
    <col min="524" max="768" width="8.90625" style="17"/>
    <col min="769" max="769" width="18.36328125" style="17" customWidth="1"/>
    <col min="770" max="770" width="8.6328125" style="17" customWidth="1"/>
    <col min="771" max="771" width="8.08984375" style="17" customWidth="1"/>
    <col min="772" max="772" width="1.1796875" style="17" customWidth="1"/>
    <col min="773" max="773" width="3.453125" style="17" customWidth="1"/>
    <col min="774" max="774" width="5.6328125" style="17" customWidth="1"/>
    <col min="775" max="775" width="7.6328125" style="17" customWidth="1"/>
    <col min="776" max="776" width="1.08984375" style="17" customWidth="1"/>
    <col min="777" max="777" width="5.81640625" style="17" customWidth="1"/>
    <col min="778" max="778" width="7.90625" style="17" customWidth="1"/>
    <col min="779" max="779" width="1.1796875" style="17" customWidth="1"/>
    <col min="780" max="1024" width="8.90625" style="17"/>
    <col min="1025" max="1025" width="18.36328125" style="17" customWidth="1"/>
    <col min="1026" max="1026" width="8.6328125" style="17" customWidth="1"/>
    <col min="1027" max="1027" width="8.08984375" style="17" customWidth="1"/>
    <col min="1028" max="1028" width="1.1796875" style="17" customWidth="1"/>
    <col min="1029" max="1029" width="3.453125" style="17" customWidth="1"/>
    <col min="1030" max="1030" width="5.6328125" style="17" customWidth="1"/>
    <col min="1031" max="1031" width="7.6328125" style="17" customWidth="1"/>
    <col min="1032" max="1032" width="1.08984375" style="17" customWidth="1"/>
    <col min="1033" max="1033" width="5.81640625" style="17" customWidth="1"/>
    <col min="1034" max="1034" width="7.90625" style="17" customWidth="1"/>
    <col min="1035" max="1035" width="1.1796875" style="17" customWidth="1"/>
    <col min="1036" max="1280" width="8.90625" style="17"/>
    <col min="1281" max="1281" width="18.36328125" style="17" customWidth="1"/>
    <col min="1282" max="1282" width="8.6328125" style="17" customWidth="1"/>
    <col min="1283" max="1283" width="8.08984375" style="17" customWidth="1"/>
    <col min="1284" max="1284" width="1.1796875" style="17" customWidth="1"/>
    <col min="1285" max="1285" width="3.453125" style="17" customWidth="1"/>
    <col min="1286" max="1286" width="5.6328125" style="17" customWidth="1"/>
    <col min="1287" max="1287" width="7.6328125" style="17" customWidth="1"/>
    <col min="1288" max="1288" width="1.08984375" style="17" customWidth="1"/>
    <col min="1289" max="1289" width="5.81640625" style="17" customWidth="1"/>
    <col min="1290" max="1290" width="7.90625" style="17" customWidth="1"/>
    <col min="1291" max="1291" width="1.1796875" style="17" customWidth="1"/>
    <col min="1292" max="1536" width="8.90625" style="17"/>
    <col min="1537" max="1537" width="18.36328125" style="17" customWidth="1"/>
    <col min="1538" max="1538" width="8.6328125" style="17" customWidth="1"/>
    <col min="1539" max="1539" width="8.08984375" style="17" customWidth="1"/>
    <col min="1540" max="1540" width="1.1796875" style="17" customWidth="1"/>
    <col min="1541" max="1541" width="3.453125" style="17" customWidth="1"/>
    <col min="1542" max="1542" width="5.6328125" style="17" customWidth="1"/>
    <col min="1543" max="1543" width="7.6328125" style="17" customWidth="1"/>
    <col min="1544" max="1544" width="1.08984375" style="17" customWidth="1"/>
    <col min="1545" max="1545" width="5.81640625" style="17" customWidth="1"/>
    <col min="1546" max="1546" width="7.90625" style="17" customWidth="1"/>
    <col min="1547" max="1547" width="1.1796875" style="17" customWidth="1"/>
    <col min="1548" max="1792" width="8.90625" style="17"/>
    <col min="1793" max="1793" width="18.36328125" style="17" customWidth="1"/>
    <col min="1794" max="1794" width="8.6328125" style="17" customWidth="1"/>
    <col min="1795" max="1795" width="8.08984375" style="17" customWidth="1"/>
    <col min="1796" max="1796" width="1.1796875" style="17" customWidth="1"/>
    <col min="1797" max="1797" width="3.453125" style="17" customWidth="1"/>
    <col min="1798" max="1798" width="5.6328125" style="17" customWidth="1"/>
    <col min="1799" max="1799" width="7.6328125" style="17" customWidth="1"/>
    <col min="1800" max="1800" width="1.08984375" style="17" customWidth="1"/>
    <col min="1801" max="1801" width="5.81640625" style="17" customWidth="1"/>
    <col min="1802" max="1802" width="7.90625" style="17" customWidth="1"/>
    <col min="1803" max="1803" width="1.1796875" style="17" customWidth="1"/>
    <col min="1804" max="2048" width="8.90625" style="17"/>
    <col min="2049" max="2049" width="18.36328125" style="17" customWidth="1"/>
    <col min="2050" max="2050" width="8.6328125" style="17" customWidth="1"/>
    <col min="2051" max="2051" width="8.08984375" style="17" customWidth="1"/>
    <col min="2052" max="2052" width="1.1796875" style="17" customWidth="1"/>
    <col min="2053" max="2053" width="3.453125" style="17" customWidth="1"/>
    <col min="2054" max="2054" width="5.6328125" style="17" customWidth="1"/>
    <col min="2055" max="2055" width="7.6328125" style="17" customWidth="1"/>
    <col min="2056" max="2056" width="1.08984375" style="17" customWidth="1"/>
    <col min="2057" max="2057" width="5.81640625" style="17" customWidth="1"/>
    <col min="2058" max="2058" width="7.90625" style="17" customWidth="1"/>
    <col min="2059" max="2059" width="1.1796875" style="17" customWidth="1"/>
    <col min="2060" max="2304" width="8.90625" style="17"/>
    <col min="2305" max="2305" width="18.36328125" style="17" customWidth="1"/>
    <col min="2306" max="2306" width="8.6328125" style="17" customWidth="1"/>
    <col min="2307" max="2307" width="8.08984375" style="17" customWidth="1"/>
    <col min="2308" max="2308" width="1.1796875" style="17" customWidth="1"/>
    <col min="2309" max="2309" width="3.453125" style="17" customWidth="1"/>
    <col min="2310" max="2310" width="5.6328125" style="17" customWidth="1"/>
    <col min="2311" max="2311" width="7.6328125" style="17" customWidth="1"/>
    <col min="2312" max="2312" width="1.08984375" style="17" customWidth="1"/>
    <col min="2313" max="2313" width="5.81640625" style="17" customWidth="1"/>
    <col min="2314" max="2314" width="7.90625" style="17" customWidth="1"/>
    <col min="2315" max="2315" width="1.1796875" style="17" customWidth="1"/>
    <col min="2316" max="2560" width="8.90625" style="17"/>
    <col min="2561" max="2561" width="18.36328125" style="17" customWidth="1"/>
    <col min="2562" max="2562" width="8.6328125" style="17" customWidth="1"/>
    <col min="2563" max="2563" width="8.08984375" style="17" customWidth="1"/>
    <col min="2564" max="2564" width="1.1796875" style="17" customWidth="1"/>
    <col min="2565" max="2565" width="3.453125" style="17" customWidth="1"/>
    <col min="2566" max="2566" width="5.6328125" style="17" customWidth="1"/>
    <col min="2567" max="2567" width="7.6328125" style="17" customWidth="1"/>
    <col min="2568" max="2568" width="1.08984375" style="17" customWidth="1"/>
    <col min="2569" max="2569" width="5.81640625" style="17" customWidth="1"/>
    <col min="2570" max="2570" width="7.90625" style="17" customWidth="1"/>
    <col min="2571" max="2571" width="1.1796875" style="17" customWidth="1"/>
    <col min="2572" max="2816" width="8.90625" style="17"/>
    <col min="2817" max="2817" width="18.36328125" style="17" customWidth="1"/>
    <col min="2818" max="2818" width="8.6328125" style="17" customWidth="1"/>
    <col min="2819" max="2819" width="8.08984375" style="17" customWidth="1"/>
    <col min="2820" max="2820" width="1.1796875" style="17" customWidth="1"/>
    <col min="2821" max="2821" width="3.453125" style="17" customWidth="1"/>
    <col min="2822" max="2822" width="5.6328125" style="17" customWidth="1"/>
    <col min="2823" max="2823" width="7.6328125" style="17" customWidth="1"/>
    <col min="2824" max="2824" width="1.08984375" style="17" customWidth="1"/>
    <col min="2825" max="2825" width="5.81640625" style="17" customWidth="1"/>
    <col min="2826" max="2826" width="7.90625" style="17" customWidth="1"/>
    <col min="2827" max="2827" width="1.1796875" style="17" customWidth="1"/>
    <col min="2828" max="3072" width="8.90625" style="17"/>
    <col min="3073" max="3073" width="18.36328125" style="17" customWidth="1"/>
    <col min="3074" max="3074" width="8.6328125" style="17" customWidth="1"/>
    <col min="3075" max="3075" width="8.08984375" style="17" customWidth="1"/>
    <col min="3076" max="3076" width="1.1796875" style="17" customWidth="1"/>
    <col min="3077" max="3077" width="3.453125" style="17" customWidth="1"/>
    <col min="3078" max="3078" width="5.6328125" style="17" customWidth="1"/>
    <col min="3079" max="3079" width="7.6328125" style="17" customWidth="1"/>
    <col min="3080" max="3080" width="1.08984375" style="17" customWidth="1"/>
    <col min="3081" max="3081" width="5.81640625" style="17" customWidth="1"/>
    <col min="3082" max="3082" width="7.90625" style="17" customWidth="1"/>
    <col min="3083" max="3083" width="1.1796875" style="17" customWidth="1"/>
    <col min="3084" max="3328" width="8.90625" style="17"/>
    <col min="3329" max="3329" width="18.36328125" style="17" customWidth="1"/>
    <col min="3330" max="3330" width="8.6328125" style="17" customWidth="1"/>
    <col min="3331" max="3331" width="8.08984375" style="17" customWidth="1"/>
    <col min="3332" max="3332" width="1.1796875" style="17" customWidth="1"/>
    <col min="3333" max="3333" width="3.453125" style="17" customWidth="1"/>
    <col min="3334" max="3334" width="5.6328125" style="17" customWidth="1"/>
    <col min="3335" max="3335" width="7.6328125" style="17" customWidth="1"/>
    <col min="3336" max="3336" width="1.08984375" style="17" customWidth="1"/>
    <col min="3337" max="3337" width="5.81640625" style="17" customWidth="1"/>
    <col min="3338" max="3338" width="7.90625" style="17" customWidth="1"/>
    <col min="3339" max="3339" width="1.1796875" style="17" customWidth="1"/>
    <col min="3340" max="3584" width="8.90625" style="17"/>
    <col min="3585" max="3585" width="18.36328125" style="17" customWidth="1"/>
    <col min="3586" max="3586" width="8.6328125" style="17" customWidth="1"/>
    <col min="3587" max="3587" width="8.08984375" style="17" customWidth="1"/>
    <col min="3588" max="3588" width="1.1796875" style="17" customWidth="1"/>
    <col min="3589" max="3589" width="3.453125" style="17" customWidth="1"/>
    <col min="3590" max="3590" width="5.6328125" style="17" customWidth="1"/>
    <col min="3591" max="3591" width="7.6328125" style="17" customWidth="1"/>
    <col min="3592" max="3592" width="1.08984375" style="17" customWidth="1"/>
    <col min="3593" max="3593" width="5.81640625" style="17" customWidth="1"/>
    <col min="3594" max="3594" width="7.90625" style="17" customWidth="1"/>
    <col min="3595" max="3595" width="1.1796875" style="17" customWidth="1"/>
    <col min="3596" max="3840" width="8.90625" style="17"/>
    <col min="3841" max="3841" width="18.36328125" style="17" customWidth="1"/>
    <col min="3842" max="3842" width="8.6328125" style="17" customWidth="1"/>
    <col min="3843" max="3843" width="8.08984375" style="17" customWidth="1"/>
    <col min="3844" max="3844" width="1.1796875" style="17" customWidth="1"/>
    <col min="3845" max="3845" width="3.453125" style="17" customWidth="1"/>
    <col min="3846" max="3846" width="5.6328125" style="17" customWidth="1"/>
    <col min="3847" max="3847" width="7.6328125" style="17" customWidth="1"/>
    <col min="3848" max="3848" width="1.08984375" style="17" customWidth="1"/>
    <col min="3849" max="3849" width="5.81640625" style="17" customWidth="1"/>
    <col min="3850" max="3850" width="7.90625" style="17" customWidth="1"/>
    <col min="3851" max="3851" width="1.1796875" style="17" customWidth="1"/>
    <col min="3852" max="4096" width="8.90625" style="17"/>
    <col min="4097" max="4097" width="18.36328125" style="17" customWidth="1"/>
    <col min="4098" max="4098" width="8.6328125" style="17" customWidth="1"/>
    <col min="4099" max="4099" width="8.08984375" style="17" customWidth="1"/>
    <col min="4100" max="4100" width="1.1796875" style="17" customWidth="1"/>
    <col min="4101" max="4101" width="3.453125" style="17" customWidth="1"/>
    <col min="4102" max="4102" width="5.6328125" style="17" customWidth="1"/>
    <col min="4103" max="4103" width="7.6328125" style="17" customWidth="1"/>
    <col min="4104" max="4104" width="1.08984375" style="17" customWidth="1"/>
    <col min="4105" max="4105" width="5.81640625" style="17" customWidth="1"/>
    <col min="4106" max="4106" width="7.90625" style="17" customWidth="1"/>
    <col min="4107" max="4107" width="1.1796875" style="17" customWidth="1"/>
    <col min="4108" max="4352" width="8.90625" style="17"/>
    <col min="4353" max="4353" width="18.36328125" style="17" customWidth="1"/>
    <col min="4354" max="4354" width="8.6328125" style="17" customWidth="1"/>
    <col min="4355" max="4355" width="8.08984375" style="17" customWidth="1"/>
    <col min="4356" max="4356" width="1.1796875" style="17" customWidth="1"/>
    <col min="4357" max="4357" width="3.453125" style="17" customWidth="1"/>
    <col min="4358" max="4358" width="5.6328125" style="17" customWidth="1"/>
    <col min="4359" max="4359" width="7.6328125" style="17" customWidth="1"/>
    <col min="4360" max="4360" width="1.08984375" style="17" customWidth="1"/>
    <col min="4361" max="4361" width="5.81640625" style="17" customWidth="1"/>
    <col min="4362" max="4362" width="7.90625" style="17" customWidth="1"/>
    <col min="4363" max="4363" width="1.1796875" style="17" customWidth="1"/>
    <col min="4364" max="4608" width="8.90625" style="17"/>
    <col min="4609" max="4609" width="18.36328125" style="17" customWidth="1"/>
    <col min="4610" max="4610" width="8.6328125" style="17" customWidth="1"/>
    <col min="4611" max="4611" width="8.08984375" style="17" customWidth="1"/>
    <col min="4612" max="4612" width="1.1796875" style="17" customWidth="1"/>
    <col min="4613" max="4613" width="3.453125" style="17" customWidth="1"/>
    <col min="4614" max="4614" width="5.6328125" style="17" customWidth="1"/>
    <col min="4615" max="4615" width="7.6328125" style="17" customWidth="1"/>
    <col min="4616" max="4616" width="1.08984375" style="17" customWidth="1"/>
    <col min="4617" max="4617" width="5.81640625" style="17" customWidth="1"/>
    <col min="4618" max="4618" width="7.90625" style="17" customWidth="1"/>
    <col min="4619" max="4619" width="1.1796875" style="17" customWidth="1"/>
    <col min="4620" max="4864" width="8.90625" style="17"/>
    <col min="4865" max="4865" width="18.36328125" style="17" customWidth="1"/>
    <col min="4866" max="4866" width="8.6328125" style="17" customWidth="1"/>
    <col min="4867" max="4867" width="8.08984375" style="17" customWidth="1"/>
    <col min="4868" max="4868" width="1.1796875" style="17" customWidth="1"/>
    <col min="4869" max="4869" width="3.453125" style="17" customWidth="1"/>
    <col min="4870" max="4870" width="5.6328125" style="17" customWidth="1"/>
    <col min="4871" max="4871" width="7.6328125" style="17" customWidth="1"/>
    <col min="4872" max="4872" width="1.08984375" style="17" customWidth="1"/>
    <col min="4873" max="4873" width="5.81640625" style="17" customWidth="1"/>
    <col min="4874" max="4874" width="7.90625" style="17" customWidth="1"/>
    <col min="4875" max="4875" width="1.1796875" style="17" customWidth="1"/>
    <col min="4876" max="5120" width="8.90625" style="17"/>
    <col min="5121" max="5121" width="18.36328125" style="17" customWidth="1"/>
    <col min="5122" max="5122" width="8.6328125" style="17" customWidth="1"/>
    <col min="5123" max="5123" width="8.08984375" style="17" customWidth="1"/>
    <col min="5124" max="5124" width="1.1796875" style="17" customWidth="1"/>
    <col min="5125" max="5125" width="3.453125" style="17" customWidth="1"/>
    <col min="5126" max="5126" width="5.6328125" style="17" customWidth="1"/>
    <col min="5127" max="5127" width="7.6328125" style="17" customWidth="1"/>
    <col min="5128" max="5128" width="1.08984375" style="17" customWidth="1"/>
    <col min="5129" max="5129" width="5.81640625" style="17" customWidth="1"/>
    <col min="5130" max="5130" width="7.90625" style="17" customWidth="1"/>
    <col min="5131" max="5131" width="1.1796875" style="17" customWidth="1"/>
    <col min="5132" max="5376" width="8.90625" style="17"/>
    <col min="5377" max="5377" width="18.36328125" style="17" customWidth="1"/>
    <col min="5378" max="5378" width="8.6328125" style="17" customWidth="1"/>
    <col min="5379" max="5379" width="8.08984375" style="17" customWidth="1"/>
    <col min="5380" max="5380" width="1.1796875" style="17" customWidth="1"/>
    <col min="5381" max="5381" width="3.453125" style="17" customWidth="1"/>
    <col min="5382" max="5382" width="5.6328125" style="17" customWidth="1"/>
    <col min="5383" max="5383" width="7.6328125" style="17" customWidth="1"/>
    <col min="5384" max="5384" width="1.08984375" style="17" customWidth="1"/>
    <col min="5385" max="5385" width="5.81640625" style="17" customWidth="1"/>
    <col min="5386" max="5386" width="7.90625" style="17" customWidth="1"/>
    <col min="5387" max="5387" width="1.1796875" style="17" customWidth="1"/>
    <col min="5388" max="5632" width="8.90625" style="17"/>
    <col min="5633" max="5633" width="18.36328125" style="17" customWidth="1"/>
    <col min="5634" max="5634" width="8.6328125" style="17" customWidth="1"/>
    <col min="5635" max="5635" width="8.08984375" style="17" customWidth="1"/>
    <col min="5636" max="5636" width="1.1796875" style="17" customWidth="1"/>
    <col min="5637" max="5637" width="3.453125" style="17" customWidth="1"/>
    <col min="5638" max="5638" width="5.6328125" style="17" customWidth="1"/>
    <col min="5639" max="5639" width="7.6328125" style="17" customWidth="1"/>
    <col min="5640" max="5640" width="1.08984375" style="17" customWidth="1"/>
    <col min="5641" max="5641" width="5.81640625" style="17" customWidth="1"/>
    <col min="5642" max="5642" width="7.90625" style="17" customWidth="1"/>
    <col min="5643" max="5643" width="1.1796875" style="17" customWidth="1"/>
    <col min="5644" max="5888" width="8.90625" style="17"/>
    <col min="5889" max="5889" width="18.36328125" style="17" customWidth="1"/>
    <col min="5890" max="5890" width="8.6328125" style="17" customWidth="1"/>
    <col min="5891" max="5891" width="8.08984375" style="17" customWidth="1"/>
    <col min="5892" max="5892" width="1.1796875" style="17" customWidth="1"/>
    <col min="5893" max="5893" width="3.453125" style="17" customWidth="1"/>
    <col min="5894" max="5894" width="5.6328125" style="17" customWidth="1"/>
    <col min="5895" max="5895" width="7.6328125" style="17" customWidth="1"/>
    <col min="5896" max="5896" width="1.08984375" style="17" customWidth="1"/>
    <col min="5897" max="5897" width="5.81640625" style="17" customWidth="1"/>
    <col min="5898" max="5898" width="7.90625" style="17" customWidth="1"/>
    <col min="5899" max="5899" width="1.1796875" style="17" customWidth="1"/>
    <col min="5900" max="6144" width="8.90625" style="17"/>
    <col min="6145" max="6145" width="18.36328125" style="17" customWidth="1"/>
    <col min="6146" max="6146" width="8.6328125" style="17" customWidth="1"/>
    <col min="6147" max="6147" width="8.08984375" style="17" customWidth="1"/>
    <col min="6148" max="6148" width="1.1796875" style="17" customWidth="1"/>
    <col min="6149" max="6149" width="3.453125" style="17" customWidth="1"/>
    <col min="6150" max="6150" width="5.6328125" style="17" customWidth="1"/>
    <col min="6151" max="6151" width="7.6328125" style="17" customWidth="1"/>
    <col min="6152" max="6152" width="1.08984375" style="17" customWidth="1"/>
    <col min="6153" max="6153" width="5.81640625" style="17" customWidth="1"/>
    <col min="6154" max="6154" width="7.90625" style="17" customWidth="1"/>
    <col min="6155" max="6155" width="1.1796875" style="17" customWidth="1"/>
    <col min="6156" max="6400" width="8.90625" style="17"/>
    <col min="6401" max="6401" width="18.36328125" style="17" customWidth="1"/>
    <col min="6402" max="6402" width="8.6328125" style="17" customWidth="1"/>
    <col min="6403" max="6403" width="8.08984375" style="17" customWidth="1"/>
    <col min="6404" max="6404" width="1.1796875" style="17" customWidth="1"/>
    <col min="6405" max="6405" width="3.453125" style="17" customWidth="1"/>
    <col min="6406" max="6406" width="5.6328125" style="17" customWidth="1"/>
    <col min="6407" max="6407" width="7.6328125" style="17" customWidth="1"/>
    <col min="6408" max="6408" width="1.08984375" style="17" customWidth="1"/>
    <col min="6409" max="6409" width="5.81640625" style="17" customWidth="1"/>
    <col min="6410" max="6410" width="7.90625" style="17" customWidth="1"/>
    <col min="6411" max="6411" width="1.1796875" style="17" customWidth="1"/>
    <col min="6412" max="6656" width="8.90625" style="17"/>
    <col min="6657" max="6657" width="18.36328125" style="17" customWidth="1"/>
    <col min="6658" max="6658" width="8.6328125" style="17" customWidth="1"/>
    <col min="6659" max="6659" width="8.08984375" style="17" customWidth="1"/>
    <col min="6660" max="6660" width="1.1796875" style="17" customWidth="1"/>
    <col min="6661" max="6661" width="3.453125" style="17" customWidth="1"/>
    <col min="6662" max="6662" width="5.6328125" style="17" customWidth="1"/>
    <col min="6663" max="6663" width="7.6328125" style="17" customWidth="1"/>
    <col min="6664" max="6664" width="1.08984375" style="17" customWidth="1"/>
    <col min="6665" max="6665" width="5.81640625" style="17" customWidth="1"/>
    <col min="6666" max="6666" width="7.90625" style="17" customWidth="1"/>
    <col min="6667" max="6667" width="1.1796875" style="17" customWidth="1"/>
    <col min="6668" max="6912" width="8.90625" style="17"/>
    <col min="6913" max="6913" width="18.36328125" style="17" customWidth="1"/>
    <col min="6914" max="6914" width="8.6328125" style="17" customWidth="1"/>
    <col min="6915" max="6915" width="8.08984375" style="17" customWidth="1"/>
    <col min="6916" max="6916" width="1.1796875" style="17" customWidth="1"/>
    <col min="6917" max="6917" width="3.453125" style="17" customWidth="1"/>
    <col min="6918" max="6918" width="5.6328125" style="17" customWidth="1"/>
    <col min="6919" max="6919" width="7.6328125" style="17" customWidth="1"/>
    <col min="6920" max="6920" width="1.08984375" style="17" customWidth="1"/>
    <col min="6921" max="6921" width="5.81640625" style="17" customWidth="1"/>
    <col min="6922" max="6922" width="7.90625" style="17" customWidth="1"/>
    <col min="6923" max="6923" width="1.1796875" style="17" customWidth="1"/>
    <col min="6924" max="7168" width="8.90625" style="17"/>
    <col min="7169" max="7169" width="18.36328125" style="17" customWidth="1"/>
    <col min="7170" max="7170" width="8.6328125" style="17" customWidth="1"/>
    <col min="7171" max="7171" width="8.08984375" style="17" customWidth="1"/>
    <col min="7172" max="7172" width="1.1796875" style="17" customWidth="1"/>
    <col min="7173" max="7173" width="3.453125" style="17" customWidth="1"/>
    <col min="7174" max="7174" width="5.6328125" style="17" customWidth="1"/>
    <col min="7175" max="7175" width="7.6328125" style="17" customWidth="1"/>
    <col min="7176" max="7176" width="1.08984375" style="17" customWidth="1"/>
    <col min="7177" max="7177" width="5.81640625" style="17" customWidth="1"/>
    <col min="7178" max="7178" width="7.90625" style="17" customWidth="1"/>
    <col min="7179" max="7179" width="1.1796875" style="17" customWidth="1"/>
    <col min="7180" max="7424" width="8.90625" style="17"/>
    <col min="7425" max="7425" width="18.36328125" style="17" customWidth="1"/>
    <col min="7426" max="7426" width="8.6328125" style="17" customWidth="1"/>
    <col min="7427" max="7427" width="8.08984375" style="17" customWidth="1"/>
    <col min="7428" max="7428" width="1.1796875" style="17" customWidth="1"/>
    <col min="7429" max="7429" width="3.453125" style="17" customWidth="1"/>
    <col min="7430" max="7430" width="5.6328125" style="17" customWidth="1"/>
    <col min="7431" max="7431" width="7.6328125" style="17" customWidth="1"/>
    <col min="7432" max="7432" width="1.08984375" style="17" customWidth="1"/>
    <col min="7433" max="7433" width="5.81640625" style="17" customWidth="1"/>
    <col min="7434" max="7434" width="7.90625" style="17" customWidth="1"/>
    <col min="7435" max="7435" width="1.1796875" style="17" customWidth="1"/>
    <col min="7436" max="7680" width="8.90625" style="17"/>
    <col min="7681" max="7681" width="18.36328125" style="17" customWidth="1"/>
    <col min="7682" max="7682" width="8.6328125" style="17" customWidth="1"/>
    <col min="7683" max="7683" width="8.08984375" style="17" customWidth="1"/>
    <col min="7684" max="7684" width="1.1796875" style="17" customWidth="1"/>
    <col min="7685" max="7685" width="3.453125" style="17" customWidth="1"/>
    <col min="7686" max="7686" width="5.6328125" style="17" customWidth="1"/>
    <col min="7687" max="7687" width="7.6328125" style="17" customWidth="1"/>
    <col min="7688" max="7688" width="1.08984375" style="17" customWidth="1"/>
    <col min="7689" max="7689" width="5.81640625" style="17" customWidth="1"/>
    <col min="7690" max="7690" width="7.90625" style="17" customWidth="1"/>
    <col min="7691" max="7691" width="1.1796875" style="17" customWidth="1"/>
    <col min="7692" max="7936" width="8.90625" style="17"/>
    <col min="7937" max="7937" width="18.36328125" style="17" customWidth="1"/>
    <col min="7938" max="7938" width="8.6328125" style="17" customWidth="1"/>
    <col min="7939" max="7939" width="8.08984375" style="17" customWidth="1"/>
    <col min="7940" max="7940" width="1.1796875" style="17" customWidth="1"/>
    <col min="7941" max="7941" width="3.453125" style="17" customWidth="1"/>
    <col min="7942" max="7942" width="5.6328125" style="17" customWidth="1"/>
    <col min="7943" max="7943" width="7.6328125" style="17" customWidth="1"/>
    <col min="7944" max="7944" width="1.08984375" style="17" customWidth="1"/>
    <col min="7945" max="7945" width="5.81640625" style="17" customWidth="1"/>
    <col min="7946" max="7946" width="7.90625" style="17" customWidth="1"/>
    <col min="7947" max="7947" width="1.1796875" style="17" customWidth="1"/>
    <col min="7948" max="8192" width="8.90625" style="17"/>
    <col min="8193" max="8193" width="18.36328125" style="17" customWidth="1"/>
    <col min="8194" max="8194" width="8.6328125" style="17" customWidth="1"/>
    <col min="8195" max="8195" width="8.08984375" style="17" customWidth="1"/>
    <col min="8196" max="8196" width="1.1796875" style="17" customWidth="1"/>
    <col min="8197" max="8197" width="3.453125" style="17" customWidth="1"/>
    <col min="8198" max="8198" width="5.6328125" style="17" customWidth="1"/>
    <col min="8199" max="8199" width="7.6328125" style="17" customWidth="1"/>
    <col min="8200" max="8200" width="1.08984375" style="17" customWidth="1"/>
    <col min="8201" max="8201" width="5.81640625" style="17" customWidth="1"/>
    <col min="8202" max="8202" width="7.90625" style="17" customWidth="1"/>
    <col min="8203" max="8203" width="1.1796875" style="17" customWidth="1"/>
    <col min="8204" max="8448" width="8.90625" style="17"/>
    <col min="8449" max="8449" width="18.36328125" style="17" customWidth="1"/>
    <col min="8450" max="8450" width="8.6328125" style="17" customWidth="1"/>
    <col min="8451" max="8451" width="8.08984375" style="17" customWidth="1"/>
    <col min="8452" max="8452" width="1.1796875" style="17" customWidth="1"/>
    <col min="8453" max="8453" width="3.453125" style="17" customWidth="1"/>
    <col min="8454" max="8454" width="5.6328125" style="17" customWidth="1"/>
    <col min="8455" max="8455" width="7.6328125" style="17" customWidth="1"/>
    <col min="8456" max="8456" width="1.08984375" style="17" customWidth="1"/>
    <col min="8457" max="8457" width="5.81640625" style="17" customWidth="1"/>
    <col min="8458" max="8458" width="7.90625" style="17" customWidth="1"/>
    <col min="8459" max="8459" width="1.1796875" style="17" customWidth="1"/>
    <col min="8460" max="8704" width="8.90625" style="17"/>
    <col min="8705" max="8705" width="18.36328125" style="17" customWidth="1"/>
    <col min="8706" max="8706" width="8.6328125" style="17" customWidth="1"/>
    <col min="8707" max="8707" width="8.08984375" style="17" customWidth="1"/>
    <col min="8708" max="8708" width="1.1796875" style="17" customWidth="1"/>
    <col min="8709" max="8709" width="3.453125" style="17" customWidth="1"/>
    <col min="8710" max="8710" width="5.6328125" style="17" customWidth="1"/>
    <col min="8711" max="8711" width="7.6328125" style="17" customWidth="1"/>
    <col min="8712" max="8712" width="1.08984375" style="17" customWidth="1"/>
    <col min="8713" max="8713" width="5.81640625" style="17" customWidth="1"/>
    <col min="8714" max="8714" width="7.90625" style="17" customWidth="1"/>
    <col min="8715" max="8715" width="1.1796875" style="17" customWidth="1"/>
    <col min="8716" max="8960" width="8.90625" style="17"/>
    <col min="8961" max="8961" width="18.36328125" style="17" customWidth="1"/>
    <col min="8962" max="8962" width="8.6328125" style="17" customWidth="1"/>
    <col min="8963" max="8963" width="8.08984375" style="17" customWidth="1"/>
    <col min="8964" max="8964" width="1.1796875" style="17" customWidth="1"/>
    <col min="8965" max="8965" width="3.453125" style="17" customWidth="1"/>
    <col min="8966" max="8966" width="5.6328125" style="17" customWidth="1"/>
    <col min="8967" max="8967" width="7.6328125" style="17" customWidth="1"/>
    <col min="8968" max="8968" width="1.08984375" style="17" customWidth="1"/>
    <col min="8969" max="8969" width="5.81640625" style="17" customWidth="1"/>
    <col min="8970" max="8970" width="7.90625" style="17" customWidth="1"/>
    <col min="8971" max="8971" width="1.1796875" style="17" customWidth="1"/>
    <col min="8972" max="9216" width="8.90625" style="17"/>
    <col min="9217" max="9217" width="18.36328125" style="17" customWidth="1"/>
    <col min="9218" max="9218" width="8.6328125" style="17" customWidth="1"/>
    <col min="9219" max="9219" width="8.08984375" style="17" customWidth="1"/>
    <col min="9220" max="9220" width="1.1796875" style="17" customWidth="1"/>
    <col min="9221" max="9221" width="3.453125" style="17" customWidth="1"/>
    <col min="9222" max="9222" width="5.6328125" style="17" customWidth="1"/>
    <col min="9223" max="9223" width="7.6328125" style="17" customWidth="1"/>
    <col min="9224" max="9224" width="1.08984375" style="17" customWidth="1"/>
    <col min="9225" max="9225" width="5.81640625" style="17" customWidth="1"/>
    <col min="9226" max="9226" width="7.90625" style="17" customWidth="1"/>
    <col min="9227" max="9227" width="1.1796875" style="17" customWidth="1"/>
    <col min="9228" max="9472" width="8.90625" style="17"/>
    <col min="9473" max="9473" width="18.36328125" style="17" customWidth="1"/>
    <col min="9474" max="9474" width="8.6328125" style="17" customWidth="1"/>
    <col min="9475" max="9475" width="8.08984375" style="17" customWidth="1"/>
    <col min="9476" max="9476" width="1.1796875" style="17" customWidth="1"/>
    <col min="9477" max="9477" width="3.453125" style="17" customWidth="1"/>
    <col min="9478" max="9478" width="5.6328125" style="17" customWidth="1"/>
    <col min="9479" max="9479" width="7.6328125" style="17" customWidth="1"/>
    <col min="9480" max="9480" width="1.08984375" style="17" customWidth="1"/>
    <col min="9481" max="9481" width="5.81640625" style="17" customWidth="1"/>
    <col min="9482" max="9482" width="7.90625" style="17" customWidth="1"/>
    <col min="9483" max="9483" width="1.1796875" style="17" customWidth="1"/>
    <col min="9484" max="9728" width="8.90625" style="17"/>
    <col min="9729" max="9729" width="18.36328125" style="17" customWidth="1"/>
    <col min="9730" max="9730" width="8.6328125" style="17" customWidth="1"/>
    <col min="9731" max="9731" width="8.08984375" style="17" customWidth="1"/>
    <col min="9732" max="9732" width="1.1796875" style="17" customWidth="1"/>
    <col min="9733" max="9733" width="3.453125" style="17" customWidth="1"/>
    <col min="9734" max="9734" width="5.6328125" style="17" customWidth="1"/>
    <col min="9735" max="9735" width="7.6328125" style="17" customWidth="1"/>
    <col min="9736" max="9736" width="1.08984375" style="17" customWidth="1"/>
    <col min="9737" max="9737" width="5.81640625" style="17" customWidth="1"/>
    <col min="9738" max="9738" width="7.90625" style="17" customWidth="1"/>
    <col min="9739" max="9739" width="1.1796875" style="17" customWidth="1"/>
    <col min="9740" max="9984" width="8.90625" style="17"/>
    <col min="9985" max="9985" width="18.36328125" style="17" customWidth="1"/>
    <col min="9986" max="9986" width="8.6328125" style="17" customWidth="1"/>
    <col min="9987" max="9987" width="8.08984375" style="17" customWidth="1"/>
    <col min="9988" max="9988" width="1.1796875" style="17" customWidth="1"/>
    <col min="9989" max="9989" width="3.453125" style="17" customWidth="1"/>
    <col min="9990" max="9990" width="5.6328125" style="17" customWidth="1"/>
    <col min="9991" max="9991" width="7.6328125" style="17" customWidth="1"/>
    <col min="9992" max="9992" width="1.08984375" style="17" customWidth="1"/>
    <col min="9993" max="9993" width="5.81640625" style="17" customWidth="1"/>
    <col min="9994" max="9994" width="7.90625" style="17" customWidth="1"/>
    <col min="9995" max="9995" width="1.1796875" style="17" customWidth="1"/>
    <col min="9996" max="10240" width="8.90625" style="17"/>
    <col min="10241" max="10241" width="18.36328125" style="17" customWidth="1"/>
    <col min="10242" max="10242" width="8.6328125" style="17" customWidth="1"/>
    <col min="10243" max="10243" width="8.08984375" style="17" customWidth="1"/>
    <col min="10244" max="10244" width="1.1796875" style="17" customWidth="1"/>
    <col min="10245" max="10245" width="3.453125" style="17" customWidth="1"/>
    <col min="10246" max="10246" width="5.6328125" style="17" customWidth="1"/>
    <col min="10247" max="10247" width="7.6328125" style="17" customWidth="1"/>
    <col min="10248" max="10248" width="1.08984375" style="17" customWidth="1"/>
    <col min="10249" max="10249" width="5.81640625" style="17" customWidth="1"/>
    <col min="10250" max="10250" width="7.90625" style="17" customWidth="1"/>
    <col min="10251" max="10251" width="1.1796875" style="17" customWidth="1"/>
    <col min="10252" max="10496" width="8.90625" style="17"/>
    <col min="10497" max="10497" width="18.36328125" style="17" customWidth="1"/>
    <col min="10498" max="10498" width="8.6328125" style="17" customWidth="1"/>
    <col min="10499" max="10499" width="8.08984375" style="17" customWidth="1"/>
    <col min="10500" max="10500" width="1.1796875" style="17" customWidth="1"/>
    <col min="10501" max="10501" width="3.453125" style="17" customWidth="1"/>
    <col min="10502" max="10502" width="5.6328125" style="17" customWidth="1"/>
    <col min="10503" max="10503" width="7.6328125" style="17" customWidth="1"/>
    <col min="10504" max="10504" width="1.08984375" style="17" customWidth="1"/>
    <col min="10505" max="10505" width="5.81640625" style="17" customWidth="1"/>
    <col min="10506" max="10506" width="7.90625" style="17" customWidth="1"/>
    <col min="10507" max="10507" width="1.1796875" style="17" customWidth="1"/>
    <col min="10508" max="10752" width="8.90625" style="17"/>
    <col min="10753" max="10753" width="18.36328125" style="17" customWidth="1"/>
    <col min="10754" max="10754" width="8.6328125" style="17" customWidth="1"/>
    <col min="10755" max="10755" width="8.08984375" style="17" customWidth="1"/>
    <col min="10756" max="10756" width="1.1796875" style="17" customWidth="1"/>
    <col min="10757" max="10757" width="3.453125" style="17" customWidth="1"/>
    <col min="10758" max="10758" width="5.6328125" style="17" customWidth="1"/>
    <col min="10759" max="10759" width="7.6328125" style="17" customWidth="1"/>
    <col min="10760" max="10760" width="1.08984375" style="17" customWidth="1"/>
    <col min="10761" max="10761" width="5.81640625" style="17" customWidth="1"/>
    <col min="10762" max="10762" width="7.90625" style="17" customWidth="1"/>
    <col min="10763" max="10763" width="1.1796875" style="17" customWidth="1"/>
    <col min="10764" max="11008" width="8.90625" style="17"/>
    <col min="11009" max="11009" width="18.36328125" style="17" customWidth="1"/>
    <col min="11010" max="11010" width="8.6328125" style="17" customWidth="1"/>
    <col min="11011" max="11011" width="8.08984375" style="17" customWidth="1"/>
    <col min="11012" max="11012" width="1.1796875" style="17" customWidth="1"/>
    <col min="11013" max="11013" width="3.453125" style="17" customWidth="1"/>
    <col min="11014" max="11014" width="5.6328125" style="17" customWidth="1"/>
    <col min="11015" max="11015" width="7.6328125" style="17" customWidth="1"/>
    <col min="11016" max="11016" width="1.08984375" style="17" customWidth="1"/>
    <col min="11017" max="11017" width="5.81640625" style="17" customWidth="1"/>
    <col min="11018" max="11018" width="7.90625" style="17" customWidth="1"/>
    <col min="11019" max="11019" width="1.1796875" style="17" customWidth="1"/>
    <col min="11020" max="11264" width="8.90625" style="17"/>
    <col min="11265" max="11265" width="18.36328125" style="17" customWidth="1"/>
    <col min="11266" max="11266" width="8.6328125" style="17" customWidth="1"/>
    <col min="11267" max="11267" width="8.08984375" style="17" customWidth="1"/>
    <col min="11268" max="11268" width="1.1796875" style="17" customWidth="1"/>
    <col min="11269" max="11269" width="3.453125" style="17" customWidth="1"/>
    <col min="11270" max="11270" width="5.6328125" style="17" customWidth="1"/>
    <col min="11271" max="11271" width="7.6328125" style="17" customWidth="1"/>
    <col min="11272" max="11272" width="1.08984375" style="17" customWidth="1"/>
    <col min="11273" max="11273" width="5.81640625" style="17" customWidth="1"/>
    <col min="11274" max="11274" width="7.90625" style="17" customWidth="1"/>
    <col min="11275" max="11275" width="1.1796875" style="17" customWidth="1"/>
    <col min="11276" max="11520" width="8.90625" style="17"/>
    <col min="11521" max="11521" width="18.36328125" style="17" customWidth="1"/>
    <col min="11522" max="11522" width="8.6328125" style="17" customWidth="1"/>
    <col min="11523" max="11523" width="8.08984375" style="17" customWidth="1"/>
    <col min="11524" max="11524" width="1.1796875" style="17" customWidth="1"/>
    <col min="11525" max="11525" width="3.453125" style="17" customWidth="1"/>
    <col min="11526" max="11526" width="5.6328125" style="17" customWidth="1"/>
    <col min="11527" max="11527" width="7.6328125" style="17" customWidth="1"/>
    <col min="11528" max="11528" width="1.08984375" style="17" customWidth="1"/>
    <col min="11529" max="11529" width="5.81640625" style="17" customWidth="1"/>
    <col min="11530" max="11530" width="7.90625" style="17" customWidth="1"/>
    <col min="11531" max="11531" width="1.1796875" style="17" customWidth="1"/>
    <col min="11532" max="11776" width="8.90625" style="17"/>
    <col min="11777" max="11777" width="18.36328125" style="17" customWidth="1"/>
    <col min="11778" max="11778" width="8.6328125" style="17" customWidth="1"/>
    <col min="11779" max="11779" width="8.08984375" style="17" customWidth="1"/>
    <col min="11780" max="11780" width="1.1796875" style="17" customWidth="1"/>
    <col min="11781" max="11781" width="3.453125" style="17" customWidth="1"/>
    <col min="11782" max="11782" width="5.6328125" style="17" customWidth="1"/>
    <col min="11783" max="11783" width="7.6328125" style="17" customWidth="1"/>
    <col min="11784" max="11784" width="1.08984375" style="17" customWidth="1"/>
    <col min="11785" max="11785" width="5.81640625" style="17" customWidth="1"/>
    <col min="11786" max="11786" width="7.90625" style="17" customWidth="1"/>
    <col min="11787" max="11787" width="1.1796875" style="17" customWidth="1"/>
    <col min="11788" max="12032" width="8.90625" style="17"/>
    <col min="12033" max="12033" width="18.36328125" style="17" customWidth="1"/>
    <col min="12034" max="12034" width="8.6328125" style="17" customWidth="1"/>
    <col min="12035" max="12035" width="8.08984375" style="17" customWidth="1"/>
    <col min="12036" max="12036" width="1.1796875" style="17" customWidth="1"/>
    <col min="12037" max="12037" width="3.453125" style="17" customWidth="1"/>
    <col min="12038" max="12038" width="5.6328125" style="17" customWidth="1"/>
    <col min="12039" max="12039" width="7.6328125" style="17" customWidth="1"/>
    <col min="12040" max="12040" width="1.08984375" style="17" customWidth="1"/>
    <col min="12041" max="12041" width="5.81640625" style="17" customWidth="1"/>
    <col min="12042" max="12042" width="7.90625" style="17" customWidth="1"/>
    <col min="12043" max="12043" width="1.1796875" style="17" customWidth="1"/>
    <col min="12044" max="12288" width="8.90625" style="17"/>
    <col min="12289" max="12289" width="18.36328125" style="17" customWidth="1"/>
    <col min="12290" max="12290" width="8.6328125" style="17" customWidth="1"/>
    <col min="12291" max="12291" width="8.08984375" style="17" customWidth="1"/>
    <col min="12292" max="12292" width="1.1796875" style="17" customWidth="1"/>
    <col min="12293" max="12293" width="3.453125" style="17" customWidth="1"/>
    <col min="12294" max="12294" width="5.6328125" style="17" customWidth="1"/>
    <col min="12295" max="12295" width="7.6328125" style="17" customWidth="1"/>
    <col min="12296" max="12296" width="1.08984375" style="17" customWidth="1"/>
    <col min="12297" max="12297" width="5.81640625" style="17" customWidth="1"/>
    <col min="12298" max="12298" width="7.90625" style="17" customWidth="1"/>
    <col min="12299" max="12299" width="1.1796875" style="17" customWidth="1"/>
    <col min="12300" max="12544" width="8.90625" style="17"/>
    <col min="12545" max="12545" width="18.36328125" style="17" customWidth="1"/>
    <col min="12546" max="12546" width="8.6328125" style="17" customWidth="1"/>
    <col min="12547" max="12547" width="8.08984375" style="17" customWidth="1"/>
    <col min="12548" max="12548" width="1.1796875" style="17" customWidth="1"/>
    <col min="12549" max="12549" width="3.453125" style="17" customWidth="1"/>
    <col min="12550" max="12550" width="5.6328125" style="17" customWidth="1"/>
    <col min="12551" max="12551" width="7.6328125" style="17" customWidth="1"/>
    <col min="12552" max="12552" width="1.08984375" style="17" customWidth="1"/>
    <col min="12553" max="12553" width="5.81640625" style="17" customWidth="1"/>
    <col min="12554" max="12554" width="7.90625" style="17" customWidth="1"/>
    <col min="12555" max="12555" width="1.1796875" style="17" customWidth="1"/>
    <col min="12556" max="12800" width="8.90625" style="17"/>
    <col min="12801" max="12801" width="18.36328125" style="17" customWidth="1"/>
    <col min="12802" max="12802" width="8.6328125" style="17" customWidth="1"/>
    <col min="12803" max="12803" width="8.08984375" style="17" customWidth="1"/>
    <col min="12804" max="12804" width="1.1796875" style="17" customWidth="1"/>
    <col min="12805" max="12805" width="3.453125" style="17" customWidth="1"/>
    <col min="12806" max="12806" width="5.6328125" style="17" customWidth="1"/>
    <col min="12807" max="12807" width="7.6328125" style="17" customWidth="1"/>
    <col min="12808" max="12808" width="1.08984375" style="17" customWidth="1"/>
    <col min="12809" max="12809" width="5.81640625" style="17" customWidth="1"/>
    <col min="12810" max="12810" width="7.90625" style="17" customWidth="1"/>
    <col min="12811" max="12811" width="1.1796875" style="17" customWidth="1"/>
    <col min="12812" max="13056" width="8.90625" style="17"/>
    <col min="13057" max="13057" width="18.36328125" style="17" customWidth="1"/>
    <col min="13058" max="13058" width="8.6328125" style="17" customWidth="1"/>
    <col min="13059" max="13059" width="8.08984375" style="17" customWidth="1"/>
    <col min="13060" max="13060" width="1.1796875" style="17" customWidth="1"/>
    <col min="13061" max="13061" width="3.453125" style="17" customWidth="1"/>
    <col min="13062" max="13062" width="5.6328125" style="17" customWidth="1"/>
    <col min="13063" max="13063" width="7.6328125" style="17" customWidth="1"/>
    <col min="13064" max="13064" width="1.08984375" style="17" customWidth="1"/>
    <col min="13065" max="13065" width="5.81640625" style="17" customWidth="1"/>
    <col min="13066" max="13066" width="7.90625" style="17" customWidth="1"/>
    <col min="13067" max="13067" width="1.1796875" style="17" customWidth="1"/>
    <col min="13068" max="13312" width="8.90625" style="17"/>
    <col min="13313" max="13313" width="18.36328125" style="17" customWidth="1"/>
    <col min="13314" max="13314" width="8.6328125" style="17" customWidth="1"/>
    <col min="13315" max="13315" width="8.08984375" style="17" customWidth="1"/>
    <col min="13316" max="13316" width="1.1796875" style="17" customWidth="1"/>
    <col min="13317" max="13317" width="3.453125" style="17" customWidth="1"/>
    <col min="13318" max="13318" width="5.6328125" style="17" customWidth="1"/>
    <col min="13319" max="13319" width="7.6328125" style="17" customWidth="1"/>
    <col min="13320" max="13320" width="1.08984375" style="17" customWidth="1"/>
    <col min="13321" max="13321" width="5.81640625" style="17" customWidth="1"/>
    <col min="13322" max="13322" width="7.90625" style="17" customWidth="1"/>
    <col min="13323" max="13323" width="1.1796875" style="17" customWidth="1"/>
    <col min="13324" max="13568" width="8.90625" style="17"/>
    <col min="13569" max="13569" width="18.36328125" style="17" customWidth="1"/>
    <col min="13570" max="13570" width="8.6328125" style="17" customWidth="1"/>
    <col min="13571" max="13571" width="8.08984375" style="17" customWidth="1"/>
    <col min="13572" max="13572" width="1.1796875" style="17" customWidth="1"/>
    <col min="13573" max="13573" width="3.453125" style="17" customWidth="1"/>
    <col min="13574" max="13574" width="5.6328125" style="17" customWidth="1"/>
    <col min="13575" max="13575" width="7.6328125" style="17" customWidth="1"/>
    <col min="13576" max="13576" width="1.08984375" style="17" customWidth="1"/>
    <col min="13577" max="13577" width="5.81640625" style="17" customWidth="1"/>
    <col min="13578" max="13578" width="7.90625" style="17" customWidth="1"/>
    <col min="13579" max="13579" width="1.1796875" style="17" customWidth="1"/>
    <col min="13580" max="13824" width="8.90625" style="17"/>
    <col min="13825" max="13825" width="18.36328125" style="17" customWidth="1"/>
    <col min="13826" max="13826" width="8.6328125" style="17" customWidth="1"/>
    <col min="13827" max="13827" width="8.08984375" style="17" customWidth="1"/>
    <col min="13828" max="13828" width="1.1796875" style="17" customWidth="1"/>
    <col min="13829" max="13829" width="3.453125" style="17" customWidth="1"/>
    <col min="13830" max="13830" width="5.6328125" style="17" customWidth="1"/>
    <col min="13831" max="13831" width="7.6328125" style="17" customWidth="1"/>
    <col min="13832" max="13832" width="1.08984375" style="17" customWidth="1"/>
    <col min="13833" max="13833" width="5.81640625" style="17" customWidth="1"/>
    <col min="13834" max="13834" width="7.90625" style="17" customWidth="1"/>
    <col min="13835" max="13835" width="1.1796875" style="17" customWidth="1"/>
    <col min="13836" max="14080" width="8.90625" style="17"/>
    <col min="14081" max="14081" width="18.36328125" style="17" customWidth="1"/>
    <col min="14082" max="14082" width="8.6328125" style="17" customWidth="1"/>
    <col min="14083" max="14083" width="8.08984375" style="17" customWidth="1"/>
    <col min="14084" max="14084" width="1.1796875" style="17" customWidth="1"/>
    <col min="14085" max="14085" width="3.453125" style="17" customWidth="1"/>
    <col min="14086" max="14086" width="5.6328125" style="17" customWidth="1"/>
    <col min="14087" max="14087" width="7.6328125" style="17" customWidth="1"/>
    <col min="14088" max="14088" width="1.08984375" style="17" customWidth="1"/>
    <col min="14089" max="14089" width="5.81640625" style="17" customWidth="1"/>
    <col min="14090" max="14090" width="7.90625" style="17" customWidth="1"/>
    <col min="14091" max="14091" width="1.1796875" style="17" customWidth="1"/>
    <col min="14092" max="14336" width="8.90625" style="17"/>
    <col min="14337" max="14337" width="18.36328125" style="17" customWidth="1"/>
    <col min="14338" max="14338" width="8.6328125" style="17" customWidth="1"/>
    <col min="14339" max="14339" width="8.08984375" style="17" customWidth="1"/>
    <col min="14340" max="14340" width="1.1796875" style="17" customWidth="1"/>
    <col min="14341" max="14341" width="3.453125" style="17" customWidth="1"/>
    <col min="14342" max="14342" width="5.6328125" style="17" customWidth="1"/>
    <col min="14343" max="14343" width="7.6328125" style="17" customWidth="1"/>
    <col min="14344" max="14344" width="1.08984375" style="17" customWidth="1"/>
    <col min="14345" max="14345" width="5.81640625" style="17" customWidth="1"/>
    <col min="14346" max="14346" width="7.90625" style="17" customWidth="1"/>
    <col min="14347" max="14347" width="1.1796875" style="17" customWidth="1"/>
    <col min="14348" max="14592" width="8.90625" style="17"/>
    <col min="14593" max="14593" width="18.36328125" style="17" customWidth="1"/>
    <col min="14594" max="14594" width="8.6328125" style="17" customWidth="1"/>
    <col min="14595" max="14595" width="8.08984375" style="17" customWidth="1"/>
    <col min="14596" max="14596" width="1.1796875" style="17" customWidth="1"/>
    <col min="14597" max="14597" width="3.453125" style="17" customWidth="1"/>
    <col min="14598" max="14598" width="5.6328125" style="17" customWidth="1"/>
    <col min="14599" max="14599" width="7.6328125" style="17" customWidth="1"/>
    <col min="14600" max="14600" width="1.08984375" style="17" customWidth="1"/>
    <col min="14601" max="14601" width="5.81640625" style="17" customWidth="1"/>
    <col min="14602" max="14602" width="7.90625" style="17" customWidth="1"/>
    <col min="14603" max="14603" width="1.1796875" style="17" customWidth="1"/>
    <col min="14604" max="14848" width="8.90625" style="17"/>
    <col min="14849" max="14849" width="18.36328125" style="17" customWidth="1"/>
    <col min="14850" max="14850" width="8.6328125" style="17" customWidth="1"/>
    <col min="14851" max="14851" width="8.08984375" style="17" customWidth="1"/>
    <col min="14852" max="14852" width="1.1796875" style="17" customWidth="1"/>
    <col min="14853" max="14853" width="3.453125" style="17" customWidth="1"/>
    <col min="14854" max="14854" width="5.6328125" style="17" customWidth="1"/>
    <col min="14855" max="14855" width="7.6328125" style="17" customWidth="1"/>
    <col min="14856" max="14856" width="1.08984375" style="17" customWidth="1"/>
    <col min="14857" max="14857" width="5.81640625" style="17" customWidth="1"/>
    <col min="14858" max="14858" width="7.90625" style="17" customWidth="1"/>
    <col min="14859" max="14859" width="1.1796875" style="17" customWidth="1"/>
    <col min="14860" max="15104" width="8.90625" style="17"/>
    <col min="15105" max="15105" width="18.36328125" style="17" customWidth="1"/>
    <col min="15106" max="15106" width="8.6328125" style="17" customWidth="1"/>
    <col min="15107" max="15107" width="8.08984375" style="17" customWidth="1"/>
    <col min="15108" max="15108" width="1.1796875" style="17" customWidth="1"/>
    <col min="15109" max="15109" width="3.453125" style="17" customWidth="1"/>
    <col min="15110" max="15110" width="5.6328125" style="17" customWidth="1"/>
    <col min="15111" max="15111" width="7.6328125" style="17" customWidth="1"/>
    <col min="15112" max="15112" width="1.08984375" style="17" customWidth="1"/>
    <col min="15113" max="15113" width="5.81640625" style="17" customWidth="1"/>
    <col min="15114" max="15114" width="7.90625" style="17" customWidth="1"/>
    <col min="15115" max="15115" width="1.1796875" style="17" customWidth="1"/>
    <col min="15116" max="15360" width="8.90625" style="17"/>
    <col min="15361" max="15361" width="18.36328125" style="17" customWidth="1"/>
    <col min="15362" max="15362" width="8.6328125" style="17" customWidth="1"/>
    <col min="15363" max="15363" width="8.08984375" style="17" customWidth="1"/>
    <col min="15364" max="15364" width="1.1796875" style="17" customWidth="1"/>
    <col min="15365" max="15365" width="3.453125" style="17" customWidth="1"/>
    <col min="15366" max="15366" width="5.6328125" style="17" customWidth="1"/>
    <col min="15367" max="15367" width="7.6328125" style="17" customWidth="1"/>
    <col min="15368" max="15368" width="1.08984375" style="17" customWidth="1"/>
    <col min="15369" max="15369" width="5.81640625" style="17" customWidth="1"/>
    <col min="15370" max="15370" width="7.90625" style="17" customWidth="1"/>
    <col min="15371" max="15371" width="1.1796875" style="17" customWidth="1"/>
    <col min="15372" max="15616" width="8.90625" style="17"/>
    <col min="15617" max="15617" width="18.36328125" style="17" customWidth="1"/>
    <col min="15618" max="15618" width="8.6328125" style="17" customWidth="1"/>
    <col min="15619" max="15619" width="8.08984375" style="17" customWidth="1"/>
    <col min="15620" max="15620" width="1.1796875" style="17" customWidth="1"/>
    <col min="15621" max="15621" width="3.453125" style="17" customWidth="1"/>
    <col min="15622" max="15622" width="5.6328125" style="17" customWidth="1"/>
    <col min="15623" max="15623" width="7.6328125" style="17" customWidth="1"/>
    <col min="15624" max="15624" width="1.08984375" style="17" customWidth="1"/>
    <col min="15625" max="15625" width="5.81640625" style="17" customWidth="1"/>
    <col min="15626" max="15626" width="7.90625" style="17" customWidth="1"/>
    <col min="15627" max="15627" width="1.1796875" style="17" customWidth="1"/>
    <col min="15628" max="15872" width="8.90625" style="17"/>
    <col min="15873" max="15873" width="18.36328125" style="17" customWidth="1"/>
    <col min="15874" max="15874" width="8.6328125" style="17" customWidth="1"/>
    <col min="15875" max="15875" width="8.08984375" style="17" customWidth="1"/>
    <col min="15876" max="15876" width="1.1796875" style="17" customWidth="1"/>
    <col min="15877" max="15877" width="3.453125" style="17" customWidth="1"/>
    <col min="15878" max="15878" width="5.6328125" style="17" customWidth="1"/>
    <col min="15879" max="15879" width="7.6328125" style="17" customWidth="1"/>
    <col min="15880" max="15880" width="1.08984375" style="17" customWidth="1"/>
    <col min="15881" max="15881" width="5.81640625" style="17" customWidth="1"/>
    <col min="15882" max="15882" width="7.90625" style="17" customWidth="1"/>
    <col min="15883" max="15883" width="1.1796875" style="17" customWidth="1"/>
    <col min="15884" max="16128" width="8.90625" style="17"/>
    <col min="16129" max="16129" width="18.36328125" style="17" customWidth="1"/>
    <col min="16130" max="16130" width="8.6328125" style="17" customWidth="1"/>
    <col min="16131" max="16131" width="8.08984375" style="17" customWidth="1"/>
    <col min="16132" max="16132" width="1.1796875" style="17" customWidth="1"/>
    <col min="16133" max="16133" width="3.453125" style="17" customWidth="1"/>
    <col min="16134" max="16134" width="5.6328125" style="17" customWidth="1"/>
    <col min="16135" max="16135" width="7.6328125" style="17" customWidth="1"/>
    <col min="16136" max="16136" width="1.08984375" style="17" customWidth="1"/>
    <col min="16137" max="16137" width="5.81640625" style="17" customWidth="1"/>
    <col min="16138" max="16138" width="7.90625" style="17" customWidth="1"/>
    <col min="16139" max="16139" width="1.1796875" style="17" customWidth="1"/>
    <col min="16140" max="16383" width="8.90625" style="17"/>
    <col min="16384" max="16384" width="9" style="17" customWidth="1"/>
  </cols>
  <sheetData>
    <row r="1" spans="1:11" ht="14.5" x14ac:dyDescent="0.3">
      <c r="A1" s="18"/>
      <c r="B1" s="12" t="s">
        <v>60</v>
      </c>
      <c r="C1" s="12" t="s">
        <v>61</v>
      </c>
      <c r="D1" s="18"/>
      <c r="E1" s="19" t="s">
        <v>62</v>
      </c>
      <c r="F1" s="19" t="s">
        <v>60</v>
      </c>
      <c r="G1" s="19" t="s">
        <v>61</v>
      </c>
      <c r="H1" s="18"/>
      <c r="I1" s="18"/>
      <c r="J1" s="38">
        <f>B9-C9</f>
        <v>-65.525901425724669</v>
      </c>
      <c r="K1" s="18"/>
    </row>
    <row r="2" spans="1:11" ht="14.5" x14ac:dyDescent="0.3">
      <c r="A2" s="20" t="s">
        <v>63</v>
      </c>
      <c r="B2" s="21">
        <v>0.06</v>
      </c>
      <c r="C2" s="21">
        <v>0.06</v>
      </c>
      <c r="D2" s="18"/>
      <c r="E2" s="22">
        <v>0</v>
      </c>
      <c r="F2" s="23">
        <v>-1000</v>
      </c>
      <c r="G2" s="24">
        <v>-1000</v>
      </c>
      <c r="H2" s="18"/>
      <c r="I2" s="29">
        <v>0.01</v>
      </c>
      <c r="J2" s="39">
        <v>-774.38287231501999</v>
      </c>
      <c r="K2" s="18"/>
    </row>
    <row r="3" spans="1:11" ht="14.5" x14ac:dyDescent="0.3">
      <c r="A3" s="20" t="s">
        <v>64</v>
      </c>
      <c r="B3" s="20">
        <v>10</v>
      </c>
      <c r="C3" s="25">
        <v>10</v>
      </c>
      <c r="D3" s="18"/>
      <c r="E3" s="26">
        <v>1</v>
      </c>
      <c r="F3" s="27">
        <v>90</v>
      </c>
      <c r="G3" s="28">
        <v>50</v>
      </c>
      <c r="H3" s="18"/>
      <c r="I3" s="29">
        <v>0.02</v>
      </c>
      <c r="J3" s="39">
        <v>-602.89851879791797</v>
      </c>
      <c r="K3" s="18"/>
    </row>
    <row r="4" spans="1:11" ht="14.5" x14ac:dyDescent="0.3">
      <c r="A4" s="20" t="s">
        <v>65</v>
      </c>
      <c r="B4" s="20">
        <v>1000</v>
      </c>
      <c r="C4" s="20">
        <v>1000</v>
      </c>
      <c r="D4" s="18"/>
      <c r="E4" s="26">
        <v>2</v>
      </c>
      <c r="F4" s="27">
        <v>90</v>
      </c>
      <c r="G4" s="28">
        <f>G3*($C$7+1)</f>
        <v>55.000000000000007</v>
      </c>
      <c r="H4" s="18"/>
      <c r="I4" s="29">
        <v>0.03</v>
      </c>
      <c r="J4" s="39">
        <v>-447.93643496938898</v>
      </c>
      <c r="K4" s="18"/>
    </row>
    <row r="5" spans="1:11" ht="14.5" x14ac:dyDescent="0.3">
      <c r="A5" s="20" t="s">
        <v>66</v>
      </c>
      <c r="B5" s="20">
        <v>90</v>
      </c>
      <c r="C5" s="29"/>
      <c r="D5" s="18"/>
      <c r="E5" s="26">
        <v>3</v>
      </c>
      <c r="F5" s="27">
        <v>90</v>
      </c>
      <c r="G5" s="28">
        <f t="shared" ref="G5:G11" si="0">G4*($C$7+1)</f>
        <v>60.500000000000014</v>
      </c>
      <c r="H5" s="18"/>
      <c r="I5" s="29">
        <v>0.04</v>
      </c>
      <c r="J5" s="39">
        <v>-307.73091065126698</v>
      </c>
      <c r="K5" s="18"/>
    </row>
    <row r="6" spans="1:11" ht="14.5" x14ac:dyDescent="0.3">
      <c r="A6" s="20" t="s">
        <v>67</v>
      </c>
      <c r="B6" s="29">
        <v>0.9</v>
      </c>
      <c r="C6" s="20">
        <v>50</v>
      </c>
      <c r="D6" s="18"/>
      <c r="E6" s="26">
        <v>4</v>
      </c>
      <c r="F6" s="27">
        <v>90</v>
      </c>
      <c r="G6" s="28">
        <f t="shared" si="0"/>
        <v>66.550000000000026</v>
      </c>
      <c r="H6" s="18"/>
      <c r="I6" s="29">
        <v>0.05</v>
      </c>
      <c r="J6" s="39">
        <v>-180.721185912479</v>
      </c>
      <c r="K6" s="18"/>
    </row>
    <row r="7" spans="1:11" ht="14.5" x14ac:dyDescent="0.3">
      <c r="A7" s="20" t="s">
        <v>68</v>
      </c>
      <c r="B7" s="29"/>
      <c r="C7" s="21">
        <v>0.1</v>
      </c>
      <c r="D7" s="18"/>
      <c r="E7" s="26">
        <v>5</v>
      </c>
      <c r="F7" s="27">
        <v>90</v>
      </c>
      <c r="G7" s="28">
        <f t="shared" si="0"/>
        <v>73.205000000000041</v>
      </c>
      <c r="H7" s="18"/>
      <c r="I7" s="29">
        <v>0.06</v>
      </c>
      <c r="J7" s="39">
        <v>-65.525901425724697</v>
      </c>
      <c r="K7" s="18"/>
    </row>
    <row r="8" spans="1:11" ht="14.5" x14ac:dyDescent="0.3">
      <c r="A8" s="20" t="s">
        <v>69</v>
      </c>
      <c r="B8" s="20">
        <v>1200</v>
      </c>
      <c r="C8" s="20">
        <v>1500</v>
      </c>
      <c r="D8" s="18"/>
      <c r="E8" s="26">
        <v>6</v>
      </c>
      <c r="F8" s="27">
        <v>90</v>
      </c>
      <c r="G8" s="28">
        <f t="shared" si="0"/>
        <v>80.525500000000051</v>
      </c>
      <c r="H8" s="18"/>
      <c r="I8" s="29">
        <v>7.0000000000000007E-2</v>
      </c>
      <c r="J8" s="39">
        <v>39.079056104059603</v>
      </c>
      <c r="K8" s="18"/>
    </row>
    <row r="9" spans="1:11" ht="14.5" x14ac:dyDescent="0.3">
      <c r="A9" s="20" t="s">
        <v>70</v>
      </c>
      <c r="B9" s="30">
        <f>F2+NPV(B2,F3:F12)</f>
        <v>332.48156692546399</v>
      </c>
      <c r="C9" s="30">
        <f>G2+NPV(C2,G3:G12)</f>
        <v>398.00746835118866</v>
      </c>
      <c r="D9" s="18"/>
      <c r="E9" s="26">
        <v>7</v>
      </c>
      <c r="F9" s="27">
        <v>90</v>
      </c>
      <c r="G9" s="28">
        <f t="shared" si="0"/>
        <v>88.578050000000061</v>
      </c>
      <c r="H9" s="18"/>
      <c r="I9" s="29">
        <v>0.08</v>
      </c>
      <c r="J9" s="39">
        <v>134.179791580764</v>
      </c>
      <c r="K9" s="18"/>
    </row>
    <row r="10" spans="1:11" ht="14.5" x14ac:dyDescent="0.3">
      <c r="A10" s="20" t="s">
        <v>71</v>
      </c>
      <c r="B10" s="91" t="str">
        <f>IF(B9&gt;C9,"项目A较优","项目B较优")</f>
        <v>项目B较优</v>
      </c>
      <c r="C10" s="92"/>
      <c r="D10" s="18"/>
      <c r="E10" s="26">
        <v>8</v>
      </c>
      <c r="F10" s="27">
        <v>90</v>
      </c>
      <c r="G10" s="28">
        <f t="shared" si="0"/>
        <v>97.435855000000075</v>
      </c>
      <c r="H10" s="18"/>
      <c r="I10" s="29">
        <v>0.09</v>
      </c>
      <c r="J10" s="39">
        <v>220.741129329676</v>
      </c>
      <c r="K10" s="18"/>
    </row>
    <row r="11" spans="1:11" ht="14.5" x14ac:dyDescent="0.3">
      <c r="A11" s="20" t="s">
        <v>72</v>
      </c>
      <c r="B11" s="31">
        <f>IRR(F2:F12)</f>
        <v>0.10240510997325902</v>
      </c>
      <c r="C11" s="31">
        <f>IRR(G2:G12)</f>
        <v>0.10445346484912199</v>
      </c>
      <c r="D11" s="18"/>
      <c r="E11" s="26">
        <v>9</v>
      </c>
      <c r="F11" s="27">
        <v>90</v>
      </c>
      <c r="G11" s="28">
        <f t="shared" si="0"/>
        <v>107.1794405000001</v>
      </c>
      <c r="H11" s="18"/>
      <c r="I11" s="29">
        <v>0.1</v>
      </c>
      <c r="J11" s="39">
        <v>299.62117823571202</v>
      </c>
      <c r="K11" s="18"/>
    </row>
    <row r="12" spans="1:11" ht="28.5" x14ac:dyDescent="0.3">
      <c r="A12" s="32" t="s">
        <v>73</v>
      </c>
      <c r="B12" s="29">
        <f>IRR(F2:F12-G2:G12)</f>
        <v>0.1203776519070503</v>
      </c>
      <c r="C12" s="29">
        <f>IRR(G2:G12-H2:H12)</f>
        <v>0.10445346484912199</v>
      </c>
      <c r="D12" s="18"/>
      <c r="E12" s="33">
        <v>10</v>
      </c>
      <c r="F12" s="34">
        <f>90+1200</f>
        <v>1290</v>
      </c>
      <c r="G12" s="35">
        <f>G11*($C$7+1)+1500</f>
        <v>1617.8973845500002</v>
      </c>
      <c r="H12" s="18"/>
      <c r="I12" s="29">
        <v>0.11</v>
      </c>
      <c r="J12" s="39">
        <v>371.58403069137802</v>
      </c>
      <c r="K12" s="18"/>
    </row>
    <row r="13" spans="1:11" ht="28.5" x14ac:dyDescent="0.3">
      <c r="A13" s="32" t="s">
        <v>74</v>
      </c>
      <c r="B13" s="36">
        <f>F16</f>
        <v>6.6264129633346242E-2</v>
      </c>
      <c r="C13" s="36">
        <f>F16</f>
        <v>6.6264129633346242E-2</v>
      </c>
      <c r="D13" s="18"/>
      <c r="E13" s="18"/>
      <c r="F13" s="18"/>
      <c r="G13" s="18"/>
      <c r="H13" s="18"/>
      <c r="I13" s="29">
        <v>0.12</v>
      </c>
      <c r="J13" s="39">
        <v>437.31084894219902</v>
      </c>
      <c r="K13" s="18"/>
    </row>
    <row r="14" spans="1:11" ht="14.5" x14ac:dyDescent="0.3">
      <c r="A14" s="18"/>
      <c r="B14" s="18"/>
      <c r="C14" s="18"/>
      <c r="D14" s="18"/>
      <c r="E14" s="18"/>
      <c r="F14" s="18" t="s">
        <v>75</v>
      </c>
      <c r="G14" s="18"/>
      <c r="H14" s="18"/>
      <c r="I14" s="29">
        <v>0.13</v>
      </c>
      <c r="J14" s="39">
        <v>497.40955604535998</v>
      </c>
      <c r="K14" s="18"/>
    </row>
    <row r="15" spans="1:11" ht="14.5" x14ac:dyDescent="0.3">
      <c r="A15" s="18"/>
      <c r="B15" s="18"/>
      <c r="C15" s="18"/>
      <c r="D15" s="18"/>
      <c r="E15" s="18"/>
      <c r="F15" s="29">
        <f>I8</f>
        <v>7.0000000000000007E-2</v>
      </c>
      <c r="G15" s="37">
        <f>J8</f>
        <v>39.079056104059603</v>
      </c>
      <c r="H15" s="18"/>
      <c r="I15" s="29">
        <v>0.14000000000000001</v>
      </c>
      <c r="J15" s="39">
        <v>552.42331776998401</v>
      </c>
      <c r="K15" s="18"/>
    </row>
    <row r="16" spans="1:11" ht="14.5" x14ac:dyDescent="0.3">
      <c r="A16" s="18"/>
      <c r="B16" s="18"/>
      <c r="C16" s="18"/>
      <c r="D16" s="18"/>
      <c r="E16" s="18"/>
      <c r="F16" s="36">
        <f>F15+(G16-G15)/(G17-G15)*(F17-F15)</f>
        <v>6.6264129633346242E-2</v>
      </c>
      <c r="G16" s="20">
        <v>0</v>
      </c>
      <c r="H16" s="18"/>
      <c r="I16" s="29">
        <v>0.15</v>
      </c>
      <c r="J16" s="39">
        <v>602.83797549828796</v>
      </c>
      <c r="K16" s="18"/>
    </row>
    <row r="17" spans="1:11" ht="14.5" x14ac:dyDescent="0.3">
      <c r="A17" s="18"/>
      <c r="B17" s="18"/>
      <c r="C17" s="18"/>
      <c r="D17" s="18"/>
      <c r="E17" s="18"/>
      <c r="F17" s="29">
        <f>I7</f>
        <v>0.06</v>
      </c>
      <c r="G17" s="37">
        <f>J7</f>
        <v>-65.525901425724697</v>
      </c>
      <c r="H17" s="18"/>
      <c r="I17" s="29">
        <v>0.16</v>
      </c>
      <c r="J17" s="39">
        <v>649.08856781229599</v>
      </c>
      <c r="K17" s="18"/>
    </row>
    <row r="18" spans="1:11" ht="14.5" x14ac:dyDescent="0.3">
      <c r="A18" s="18"/>
      <c r="B18" s="18"/>
      <c r="C18" s="18"/>
      <c r="D18" s="18"/>
      <c r="E18" s="18"/>
      <c r="F18" s="18"/>
      <c r="G18" s="18"/>
      <c r="H18" s="18"/>
      <c r="I18" s="29">
        <v>0.17</v>
      </c>
      <c r="J18" s="39">
        <v>691.56505936550104</v>
      </c>
      <c r="K18" s="18"/>
    </row>
    <row r="19" spans="1:11" ht="14.5" x14ac:dyDescent="0.3">
      <c r="A19" s="18"/>
      <c r="B19" s="18"/>
      <c r="C19" s="18"/>
      <c r="D19" s="18"/>
      <c r="E19" s="18"/>
      <c r="F19" s="18"/>
      <c r="G19" s="18"/>
      <c r="H19" s="18"/>
      <c r="I19" s="29">
        <v>0.18</v>
      </c>
      <c r="J19" s="39">
        <v>730.61737933642405</v>
      </c>
      <c r="K19" s="18"/>
    </row>
    <row r="20" spans="1:11" ht="14.5" x14ac:dyDescent="0.3">
      <c r="A20" s="18"/>
      <c r="B20" s="18"/>
      <c r="C20" s="18"/>
      <c r="D20" s="18"/>
      <c r="E20" s="18"/>
      <c r="F20" s="18"/>
      <c r="G20" s="18"/>
      <c r="H20" s="18"/>
      <c r="I20" s="29">
        <v>0.19</v>
      </c>
      <c r="J20" s="39">
        <v>766.55985781568495</v>
      </c>
      <c r="K20" s="18"/>
    </row>
    <row r="21" spans="1:11" ht="14.5" x14ac:dyDescent="0.3">
      <c r="A21" s="18"/>
      <c r="B21" s="18"/>
      <c r="C21" s="18"/>
      <c r="D21" s="18"/>
      <c r="E21" s="18"/>
      <c r="F21" s="18"/>
      <c r="G21" s="18"/>
      <c r="H21" s="18"/>
      <c r="I21" s="29">
        <v>0.2</v>
      </c>
      <c r="J21" s="40">
        <v>799.67513653299204</v>
      </c>
      <c r="K21" s="18"/>
    </row>
    <row r="22" spans="1:11" ht="14.5" x14ac:dyDescent="0.3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</row>
  </sheetData>
  <mergeCells count="1">
    <mergeCell ref="B10:C10"/>
  </mergeCells>
  <phoneticPr fontId="8" type="noConversion"/>
  <printOptions headings="1"/>
  <pageMargins left="0.75" right="0.75" top="1" bottom="1" header="0.5" footer="0.5"/>
  <pageSetup paperSize="9" orientation="portrait" horizontalDpi="300" verticalDpi="300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showGridLines="0" workbookViewId="0">
      <selection activeCell="H23" sqref="H23"/>
    </sheetView>
  </sheetViews>
  <sheetFormatPr defaultColWidth="8" defaultRowHeight="14" x14ac:dyDescent="0.25"/>
  <cols>
    <col min="1" max="1" width="8" style="13" customWidth="1"/>
    <col min="2" max="2" width="2.36328125" style="13" customWidth="1"/>
    <col min="3" max="3" width="8.36328125" style="13" customWidth="1"/>
    <col min="4" max="4" width="7.6328125" style="13" customWidth="1"/>
    <col min="5" max="5" width="7.81640625" style="13" customWidth="1"/>
    <col min="6" max="6" width="7.1796875" style="13" customWidth="1"/>
    <col min="7" max="8" width="8.36328125" style="13" customWidth="1"/>
    <col min="9" max="9" width="2.6328125" style="13" customWidth="1"/>
    <col min="10" max="10" width="8.36328125" style="13" customWidth="1"/>
    <col min="11" max="256" width="8" style="13"/>
    <col min="257" max="257" width="8" style="13" customWidth="1"/>
    <col min="258" max="258" width="2.36328125" style="13" customWidth="1"/>
    <col min="259" max="259" width="8.36328125" style="13" customWidth="1"/>
    <col min="260" max="260" width="7.6328125" style="13" customWidth="1"/>
    <col min="261" max="261" width="7.81640625" style="13" customWidth="1"/>
    <col min="262" max="262" width="7.1796875" style="13" customWidth="1"/>
    <col min="263" max="264" width="8.36328125" style="13" customWidth="1"/>
    <col min="265" max="265" width="2.6328125" style="13" customWidth="1"/>
    <col min="266" max="266" width="8.36328125" style="13" customWidth="1"/>
    <col min="267" max="512" width="8" style="13"/>
    <col min="513" max="513" width="8" style="13" customWidth="1"/>
    <col min="514" max="514" width="2.36328125" style="13" customWidth="1"/>
    <col min="515" max="515" width="8.36328125" style="13" customWidth="1"/>
    <col min="516" max="516" width="7.6328125" style="13" customWidth="1"/>
    <col min="517" max="517" width="7.81640625" style="13" customWidth="1"/>
    <col min="518" max="518" width="7.1796875" style="13" customWidth="1"/>
    <col min="519" max="520" width="8.36328125" style="13" customWidth="1"/>
    <col min="521" max="521" width="2.6328125" style="13" customWidth="1"/>
    <col min="522" max="522" width="8.36328125" style="13" customWidth="1"/>
    <col min="523" max="768" width="8" style="13"/>
    <col min="769" max="769" width="8" style="13" customWidth="1"/>
    <col min="770" max="770" width="2.36328125" style="13" customWidth="1"/>
    <col min="771" max="771" width="8.36328125" style="13" customWidth="1"/>
    <col min="772" max="772" width="7.6328125" style="13" customWidth="1"/>
    <col min="773" max="773" width="7.81640625" style="13" customWidth="1"/>
    <col min="774" max="774" width="7.1796875" style="13" customWidth="1"/>
    <col min="775" max="776" width="8.36328125" style="13" customWidth="1"/>
    <col min="777" max="777" width="2.6328125" style="13" customWidth="1"/>
    <col min="778" max="778" width="8.36328125" style="13" customWidth="1"/>
    <col min="779" max="1024" width="8" style="13"/>
    <col min="1025" max="1025" width="8" style="13" customWidth="1"/>
    <col min="1026" max="1026" width="2.36328125" style="13" customWidth="1"/>
    <col min="1027" max="1027" width="8.36328125" style="13" customWidth="1"/>
    <col min="1028" max="1028" width="7.6328125" style="13" customWidth="1"/>
    <col min="1029" max="1029" width="7.81640625" style="13" customWidth="1"/>
    <col min="1030" max="1030" width="7.1796875" style="13" customWidth="1"/>
    <col min="1031" max="1032" width="8.36328125" style="13" customWidth="1"/>
    <col min="1033" max="1033" width="2.6328125" style="13" customWidth="1"/>
    <col min="1034" max="1034" width="8.36328125" style="13" customWidth="1"/>
    <col min="1035" max="1280" width="8" style="13"/>
    <col min="1281" max="1281" width="8" style="13" customWidth="1"/>
    <col min="1282" max="1282" width="2.36328125" style="13" customWidth="1"/>
    <col min="1283" max="1283" width="8.36328125" style="13" customWidth="1"/>
    <col min="1284" max="1284" width="7.6328125" style="13" customWidth="1"/>
    <col min="1285" max="1285" width="7.81640625" style="13" customWidth="1"/>
    <col min="1286" max="1286" width="7.1796875" style="13" customWidth="1"/>
    <col min="1287" max="1288" width="8.36328125" style="13" customWidth="1"/>
    <col min="1289" max="1289" width="2.6328125" style="13" customWidth="1"/>
    <col min="1290" max="1290" width="8.36328125" style="13" customWidth="1"/>
    <col min="1291" max="1536" width="8" style="13"/>
    <col min="1537" max="1537" width="8" style="13" customWidth="1"/>
    <col min="1538" max="1538" width="2.36328125" style="13" customWidth="1"/>
    <col min="1539" max="1539" width="8.36328125" style="13" customWidth="1"/>
    <col min="1540" max="1540" width="7.6328125" style="13" customWidth="1"/>
    <col min="1541" max="1541" width="7.81640625" style="13" customWidth="1"/>
    <col min="1542" max="1542" width="7.1796875" style="13" customWidth="1"/>
    <col min="1543" max="1544" width="8.36328125" style="13" customWidth="1"/>
    <col min="1545" max="1545" width="2.6328125" style="13" customWidth="1"/>
    <col min="1546" max="1546" width="8.36328125" style="13" customWidth="1"/>
    <col min="1547" max="1792" width="8" style="13"/>
    <col min="1793" max="1793" width="8" style="13" customWidth="1"/>
    <col min="1794" max="1794" width="2.36328125" style="13" customWidth="1"/>
    <col min="1795" max="1795" width="8.36328125" style="13" customWidth="1"/>
    <col min="1796" max="1796" width="7.6328125" style="13" customWidth="1"/>
    <col min="1797" max="1797" width="7.81640625" style="13" customWidth="1"/>
    <col min="1798" max="1798" width="7.1796875" style="13" customWidth="1"/>
    <col min="1799" max="1800" width="8.36328125" style="13" customWidth="1"/>
    <col min="1801" max="1801" width="2.6328125" style="13" customWidth="1"/>
    <col min="1802" max="1802" width="8.36328125" style="13" customWidth="1"/>
    <col min="1803" max="2048" width="8" style="13"/>
    <col min="2049" max="2049" width="8" style="13" customWidth="1"/>
    <col min="2050" max="2050" width="2.36328125" style="13" customWidth="1"/>
    <col min="2051" max="2051" width="8.36328125" style="13" customWidth="1"/>
    <col min="2052" max="2052" width="7.6328125" style="13" customWidth="1"/>
    <col min="2053" max="2053" width="7.81640625" style="13" customWidth="1"/>
    <col min="2054" max="2054" width="7.1796875" style="13" customWidth="1"/>
    <col min="2055" max="2056" width="8.36328125" style="13" customWidth="1"/>
    <col min="2057" max="2057" width="2.6328125" style="13" customWidth="1"/>
    <col min="2058" max="2058" width="8.36328125" style="13" customWidth="1"/>
    <col min="2059" max="2304" width="8" style="13"/>
    <col min="2305" max="2305" width="8" style="13" customWidth="1"/>
    <col min="2306" max="2306" width="2.36328125" style="13" customWidth="1"/>
    <col min="2307" max="2307" width="8.36328125" style="13" customWidth="1"/>
    <col min="2308" max="2308" width="7.6328125" style="13" customWidth="1"/>
    <col min="2309" max="2309" width="7.81640625" style="13" customWidth="1"/>
    <col min="2310" max="2310" width="7.1796875" style="13" customWidth="1"/>
    <col min="2311" max="2312" width="8.36328125" style="13" customWidth="1"/>
    <col min="2313" max="2313" width="2.6328125" style="13" customWidth="1"/>
    <col min="2314" max="2314" width="8.36328125" style="13" customWidth="1"/>
    <col min="2315" max="2560" width="8" style="13"/>
    <col min="2561" max="2561" width="8" style="13" customWidth="1"/>
    <col min="2562" max="2562" width="2.36328125" style="13" customWidth="1"/>
    <col min="2563" max="2563" width="8.36328125" style="13" customWidth="1"/>
    <col min="2564" max="2564" width="7.6328125" style="13" customWidth="1"/>
    <col min="2565" max="2565" width="7.81640625" style="13" customWidth="1"/>
    <col min="2566" max="2566" width="7.1796875" style="13" customWidth="1"/>
    <col min="2567" max="2568" width="8.36328125" style="13" customWidth="1"/>
    <col min="2569" max="2569" width="2.6328125" style="13" customWidth="1"/>
    <col min="2570" max="2570" width="8.36328125" style="13" customWidth="1"/>
    <col min="2571" max="2816" width="8" style="13"/>
    <col min="2817" max="2817" width="8" style="13" customWidth="1"/>
    <col min="2818" max="2818" width="2.36328125" style="13" customWidth="1"/>
    <col min="2819" max="2819" width="8.36328125" style="13" customWidth="1"/>
    <col min="2820" max="2820" width="7.6328125" style="13" customWidth="1"/>
    <col min="2821" max="2821" width="7.81640625" style="13" customWidth="1"/>
    <col min="2822" max="2822" width="7.1796875" style="13" customWidth="1"/>
    <col min="2823" max="2824" width="8.36328125" style="13" customWidth="1"/>
    <col min="2825" max="2825" width="2.6328125" style="13" customWidth="1"/>
    <col min="2826" max="2826" width="8.36328125" style="13" customWidth="1"/>
    <col min="2827" max="3072" width="8" style="13"/>
    <col min="3073" max="3073" width="8" style="13" customWidth="1"/>
    <col min="3074" max="3074" width="2.36328125" style="13" customWidth="1"/>
    <col min="3075" max="3075" width="8.36328125" style="13" customWidth="1"/>
    <col min="3076" max="3076" width="7.6328125" style="13" customWidth="1"/>
    <col min="3077" max="3077" width="7.81640625" style="13" customWidth="1"/>
    <col min="3078" max="3078" width="7.1796875" style="13" customWidth="1"/>
    <col min="3079" max="3080" width="8.36328125" style="13" customWidth="1"/>
    <col min="3081" max="3081" width="2.6328125" style="13" customWidth="1"/>
    <col min="3082" max="3082" width="8.36328125" style="13" customWidth="1"/>
    <col min="3083" max="3328" width="8" style="13"/>
    <col min="3329" max="3329" width="8" style="13" customWidth="1"/>
    <col min="3330" max="3330" width="2.36328125" style="13" customWidth="1"/>
    <col min="3331" max="3331" width="8.36328125" style="13" customWidth="1"/>
    <col min="3332" max="3332" width="7.6328125" style="13" customWidth="1"/>
    <col min="3333" max="3333" width="7.81640625" style="13" customWidth="1"/>
    <col min="3334" max="3334" width="7.1796875" style="13" customWidth="1"/>
    <col min="3335" max="3336" width="8.36328125" style="13" customWidth="1"/>
    <col min="3337" max="3337" width="2.6328125" style="13" customWidth="1"/>
    <col min="3338" max="3338" width="8.36328125" style="13" customWidth="1"/>
    <col min="3339" max="3584" width="8" style="13"/>
    <col min="3585" max="3585" width="8" style="13" customWidth="1"/>
    <col min="3586" max="3586" width="2.36328125" style="13" customWidth="1"/>
    <col min="3587" max="3587" width="8.36328125" style="13" customWidth="1"/>
    <col min="3588" max="3588" width="7.6328125" style="13" customWidth="1"/>
    <col min="3589" max="3589" width="7.81640625" style="13" customWidth="1"/>
    <col min="3590" max="3590" width="7.1796875" style="13" customWidth="1"/>
    <col min="3591" max="3592" width="8.36328125" style="13" customWidth="1"/>
    <col min="3593" max="3593" width="2.6328125" style="13" customWidth="1"/>
    <col min="3594" max="3594" width="8.36328125" style="13" customWidth="1"/>
    <col min="3595" max="3840" width="8" style="13"/>
    <col min="3841" max="3841" width="8" style="13" customWidth="1"/>
    <col min="3842" max="3842" width="2.36328125" style="13" customWidth="1"/>
    <col min="3843" max="3843" width="8.36328125" style="13" customWidth="1"/>
    <col min="3844" max="3844" width="7.6328125" style="13" customWidth="1"/>
    <col min="3845" max="3845" width="7.81640625" style="13" customWidth="1"/>
    <col min="3846" max="3846" width="7.1796875" style="13" customWidth="1"/>
    <col min="3847" max="3848" width="8.36328125" style="13" customWidth="1"/>
    <col min="3849" max="3849" width="2.6328125" style="13" customWidth="1"/>
    <col min="3850" max="3850" width="8.36328125" style="13" customWidth="1"/>
    <col min="3851" max="4096" width="8" style="13"/>
    <col min="4097" max="4097" width="8" style="13" customWidth="1"/>
    <col min="4098" max="4098" width="2.36328125" style="13" customWidth="1"/>
    <col min="4099" max="4099" width="8.36328125" style="13" customWidth="1"/>
    <col min="4100" max="4100" width="7.6328125" style="13" customWidth="1"/>
    <col min="4101" max="4101" width="7.81640625" style="13" customWidth="1"/>
    <col min="4102" max="4102" width="7.1796875" style="13" customWidth="1"/>
    <col min="4103" max="4104" width="8.36328125" style="13" customWidth="1"/>
    <col min="4105" max="4105" width="2.6328125" style="13" customWidth="1"/>
    <col min="4106" max="4106" width="8.36328125" style="13" customWidth="1"/>
    <col min="4107" max="4352" width="8" style="13"/>
    <col min="4353" max="4353" width="8" style="13" customWidth="1"/>
    <col min="4354" max="4354" width="2.36328125" style="13" customWidth="1"/>
    <col min="4355" max="4355" width="8.36328125" style="13" customWidth="1"/>
    <col min="4356" max="4356" width="7.6328125" style="13" customWidth="1"/>
    <col min="4357" max="4357" width="7.81640625" style="13" customWidth="1"/>
    <col min="4358" max="4358" width="7.1796875" style="13" customWidth="1"/>
    <col min="4359" max="4360" width="8.36328125" style="13" customWidth="1"/>
    <col min="4361" max="4361" width="2.6328125" style="13" customWidth="1"/>
    <col min="4362" max="4362" width="8.36328125" style="13" customWidth="1"/>
    <col min="4363" max="4608" width="8" style="13"/>
    <col min="4609" max="4609" width="8" style="13" customWidth="1"/>
    <col min="4610" max="4610" width="2.36328125" style="13" customWidth="1"/>
    <col min="4611" max="4611" width="8.36328125" style="13" customWidth="1"/>
    <col min="4612" max="4612" width="7.6328125" style="13" customWidth="1"/>
    <col min="4613" max="4613" width="7.81640625" style="13" customWidth="1"/>
    <col min="4614" max="4614" width="7.1796875" style="13" customWidth="1"/>
    <col min="4615" max="4616" width="8.36328125" style="13" customWidth="1"/>
    <col min="4617" max="4617" width="2.6328125" style="13" customWidth="1"/>
    <col min="4618" max="4618" width="8.36328125" style="13" customWidth="1"/>
    <col min="4619" max="4864" width="8" style="13"/>
    <col min="4865" max="4865" width="8" style="13" customWidth="1"/>
    <col min="4866" max="4866" width="2.36328125" style="13" customWidth="1"/>
    <col min="4867" max="4867" width="8.36328125" style="13" customWidth="1"/>
    <col min="4868" max="4868" width="7.6328125" style="13" customWidth="1"/>
    <col min="4869" max="4869" width="7.81640625" style="13" customWidth="1"/>
    <col min="4870" max="4870" width="7.1796875" style="13" customWidth="1"/>
    <col min="4871" max="4872" width="8.36328125" style="13" customWidth="1"/>
    <col min="4873" max="4873" width="2.6328125" style="13" customWidth="1"/>
    <col min="4874" max="4874" width="8.36328125" style="13" customWidth="1"/>
    <col min="4875" max="5120" width="8" style="13"/>
    <col min="5121" max="5121" width="8" style="13" customWidth="1"/>
    <col min="5122" max="5122" width="2.36328125" style="13" customWidth="1"/>
    <col min="5123" max="5123" width="8.36328125" style="13" customWidth="1"/>
    <col min="5124" max="5124" width="7.6328125" style="13" customWidth="1"/>
    <col min="5125" max="5125" width="7.81640625" style="13" customWidth="1"/>
    <col min="5126" max="5126" width="7.1796875" style="13" customWidth="1"/>
    <col min="5127" max="5128" width="8.36328125" style="13" customWidth="1"/>
    <col min="5129" max="5129" width="2.6328125" style="13" customWidth="1"/>
    <col min="5130" max="5130" width="8.36328125" style="13" customWidth="1"/>
    <col min="5131" max="5376" width="8" style="13"/>
    <col min="5377" max="5377" width="8" style="13" customWidth="1"/>
    <col min="5378" max="5378" width="2.36328125" style="13" customWidth="1"/>
    <col min="5379" max="5379" width="8.36328125" style="13" customWidth="1"/>
    <col min="5380" max="5380" width="7.6328125" style="13" customWidth="1"/>
    <col min="5381" max="5381" width="7.81640625" style="13" customWidth="1"/>
    <col min="5382" max="5382" width="7.1796875" style="13" customWidth="1"/>
    <col min="5383" max="5384" width="8.36328125" style="13" customWidth="1"/>
    <col min="5385" max="5385" width="2.6328125" style="13" customWidth="1"/>
    <col min="5386" max="5386" width="8.36328125" style="13" customWidth="1"/>
    <col min="5387" max="5632" width="8" style="13"/>
    <col min="5633" max="5633" width="8" style="13" customWidth="1"/>
    <col min="5634" max="5634" width="2.36328125" style="13" customWidth="1"/>
    <col min="5635" max="5635" width="8.36328125" style="13" customWidth="1"/>
    <col min="5636" max="5636" width="7.6328125" style="13" customWidth="1"/>
    <col min="5637" max="5637" width="7.81640625" style="13" customWidth="1"/>
    <col min="5638" max="5638" width="7.1796875" style="13" customWidth="1"/>
    <col min="5639" max="5640" width="8.36328125" style="13" customWidth="1"/>
    <col min="5641" max="5641" width="2.6328125" style="13" customWidth="1"/>
    <col min="5642" max="5642" width="8.36328125" style="13" customWidth="1"/>
    <col min="5643" max="5888" width="8" style="13"/>
    <col min="5889" max="5889" width="8" style="13" customWidth="1"/>
    <col min="5890" max="5890" width="2.36328125" style="13" customWidth="1"/>
    <col min="5891" max="5891" width="8.36328125" style="13" customWidth="1"/>
    <col min="5892" max="5892" width="7.6328125" style="13" customWidth="1"/>
    <col min="5893" max="5893" width="7.81640625" style="13" customWidth="1"/>
    <col min="5894" max="5894" width="7.1796875" style="13" customWidth="1"/>
    <col min="5895" max="5896" width="8.36328125" style="13" customWidth="1"/>
    <col min="5897" max="5897" width="2.6328125" style="13" customWidth="1"/>
    <col min="5898" max="5898" width="8.36328125" style="13" customWidth="1"/>
    <col min="5899" max="6144" width="8" style="13"/>
    <col min="6145" max="6145" width="8" style="13" customWidth="1"/>
    <col min="6146" max="6146" width="2.36328125" style="13" customWidth="1"/>
    <col min="6147" max="6147" width="8.36328125" style="13" customWidth="1"/>
    <col min="6148" max="6148" width="7.6328125" style="13" customWidth="1"/>
    <col min="6149" max="6149" width="7.81640625" style="13" customWidth="1"/>
    <col min="6150" max="6150" width="7.1796875" style="13" customWidth="1"/>
    <col min="6151" max="6152" width="8.36328125" style="13" customWidth="1"/>
    <col min="6153" max="6153" width="2.6328125" style="13" customWidth="1"/>
    <col min="6154" max="6154" width="8.36328125" style="13" customWidth="1"/>
    <col min="6155" max="6400" width="8" style="13"/>
    <col min="6401" max="6401" width="8" style="13" customWidth="1"/>
    <col min="6402" max="6402" width="2.36328125" style="13" customWidth="1"/>
    <col min="6403" max="6403" width="8.36328125" style="13" customWidth="1"/>
    <col min="6404" max="6404" width="7.6328125" style="13" customWidth="1"/>
    <col min="6405" max="6405" width="7.81640625" style="13" customWidth="1"/>
    <col min="6406" max="6406" width="7.1796875" style="13" customWidth="1"/>
    <col min="6407" max="6408" width="8.36328125" style="13" customWidth="1"/>
    <col min="6409" max="6409" width="2.6328125" style="13" customWidth="1"/>
    <col min="6410" max="6410" width="8.36328125" style="13" customWidth="1"/>
    <col min="6411" max="6656" width="8" style="13"/>
    <col min="6657" max="6657" width="8" style="13" customWidth="1"/>
    <col min="6658" max="6658" width="2.36328125" style="13" customWidth="1"/>
    <col min="6659" max="6659" width="8.36328125" style="13" customWidth="1"/>
    <col min="6660" max="6660" width="7.6328125" style="13" customWidth="1"/>
    <col min="6661" max="6661" width="7.81640625" style="13" customWidth="1"/>
    <col min="6662" max="6662" width="7.1796875" style="13" customWidth="1"/>
    <col min="6663" max="6664" width="8.36328125" style="13" customWidth="1"/>
    <col min="6665" max="6665" width="2.6328125" style="13" customWidth="1"/>
    <col min="6666" max="6666" width="8.36328125" style="13" customWidth="1"/>
    <col min="6667" max="6912" width="8" style="13"/>
    <col min="6913" max="6913" width="8" style="13" customWidth="1"/>
    <col min="6914" max="6914" width="2.36328125" style="13" customWidth="1"/>
    <col min="6915" max="6915" width="8.36328125" style="13" customWidth="1"/>
    <col min="6916" max="6916" width="7.6328125" style="13" customWidth="1"/>
    <col min="6917" max="6917" width="7.81640625" style="13" customWidth="1"/>
    <col min="6918" max="6918" width="7.1796875" style="13" customWidth="1"/>
    <col min="6919" max="6920" width="8.36328125" style="13" customWidth="1"/>
    <col min="6921" max="6921" width="2.6328125" style="13" customWidth="1"/>
    <col min="6922" max="6922" width="8.36328125" style="13" customWidth="1"/>
    <col min="6923" max="7168" width="8" style="13"/>
    <col min="7169" max="7169" width="8" style="13" customWidth="1"/>
    <col min="7170" max="7170" width="2.36328125" style="13" customWidth="1"/>
    <col min="7171" max="7171" width="8.36328125" style="13" customWidth="1"/>
    <col min="7172" max="7172" width="7.6328125" style="13" customWidth="1"/>
    <col min="7173" max="7173" width="7.81640625" style="13" customWidth="1"/>
    <col min="7174" max="7174" width="7.1796875" style="13" customWidth="1"/>
    <col min="7175" max="7176" width="8.36328125" style="13" customWidth="1"/>
    <col min="7177" max="7177" width="2.6328125" style="13" customWidth="1"/>
    <col min="7178" max="7178" width="8.36328125" style="13" customWidth="1"/>
    <col min="7179" max="7424" width="8" style="13"/>
    <col min="7425" max="7425" width="8" style="13" customWidth="1"/>
    <col min="7426" max="7426" width="2.36328125" style="13" customWidth="1"/>
    <col min="7427" max="7427" width="8.36328125" style="13" customWidth="1"/>
    <col min="7428" max="7428" width="7.6328125" style="13" customWidth="1"/>
    <col min="7429" max="7429" width="7.81640625" style="13" customWidth="1"/>
    <col min="7430" max="7430" width="7.1796875" style="13" customWidth="1"/>
    <col min="7431" max="7432" width="8.36328125" style="13" customWidth="1"/>
    <col min="7433" max="7433" width="2.6328125" style="13" customWidth="1"/>
    <col min="7434" max="7434" width="8.36328125" style="13" customWidth="1"/>
    <col min="7435" max="7680" width="8" style="13"/>
    <col min="7681" max="7681" width="8" style="13" customWidth="1"/>
    <col min="7682" max="7682" width="2.36328125" style="13" customWidth="1"/>
    <col min="7683" max="7683" width="8.36328125" style="13" customWidth="1"/>
    <col min="7684" max="7684" width="7.6328125" style="13" customWidth="1"/>
    <col min="7685" max="7685" width="7.81640625" style="13" customWidth="1"/>
    <col min="7686" max="7686" width="7.1796875" style="13" customWidth="1"/>
    <col min="7687" max="7688" width="8.36328125" style="13" customWidth="1"/>
    <col min="7689" max="7689" width="2.6328125" style="13" customWidth="1"/>
    <col min="7690" max="7690" width="8.36328125" style="13" customWidth="1"/>
    <col min="7691" max="7936" width="8" style="13"/>
    <col min="7937" max="7937" width="8" style="13" customWidth="1"/>
    <col min="7938" max="7938" width="2.36328125" style="13" customWidth="1"/>
    <col min="7939" max="7939" width="8.36328125" style="13" customWidth="1"/>
    <col min="7940" max="7940" width="7.6328125" style="13" customWidth="1"/>
    <col min="7941" max="7941" width="7.81640625" style="13" customWidth="1"/>
    <col min="7942" max="7942" width="7.1796875" style="13" customWidth="1"/>
    <col min="7943" max="7944" width="8.36328125" style="13" customWidth="1"/>
    <col min="7945" max="7945" width="2.6328125" style="13" customWidth="1"/>
    <col min="7946" max="7946" width="8.36328125" style="13" customWidth="1"/>
    <col min="7947" max="8192" width="8" style="13"/>
    <col min="8193" max="8193" width="8" style="13" customWidth="1"/>
    <col min="8194" max="8194" width="2.36328125" style="13" customWidth="1"/>
    <col min="8195" max="8195" width="8.36328125" style="13" customWidth="1"/>
    <col min="8196" max="8196" width="7.6328125" style="13" customWidth="1"/>
    <col min="8197" max="8197" width="7.81640625" style="13" customWidth="1"/>
    <col min="8198" max="8198" width="7.1796875" style="13" customWidth="1"/>
    <col min="8199" max="8200" width="8.36328125" style="13" customWidth="1"/>
    <col min="8201" max="8201" width="2.6328125" style="13" customWidth="1"/>
    <col min="8202" max="8202" width="8.36328125" style="13" customWidth="1"/>
    <col min="8203" max="8448" width="8" style="13"/>
    <col min="8449" max="8449" width="8" style="13" customWidth="1"/>
    <col min="8450" max="8450" width="2.36328125" style="13" customWidth="1"/>
    <col min="8451" max="8451" width="8.36328125" style="13" customWidth="1"/>
    <col min="8452" max="8452" width="7.6328125" style="13" customWidth="1"/>
    <col min="8453" max="8453" width="7.81640625" style="13" customWidth="1"/>
    <col min="8454" max="8454" width="7.1796875" style="13" customWidth="1"/>
    <col min="8455" max="8456" width="8.36328125" style="13" customWidth="1"/>
    <col min="8457" max="8457" width="2.6328125" style="13" customWidth="1"/>
    <col min="8458" max="8458" width="8.36328125" style="13" customWidth="1"/>
    <col min="8459" max="8704" width="8" style="13"/>
    <col min="8705" max="8705" width="8" style="13" customWidth="1"/>
    <col min="8706" max="8706" width="2.36328125" style="13" customWidth="1"/>
    <col min="8707" max="8707" width="8.36328125" style="13" customWidth="1"/>
    <col min="8708" max="8708" width="7.6328125" style="13" customWidth="1"/>
    <col min="8709" max="8709" width="7.81640625" style="13" customWidth="1"/>
    <col min="8710" max="8710" width="7.1796875" style="13" customWidth="1"/>
    <col min="8711" max="8712" width="8.36328125" style="13" customWidth="1"/>
    <col min="8713" max="8713" width="2.6328125" style="13" customWidth="1"/>
    <col min="8714" max="8714" width="8.36328125" style="13" customWidth="1"/>
    <col min="8715" max="8960" width="8" style="13"/>
    <col min="8961" max="8961" width="8" style="13" customWidth="1"/>
    <col min="8962" max="8962" width="2.36328125" style="13" customWidth="1"/>
    <col min="8963" max="8963" width="8.36328125" style="13" customWidth="1"/>
    <col min="8964" max="8964" width="7.6328125" style="13" customWidth="1"/>
    <col min="8965" max="8965" width="7.81640625" style="13" customWidth="1"/>
    <col min="8966" max="8966" width="7.1796875" style="13" customWidth="1"/>
    <col min="8967" max="8968" width="8.36328125" style="13" customWidth="1"/>
    <col min="8969" max="8969" width="2.6328125" style="13" customWidth="1"/>
    <col min="8970" max="8970" width="8.36328125" style="13" customWidth="1"/>
    <col min="8971" max="9216" width="8" style="13"/>
    <col min="9217" max="9217" width="8" style="13" customWidth="1"/>
    <col min="9218" max="9218" width="2.36328125" style="13" customWidth="1"/>
    <col min="9219" max="9219" width="8.36328125" style="13" customWidth="1"/>
    <col min="9220" max="9220" width="7.6328125" style="13" customWidth="1"/>
    <col min="9221" max="9221" width="7.81640625" style="13" customWidth="1"/>
    <col min="9222" max="9222" width="7.1796875" style="13" customWidth="1"/>
    <col min="9223" max="9224" width="8.36328125" style="13" customWidth="1"/>
    <col min="9225" max="9225" width="2.6328125" style="13" customWidth="1"/>
    <col min="9226" max="9226" width="8.36328125" style="13" customWidth="1"/>
    <col min="9227" max="9472" width="8" style="13"/>
    <col min="9473" max="9473" width="8" style="13" customWidth="1"/>
    <col min="9474" max="9474" width="2.36328125" style="13" customWidth="1"/>
    <col min="9475" max="9475" width="8.36328125" style="13" customWidth="1"/>
    <col min="9476" max="9476" width="7.6328125" style="13" customWidth="1"/>
    <col min="9477" max="9477" width="7.81640625" style="13" customWidth="1"/>
    <col min="9478" max="9478" width="7.1796875" style="13" customWidth="1"/>
    <col min="9479" max="9480" width="8.36328125" style="13" customWidth="1"/>
    <col min="9481" max="9481" width="2.6328125" style="13" customWidth="1"/>
    <col min="9482" max="9482" width="8.36328125" style="13" customWidth="1"/>
    <col min="9483" max="9728" width="8" style="13"/>
    <col min="9729" max="9729" width="8" style="13" customWidth="1"/>
    <col min="9730" max="9730" width="2.36328125" style="13" customWidth="1"/>
    <col min="9731" max="9731" width="8.36328125" style="13" customWidth="1"/>
    <col min="9732" max="9732" width="7.6328125" style="13" customWidth="1"/>
    <col min="9733" max="9733" width="7.81640625" style="13" customWidth="1"/>
    <col min="9734" max="9734" width="7.1796875" style="13" customWidth="1"/>
    <col min="9735" max="9736" width="8.36328125" style="13" customWidth="1"/>
    <col min="9737" max="9737" width="2.6328125" style="13" customWidth="1"/>
    <col min="9738" max="9738" width="8.36328125" style="13" customWidth="1"/>
    <col min="9739" max="9984" width="8" style="13"/>
    <col min="9985" max="9985" width="8" style="13" customWidth="1"/>
    <col min="9986" max="9986" width="2.36328125" style="13" customWidth="1"/>
    <col min="9987" max="9987" width="8.36328125" style="13" customWidth="1"/>
    <col min="9988" max="9988" width="7.6328125" style="13" customWidth="1"/>
    <col min="9989" max="9989" width="7.81640625" style="13" customWidth="1"/>
    <col min="9990" max="9990" width="7.1796875" style="13" customWidth="1"/>
    <col min="9991" max="9992" width="8.36328125" style="13" customWidth="1"/>
    <col min="9993" max="9993" width="2.6328125" style="13" customWidth="1"/>
    <col min="9994" max="9994" width="8.36328125" style="13" customWidth="1"/>
    <col min="9995" max="10240" width="8" style="13"/>
    <col min="10241" max="10241" width="8" style="13" customWidth="1"/>
    <col min="10242" max="10242" width="2.36328125" style="13" customWidth="1"/>
    <col min="10243" max="10243" width="8.36328125" style="13" customWidth="1"/>
    <col min="10244" max="10244" width="7.6328125" style="13" customWidth="1"/>
    <col min="10245" max="10245" width="7.81640625" style="13" customWidth="1"/>
    <col min="10246" max="10246" width="7.1796875" style="13" customWidth="1"/>
    <col min="10247" max="10248" width="8.36328125" style="13" customWidth="1"/>
    <col min="10249" max="10249" width="2.6328125" style="13" customWidth="1"/>
    <col min="10250" max="10250" width="8.36328125" style="13" customWidth="1"/>
    <col min="10251" max="10496" width="8" style="13"/>
    <col min="10497" max="10497" width="8" style="13" customWidth="1"/>
    <col min="10498" max="10498" width="2.36328125" style="13" customWidth="1"/>
    <col min="10499" max="10499" width="8.36328125" style="13" customWidth="1"/>
    <col min="10500" max="10500" width="7.6328125" style="13" customWidth="1"/>
    <col min="10501" max="10501" width="7.81640625" style="13" customWidth="1"/>
    <col min="10502" max="10502" width="7.1796875" style="13" customWidth="1"/>
    <col min="10503" max="10504" width="8.36328125" style="13" customWidth="1"/>
    <col min="10505" max="10505" width="2.6328125" style="13" customWidth="1"/>
    <col min="10506" max="10506" width="8.36328125" style="13" customWidth="1"/>
    <col min="10507" max="10752" width="8" style="13"/>
    <col min="10753" max="10753" width="8" style="13" customWidth="1"/>
    <col min="10754" max="10754" width="2.36328125" style="13" customWidth="1"/>
    <col min="10755" max="10755" width="8.36328125" style="13" customWidth="1"/>
    <col min="10756" max="10756" width="7.6328125" style="13" customWidth="1"/>
    <col min="10757" max="10757" width="7.81640625" style="13" customWidth="1"/>
    <col min="10758" max="10758" width="7.1796875" style="13" customWidth="1"/>
    <col min="10759" max="10760" width="8.36328125" style="13" customWidth="1"/>
    <col min="10761" max="10761" width="2.6328125" style="13" customWidth="1"/>
    <col min="10762" max="10762" width="8.36328125" style="13" customWidth="1"/>
    <col min="10763" max="11008" width="8" style="13"/>
    <col min="11009" max="11009" width="8" style="13" customWidth="1"/>
    <col min="11010" max="11010" width="2.36328125" style="13" customWidth="1"/>
    <col min="11011" max="11011" width="8.36328125" style="13" customWidth="1"/>
    <col min="11012" max="11012" width="7.6328125" style="13" customWidth="1"/>
    <col min="11013" max="11013" width="7.81640625" style="13" customWidth="1"/>
    <col min="11014" max="11014" width="7.1796875" style="13" customWidth="1"/>
    <col min="11015" max="11016" width="8.36328125" style="13" customWidth="1"/>
    <col min="11017" max="11017" width="2.6328125" style="13" customWidth="1"/>
    <col min="11018" max="11018" width="8.36328125" style="13" customWidth="1"/>
    <col min="11019" max="11264" width="8" style="13"/>
    <col min="11265" max="11265" width="8" style="13" customWidth="1"/>
    <col min="11266" max="11266" width="2.36328125" style="13" customWidth="1"/>
    <col min="11267" max="11267" width="8.36328125" style="13" customWidth="1"/>
    <col min="11268" max="11268" width="7.6328125" style="13" customWidth="1"/>
    <col min="11269" max="11269" width="7.81640625" style="13" customWidth="1"/>
    <col min="11270" max="11270" width="7.1796875" style="13" customWidth="1"/>
    <col min="11271" max="11272" width="8.36328125" style="13" customWidth="1"/>
    <col min="11273" max="11273" width="2.6328125" style="13" customWidth="1"/>
    <col min="11274" max="11274" width="8.36328125" style="13" customWidth="1"/>
    <col min="11275" max="11520" width="8" style="13"/>
    <col min="11521" max="11521" width="8" style="13" customWidth="1"/>
    <col min="11522" max="11522" width="2.36328125" style="13" customWidth="1"/>
    <col min="11523" max="11523" width="8.36328125" style="13" customWidth="1"/>
    <col min="11524" max="11524" width="7.6328125" style="13" customWidth="1"/>
    <col min="11525" max="11525" width="7.81640625" style="13" customWidth="1"/>
    <col min="11526" max="11526" width="7.1796875" style="13" customWidth="1"/>
    <col min="11527" max="11528" width="8.36328125" style="13" customWidth="1"/>
    <col min="11529" max="11529" width="2.6328125" style="13" customWidth="1"/>
    <col min="11530" max="11530" width="8.36328125" style="13" customWidth="1"/>
    <col min="11531" max="11776" width="8" style="13"/>
    <col min="11777" max="11777" width="8" style="13" customWidth="1"/>
    <col min="11778" max="11778" width="2.36328125" style="13" customWidth="1"/>
    <col min="11779" max="11779" width="8.36328125" style="13" customWidth="1"/>
    <col min="11780" max="11780" width="7.6328125" style="13" customWidth="1"/>
    <col min="11781" max="11781" width="7.81640625" style="13" customWidth="1"/>
    <col min="11782" max="11782" width="7.1796875" style="13" customWidth="1"/>
    <col min="11783" max="11784" width="8.36328125" style="13" customWidth="1"/>
    <col min="11785" max="11785" width="2.6328125" style="13" customWidth="1"/>
    <col min="11786" max="11786" width="8.36328125" style="13" customWidth="1"/>
    <col min="11787" max="12032" width="8" style="13"/>
    <col min="12033" max="12033" width="8" style="13" customWidth="1"/>
    <col min="12034" max="12034" width="2.36328125" style="13" customWidth="1"/>
    <col min="12035" max="12035" width="8.36328125" style="13" customWidth="1"/>
    <col min="12036" max="12036" width="7.6328125" style="13" customWidth="1"/>
    <col min="12037" max="12037" width="7.81640625" style="13" customWidth="1"/>
    <col min="12038" max="12038" width="7.1796875" style="13" customWidth="1"/>
    <col min="12039" max="12040" width="8.36328125" style="13" customWidth="1"/>
    <col min="12041" max="12041" width="2.6328125" style="13" customWidth="1"/>
    <col min="12042" max="12042" width="8.36328125" style="13" customWidth="1"/>
    <col min="12043" max="12288" width="8" style="13"/>
    <col min="12289" max="12289" width="8" style="13" customWidth="1"/>
    <col min="12290" max="12290" width="2.36328125" style="13" customWidth="1"/>
    <col min="12291" max="12291" width="8.36328125" style="13" customWidth="1"/>
    <col min="12292" max="12292" width="7.6328125" style="13" customWidth="1"/>
    <col min="12293" max="12293" width="7.81640625" style="13" customWidth="1"/>
    <col min="12294" max="12294" width="7.1796875" style="13" customWidth="1"/>
    <col min="12295" max="12296" width="8.36328125" style="13" customWidth="1"/>
    <col min="12297" max="12297" width="2.6328125" style="13" customWidth="1"/>
    <col min="12298" max="12298" width="8.36328125" style="13" customWidth="1"/>
    <col min="12299" max="12544" width="8" style="13"/>
    <col min="12545" max="12545" width="8" style="13" customWidth="1"/>
    <col min="12546" max="12546" width="2.36328125" style="13" customWidth="1"/>
    <col min="12547" max="12547" width="8.36328125" style="13" customWidth="1"/>
    <col min="12548" max="12548" width="7.6328125" style="13" customWidth="1"/>
    <col min="12549" max="12549" width="7.81640625" style="13" customWidth="1"/>
    <col min="12550" max="12550" width="7.1796875" style="13" customWidth="1"/>
    <col min="12551" max="12552" width="8.36328125" style="13" customWidth="1"/>
    <col min="12553" max="12553" width="2.6328125" style="13" customWidth="1"/>
    <col min="12554" max="12554" width="8.36328125" style="13" customWidth="1"/>
    <col min="12555" max="12800" width="8" style="13"/>
    <col min="12801" max="12801" width="8" style="13" customWidth="1"/>
    <col min="12802" max="12802" width="2.36328125" style="13" customWidth="1"/>
    <col min="12803" max="12803" width="8.36328125" style="13" customWidth="1"/>
    <col min="12804" max="12804" width="7.6328125" style="13" customWidth="1"/>
    <col min="12805" max="12805" width="7.81640625" style="13" customWidth="1"/>
    <col min="12806" max="12806" width="7.1796875" style="13" customWidth="1"/>
    <col min="12807" max="12808" width="8.36328125" style="13" customWidth="1"/>
    <col min="12809" max="12809" width="2.6328125" style="13" customWidth="1"/>
    <col min="12810" max="12810" width="8.36328125" style="13" customWidth="1"/>
    <col min="12811" max="13056" width="8" style="13"/>
    <col min="13057" max="13057" width="8" style="13" customWidth="1"/>
    <col min="13058" max="13058" width="2.36328125" style="13" customWidth="1"/>
    <col min="13059" max="13059" width="8.36328125" style="13" customWidth="1"/>
    <col min="13060" max="13060" width="7.6328125" style="13" customWidth="1"/>
    <col min="13061" max="13061" width="7.81640625" style="13" customWidth="1"/>
    <col min="13062" max="13062" width="7.1796875" style="13" customWidth="1"/>
    <col min="13063" max="13064" width="8.36328125" style="13" customWidth="1"/>
    <col min="13065" max="13065" width="2.6328125" style="13" customWidth="1"/>
    <col min="13066" max="13066" width="8.36328125" style="13" customWidth="1"/>
    <col min="13067" max="13312" width="8" style="13"/>
    <col min="13313" max="13313" width="8" style="13" customWidth="1"/>
    <col min="13314" max="13314" width="2.36328125" style="13" customWidth="1"/>
    <col min="13315" max="13315" width="8.36328125" style="13" customWidth="1"/>
    <col min="13316" max="13316" width="7.6328125" style="13" customWidth="1"/>
    <col min="13317" max="13317" width="7.81640625" style="13" customWidth="1"/>
    <col min="13318" max="13318" width="7.1796875" style="13" customWidth="1"/>
    <col min="13319" max="13320" width="8.36328125" style="13" customWidth="1"/>
    <col min="13321" max="13321" width="2.6328125" style="13" customWidth="1"/>
    <col min="13322" max="13322" width="8.36328125" style="13" customWidth="1"/>
    <col min="13323" max="13568" width="8" style="13"/>
    <col min="13569" max="13569" width="8" style="13" customWidth="1"/>
    <col min="13570" max="13570" width="2.36328125" style="13" customWidth="1"/>
    <col min="13571" max="13571" width="8.36328125" style="13" customWidth="1"/>
    <col min="13572" max="13572" width="7.6328125" style="13" customWidth="1"/>
    <col min="13573" max="13573" width="7.81640625" style="13" customWidth="1"/>
    <col min="13574" max="13574" width="7.1796875" style="13" customWidth="1"/>
    <col min="13575" max="13576" width="8.36328125" style="13" customWidth="1"/>
    <col min="13577" max="13577" width="2.6328125" style="13" customWidth="1"/>
    <col min="13578" max="13578" width="8.36328125" style="13" customWidth="1"/>
    <col min="13579" max="13824" width="8" style="13"/>
    <col min="13825" max="13825" width="8" style="13" customWidth="1"/>
    <col min="13826" max="13826" width="2.36328125" style="13" customWidth="1"/>
    <col min="13827" max="13827" width="8.36328125" style="13" customWidth="1"/>
    <col min="13828" max="13828" width="7.6328125" style="13" customWidth="1"/>
    <col min="13829" max="13829" width="7.81640625" style="13" customWidth="1"/>
    <col min="13830" max="13830" width="7.1796875" style="13" customWidth="1"/>
    <col min="13831" max="13832" width="8.36328125" style="13" customWidth="1"/>
    <col min="13833" max="13833" width="2.6328125" style="13" customWidth="1"/>
    <col min="13834" max="13834" width="8.36328125" style="13" customWidth="1"/>
    <col min="13835" max="14080" width="8" style="13"/>
    <col min="14081" max="14081" width="8" style="13" customWidth="1"/>
    <col min="14082" max="14082" width="2.36328125" style="13" customWidth="1"/>
    <col min="14083" max="14083" width="8.36328125" style="13" customWidth="1"/>
    <col min="14084" max="14084" width="7.6328125" style="13" customWidth="1"/>
    <col min="14085" max="14085" width="7.81640625" style="13" customWidth="1"/>
    <col min="14086" max="14086" width="7.1796875" style="13" customWidth="1"/>
    <col min="14087" max="14088" width="8.36328125" style="13" customWidth="1"/>
    <col min="14089" max="14089" width="2.6328125" style="13" customWidth="1"/>
    <col min="14090" max="14090" width="8.36328125" style="13" customWidth="1"/>
    <col min="14091" max="14336" width="8" style="13"/>
    <col min="14337" max="14337" width="8" style="13" customWidth="1"/>
    <col min="14338" max="14338" width="2.36328125" style="13" customWidth="1"/>
    <col min="14339" max="14339" width="8.36328125" style="13" customWidth="1"/>
    <col min="14340" max="14340" width="7.6328125" style="13" customWidth="1"/>
    <col min="14341" max="14341" width="7.81640625" style="13" customWidth="1"/>
    <col min="14342" max="14342" width="7.1796875" style="13" customWidth="1"/>
    <col min="14343" max="14344" width="8.36328125" style="13" customWidth="1"/>
    <col min="14345" max="14345" width="2.6328125" style="13" customWidth="1"/>
    <col min="14346" max="14346" width="8.36328125" style="13" customWidth="1"/>
    <col min="14347" max="14592" width="8" style="13"/>
    <col min="14593" max="14593" width="8" style="13" customWidth="1"/>
    <col min="14594" max="14594" width="2.36328125" style="13" customWidth="1"/>
    <col min="14595" max="14595" width="8.36328125" style="13" customWidth="1"/>
    <col min="14596" max="14596" width="7.6328125" style="13" customWidth="1"/>
    <col min="14597" max="14597" width="7.81640625" style="13" customWidth="1"/>
    <col min="14598" max="14598" width="7.1796875" style="13" customWidth="1"/>
    <col min="14599" max="14600" width="8.36328125" style="13" customWidth="1"/>
    <col min="14601" max="14601" width="2.6328125" style="13" customWidth="1"/>
    <col min="14602" max="14602" width="8.36328125" style="13" customWidth="1"/>
    <col min="14603" max="14848" width="8" style="13"/>
    <col min="14849" max="14849" width="8" style="13" customWidth="1"/>
    <col min="14850" max="14850" width="2.36328125" style="13" customWidth="1"/>
    <col min="14851" max="14851" width="8.36328125" style="13" customWidth="1"/>
    <col min="14852" max="14852" width="7.6328125" style="13" customWidth="1"/>
    <col min="14853" max="14853" width="7.81640625" style="13" customWidth="1"/>
    <col min="14854" max="14854" width="7.1796875" style="13" customWidth="1"/>
    <col min="14855" max="14856" width="8.36328125" style="13" customWidth="1"/>
    <col min="14857" max="14857" width="2.6328125" style="13" customWidth="1"/>
    <col min="14858" max="14858" width="8.36328125" style="13" customWidth="1"/>
    <col min="14859" max="15104" width="8" style="13"/>
    <col min="15105" max="15105" width="8" style="13" customWidth="1"/>
    <col min="15106" max="15106" width="2.36328125" style="13" customWidth="1"/>
    <col min="15107" max="15107" width="8.36328125" style="13" customWidth="1"/>
    <col min="15108" max="15108" width="7.6328125" style="13" customWidth="1"/>
    <col min="15109" max="15109" width="7.81640625" style="13" customWidth="1"/>
    <col min="15110" max="15110" width="7.1796875" style="13" customWidth="1"/>
    <col min="15111" max="15112" width="8.36328125" style="13" customWidth="1"/>
    <col min="15113" max="15113" width="2.6328125" style="13" customWidth="1"/>
    <col min="15114" max="15114" width="8.36328125" style="13" customWidth="1"/>
    <col min="15115" max="15360" width="8" style="13"/>
    <col min="15361" max="15361" width="8" style="13" customWidth="1"/>
    <col min="15362" max="15362" width="2.36328125" style="13" customWidth="1"/>
    <col min="15363" max="15363" width="8.36328125" style="13" customWidth="1"/>
    <col min="15364" max="15364" width="7.6328125" style="13" customWidth="1"/>
    <col min="15365" max="15365" width="7.81640625" style="13" customWidth="1"/>
    <col min="15366" max="15366" width="7.1796875" style="13" customWidth="1"/>
    <col min="15367" max="15368" width="8.36328125" style="13" customWidth="1"/>
    <col min="15369" max="15369" width="2.6328125" style="13" customWidth="1"/>
    <col min="15370" max="15370" width="8.36328125" style="13" customWidth="1"/>
    <col min="15371" max="15616" width="8" style="13"/>
    <col min="15617" max="15617" width="8" style="13" customWidth="1"/>
    <col min="15618" max="15618" width="2.36328125" style="13" customWidth="1"/>
    <col min="15619" max="15619" width="8.36328125" style="13" customWidth="1"/>
    <col min="15620" max="15620" width="7.6328125" style="13" customWidth="1"/>
    <col min="15621" max="15621" width="7.81640625" style="13" customWidth="1"/>
    <col min="15622" max="15622" width="7.1796875" style="13" customWidth="1"/>
    <col min="15623" max="15624" width="8.36328125" style="13" customWidth="1"/>
    <col min="15625" max="15625" width="2.6328125" style="13" customWidth="1"/>
    <col min="15626" max="15626" width="8.36328125" style="13" customWidth="1"/>
    <col min="15627" max="15872" width="8" style="13"/>
    <col min="15873" max="15873" width="8" style="13" customWidth="1"/>
    <col min="15874" max="15874" width="2.36328125" style="13" customWidth="1"/>
    <col min="15875" max="15875" width="8.36328125" style="13" customWidth="1"/>
    <col min="15876" max="15876" width="7.6328125" style="13" customWidth="1"/>
    <col min="15877" max="15877" width="7.81640625" style="13" customWidth="1"/>
    <col min="15878" max="15878" width="7.1796875" style="13" customWidth="1"/>
    <col min="15879" max="15880" width="8.36328125" style="13" customWidth="1"/>
    <col min="15881" max="15881" width="2.6328125" style="13" customWidth="1"/>
    <col min="15882" max="15882" width="8.36328125" style="13" customWidth="1"/>
    <col min="15883" max="16128" width="8" style="13"/>
    <col min="16129" max="16129" width="8" style="13" customWidth="1"/>
    <col min="16130" max="16130" width="2.36328125" style="13" customWidth="1"/>
    <col min="16131" max="16131" width="8.36328125" style="13" customWidth="1"/>
    <col min="16132" max="16132" width="7.6328125" style="13" customWidth="1"/>
    <col min="16133" max="16133" width="7.81640625" style="13" customWidth="1"/>
    <col min="16134" max="16134" width="7.1796875" style="13" customWidth="1"/>
    <col min="16135" max="16136" width="8.36328125" style="13" customWidth="1"/>
    <col min="16137" max="16137" width="2.6328125" style="13" customWidth="1"/>
    <col min="16138" max="16138" width="8.36328125" style="13" customWidth="1"/>
    <col min="16139" max="16384" width="8" style="13"/>
  </cols>
  <sheetData>
    <row r="1" spans="1:8" x14ac:dyDescent="0.25">
      <c r="A1">
        <f>MIN($G$11)</f>
        <v>64</v>
      </c>
      <c r="D1" s="14" t="s">
        <v>76</v>
      </c>
      <c r="E1" s="14" t="s">
        <v>77</v>
      </c>
      <c r="F1" s="14" t="s">
        <v>78</v>
      </c>
      <c r="G1" s="14" t="s">
        <v>79</v>
      </c>
      <c r="H1" s="14" t="s">
        <v>80</v>
      </c>
    </row>
    <row r="2" spans="1:8" x14ac:dyDescent="0.25">
      <c r="A2">
        <f>COUNT($D$9:$F$11)</f>
        <v>9</v>
      </c>
      <c r="C2" s="15" t="s">
        <v>81</v>
      </c>
      <c r="D2" s="16">
        <v>10</v>
      </c>
      <c r="E2" s="15">
        <v>16</v>
      </c>
      <c r="F2" s="15">
        <v>32</v>
      </c>
      <c r="G2" s="15">
        <f t="array" ref="G2">SUM(D2:F2*D9:F9)</f>
        <v>16</v>
      </c>
      <c r="H2" s="15">
        <f>D9+E9+F9</f>
        <v>1</v>
      </c>
    </row>
    <row r="3" spans="1:8" x14ac:dyDescent="0.25">
      <c r="A3" t="b">
        <f t="array" ref="A3">$D$6:$F$6=1</f>
        <v>1</v>
      </c>
      <c r="C3" s="15" t="s">
        <v>82</v>
      </c>
      <c r="D3" s="16">
        <v>14</v>
      </c>
      <c r="E3" s="15">
        <v>22</v>
      </c>
      <c r="F3" s="15">
        <v>40</v>
      </c>
      <c r="G3" s="15">
        <f t="array" ref="G3">SUM(D3:F3*D10:F10)</f>
        <v>14</v>
      </c>
      <c r="H3" s="15">
        <f>D10+E10+F10</f>
        <v>1</v>
      </c>
    </row>
    <row r="4" spans="1:8" x14ac:dyDescent="0.25">
      <c r="A4" t="b">
        <f t="array" ref="A4">$D$9:$F$11=INT($D$9:$F$11)</f>
        <v>1</v>
      </c>
      <c r="C4" s="15" t="s">
        <v>83</v>
      </c>
      <c r="D4" s="16">
        <v>22</v>
      </c>
      <c r="E4" s="15">
        <v>24</v>
      </c>
      <c r="F4" s="15">
        <v>34</v>
      </c>
      <c r="G4" s="15">
        <f t="array" ref="G4">SUM(D4:F4*D11:F11)</f>
        <v>34</v>
      </c>
      <c r="H4" s="15">
        <f>D11+E11+F11</f>
        <v>1</v>
      </c>
    </row>
    <row r="5" spans="1:8" x14ac:dyDescent="0.25">
      <c r="A5" t="b">
        <f t="array" ref="A5">$H$2:$H$4=1</f>
        <v>1</v>
      </c>
      <c r="C5" s="15" t="s">
        <v>79</v>
      </c>
      <c r="D5" s="16">
        <f t="array" ref="D5">SUM(D2:D4*D9:D11)</f>
        <v>14</v>
      </c>
      <c r="E5" s="16">
        <f t="array" ref="E5">SUM(E2:E4*E9:E11)</f>
        <v>16</v>
      </c>
      <c r="F5" s="16">
        <f t="array" ref="F5">SUM(F2:F4*F9:F11)</f>
        <v>34</v>
      </c>
    </row>
    <row r="6" spans="1:8" x14ac:dyDescent="0.25">
      <c r="A6">
        <f>{32767,32767,0.000001,0.01,TRUE,FALSE,TRUE,1,1,1,0.0001,TRUE}</f>
        <v>32767</v>
      </c>
      <c r="C6" s="15" t="s">
        <v>80</v>
      </c>
      <c r="D6" s="16">
        <f>D9+D10+D11</f>
        <v>1</v>
      </c>
      <c r="E6" s="16">
        <f>E9+E10+E11</f>
        <v>1</v>
      </c>
      <c r="F6" s="16">
        <f>F9+F10+F11</f>
        <v>1</v>
      </c>
    </row>
    <row r="7" spans="1:8" x14ac:dyDescent="0.25">
      <c r="A7">
        <f>{0,0,2,100,0,FALSE,TRUE,0.075,0,0,FALSE,30}</f>
        <v>0</v>
      </c>
    </row>
    <row r="8" spans="1:8" x14ac:dyDescent="0.25">
      <c r="C8" s="15"/>
      <c r="D8" s="14" t="s">
        <v>76</v>
      </c>
      <c r="E8" s="14" t="s">
        <v>77</v>
      </c>
      <c r="F8" s="14" t="s">
        <v>78</v>
      </c>
    </row>
    <row r="9" spans="1:8" x14ac:dyDescent="0.25">
      <c r="C9" s="15" t="s">
        <v>81</v>
      </c>
      <c r="D9" s="15">
        <v>0</v>
      </c>
      <c r="E9" s="15">
        <v>1</v>
      </c>
      <c r="F9" s="15">
        <v>0</v>
      </c>
    </row>
    <row r="10" spans="1:8" x14ac:dyDescent="0.25">
      <c r="C10" s="15" t="s">
        <v>84</v>
      </c>
      <c r="D10" s="15">
        <v>1</v>
      </c>
      <c r="E10" s="15">
        <v>0</v>
      </c>
      <c r="F10" s="15">
        <v>0</v>
      </c>
      <c r="G10" s="14" t="s">
        <v>85</v>
      </c>
    </row>
    <row r="11" spans="1:8" x14ac:dyDescent="0.25">
      <c r="C11" s="15" t="s">
        <v>86</v>
      </c>
      <c r="D11" s="15">
        <v>0</v>
      </c>
      <c r="E11" s="15">
        <v>0</v>
      </c>
      <c r="F11" s="15">
        <v>1</v>
      </c>
      <c r="G11" s="15">
        <f>SUM(D5:F5)</f>
        <v>64</v>
      </c>
    </row>
  </sheetData>
  <phoneticPr fontId="8" type="noConversion"/>
  <printOptions headings="1"/>
  <pageMargins left="0.75" right="0.75" top="1" bottom="1" header="0.5" footer="0.5"/>
  <pageSetup paperSize="9" orientation="portrait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" defaultRowHeight="14" x14ac:dyDescent="0.3"/>
  <cols>
    <col min="1" max="1" width="7.1796875" style="10" customWidth="1"/>
    <col min="2" max="2" width="2.36328125" style="10" customWidth="1"/>
    <col min="3" max="3" width="6.81640625" style="10" customWidth="1"/>
    <col min="4" max="4" width="7.08984375" style="10" customWidth="1"/>
    <col min="5" max="5" width="6.90625" style="10" customWidth="1"/>
    <col min="6" max="6" width="6.453125" style="10" customWidth="1"/>
    <col min="7" max="7" width="6.90625" style="10" customWidth="1"/>
    <col min="8" max="8" width="7.453125" style="10" customWidth="1"/>
    <col min="9" max="9" width="7.6328125" style="10" customWidth="1"/>
    <col min="10" max="10" width="2.1796875" style="10" customWidth="1"/>
    <col min="11" max="256" width="8.90625" style="10"/>
    <col min="257" max="257" width="7.1796875" style="10" customWidth="1"/>
    <col min="258" max="258" width="2.36328125" style="10" customWidth="1"/>
    <col min="259" max="259" width="6.81640625" style="10" customWidth="1"/>
    <col min="260" max="260" width="7.08984375" style="10" customWidth="1"/>
    <col min="261" max="261" width="6.90625" style="10" customWidth="1"/>
    <col min="262" max="262" width="6.453125" style="10" customWidth="1"/>
    <col min="263" max="263" width="6.90625" style="10" customWidth="1"/>
    <col min="264" max="264" width="7.453125" style="10" customWidth="1"/>
    <col min="265" max="265" width="7.6328125" style="10" customWidth="1"/>
    <col min="266" max="266" width="2.1796875" style="10" customWidth="1"/>
    <col min="267" max="512" width="8.90625" style="10"/>
    <col min="513" max="513" width="7.1796875" style="10" customWidth="1"/>
    <col min="514" max="514" width="2.36328125" style="10" customWidth="1"/>
    <col min="515" max="515" width="6.81640625" style="10" customWidth="1"/>
    <col min="516" max="516" width="7.08984375" style="10" customWidth="1"/>
    <col min="517" max="517" width="6.90625" style="10" customWidth="1"/>
    <col min="518" max="518" width="6.453125" style="10" customWidth="1"/>
    <col min="519" max="519" width="6.90625" style="10" customWidth="1"/>
    <col min="520" max="520" width="7.453125" style="10" customWidth="1"/>
    <col min="521" max="521" width="7.6328125" style="10" customWidth="1"/>
    <col min="522" max="522" width="2.1796875" style="10" customWidth="1"/>
    <col min="523" max="768" width="8.90625" style="10"/>
    <col min="769" max="769" width="7.1796875" style="10" customWidth="1"/>
    <col min="770" max="770" width="2.36328125" style="10" customWidth="1"/>
    <col min="771" max="771" width="6.81640625" style="10" customWidth="1"/>
    <col min="772" max="772" width="7.08984375" style="10" customWidth="1"/>
    <col min="773" max="773" width="6.90625" style="10" customWidth="1"/>
    <col min="774" max="774" width="6.453125" style="10" customWidth="1"/>
    <col min="775" max="775" width="6.90625" style="10" customWidth="1"/>
    <col min="776" max="776" width="7.453125" style="10" customWidth="1"/>
    <col min="777" max="777" width="7.6328125" style="10" customWidth="1"/>
    <col min="778" max="778" width="2.1796875" style="10" customWidth="1"/>
    <col min="779" max="1024" width="8.90625" style="10"/>
    <col min="1025" max="1025" width="7.1796875" style="10" customWidth="1"/>
    <col min="1026" max="1026" width="2.36328125" style="10" customWidth="1"/>
    <col min="1027" max="1027" width="6.81640625" style="10" customWidth="1"/>
    <col min="1028" max="1028" width="7.08984375" style="10" customWidth="1"/>
    <col min="1029" max="1029" width="6.90625" style="10" customWidth="1"/>
    <col min="1030" max="1030" width="6.453125" style="10" customWidth="1"/>
    <col min="1031" max="1031" width="6.90625" style="10" customWidth="1"/>
    <col min="1032" max="1032" width="7.453125" style="10" customWidth="1"/>
    <col min="1033" max="1033" width="7.6328125" style="10" customWidth="1"/>
    <col min="1034" max="1034" width="2.1796875" style="10" customWidth="1"/>
    <col min="1035" max="1280" width="8.90625" style="10"/>
    <col min="1281" max="1281" width="7.1796875" style="10" customWidth="1"/>
    <col min="1282" max="1282" width="2.36328125" style="10" customWidth="1"/>
    <col min="1283" max="1283" width="6.81640625" style="10" customWidth="1"/>
    <col min="1284" max="1284" width="7.08984375" style="10" customWidth="1"/>
    <col min="1285" max="1285" width="6.90625" style="10" customWidth="1"/>
    <col min="1286" max="1286" width="6.453125" style="10" customWidth="1"/>
    <col min="1287" max="1287" width="6.90625" style="10" customWidth="1"/>
    <col min="1288" max="1288" width="7.453125" style="10" customWidth="1"/>
    <col min="1289" max="1289" width="7.6328125" style="10" customWidth="1"/>
    <col min="1290" max="1290" width="2.1796875" style="10" customWidth="1"/>
    <col min="1291" max="1536" width="8.90625" style="10"/>
    <col min="1537" max="1537" width="7.1796875" style="10" customWidth="1"/>
    <col min="1538" max="1538" width="2.36328125" style="10" customWidth="1"/>
    <col min="1539" max="1539" width="6.81640625" style="10" customWidth="1"/>
    <col min="1540" max="1540" width="7.08984375" style="10" customWidth="1"/>
    <col min="1541" max="1541" width="6.90625" style="10" customWidth="1"/>
    <col min="1542" max="1542" width="6.453125" style="10" customWidth="1"/>
    <col min="1543" max="1543" width="6.90625" style="10" customWidth="1"/>
    <col min="1544" max="1544" width="7.453125" style="10" customWidth="1"/>
    <col min="1545" max="1545" width="7.6328125" style="10" customWidth="1"/>
    <col min="1546" max="1546" width="2.1796875" style="10" customWidth="1"/>
    <col min="1547" max="1792" width="8.90625" style="10"/>
    <col min="1793" max="1793" width="7.1796875" style="10" customWidth="1"/>
    <col min="1794" max="1794" width="2.36328125" style="10" customWidth="1"/>
    <col min="1795" max="1795" width="6.81640625" style="10" customWidth="1"/>
    <col min="1796" max="1796" width="7.08984375" style="10" customWidth="1"/>
    <col min="1797" max="1797" width="6.90625" style="10" customWidth="1"/>
    <col min="1798" max="1798" width="6.453125" style="10" customWidth="1"/>
    <col min="1799" max="1799" width="6.90625" style="10" customWidth="1"/>
    <col min="1800" max="1800" width="7.453125" style="10" customWidth="1"/>
    <col min="1801" max="1801" width="7.6328125" style="10" customWidth="1"/>
    <col min="1802" max="1802" width="2.1796875" style="10" customWidth="1"/>
    <col min="1803" max="2048" width="8.90625" style="10"/>
    <col min="2049" max="2049" width="7.1796875" style="10" customWidth="1"/>
    <col min="2050" max="2050" width="2.36328125" style="10" customWidth="1"/>
    <col min="2051" max="2051" width="6.81640625" style="10" customWidth="1"/>
    <col min="2052" max="2052" width="7.08984375" style="10" customWidth="1"/>
    <col min="2053" max="2053" width="6.90625" style="10" customWidth="1"/>
    <col min="2054" max="2054" width="6.453125" style="10" customWidth="1"/>
    <col min="2055" max="2055" width="6.90625" style="10" customWidth="1"/>
    <col min="2056" max="2056" width="7.453125" style="10" customWidth="1"/>
    <col min="2057" max="2057" width="7.6328125" style="10" customWidth="1"/>
    <col min="2058" max="2058" width="2.1796875" style="10" customWidth="1"/>
    <col min="2059" max="2304" width="8.90625" style="10"/>
    <col min="2305" max="2305" width="7.1796875" style="10" customWidth="1"/>
    <col min="2306" max="2306" width="2.36328125" style="10" customWidth="1"/>
    <col min="2307" max="2307" width="6.81640625" style="10" customWidth="1"/>
    <col min="2308" max="2308" width="7.08984375" style="10" customWidth="1"/>
    <col min="2309" max="2309" width="6.90625" style="10" customWidth="1"/>
    <col min="2310" max="2310" width="6.453125" style="10" customWidth="1"/>
    <col min="2311" max="2311" width="6.90625" style="10" customWidth="1"/>
    <col min="2312" max="2312" width="7.453125" style="10" customWidth="1"/>
    <col min="2313" max="2313" width="7.6328125" style="10" customWidth="1"/>
    <col min="2314" max="2314" width="2.1796875" style="10" customWidth="1"/>
    <col min="2315" max="2560" width="8.90625" style="10"/>
    <col min="2561" max="2561" width="7.1796875" style="10" customWidth="1"/>
    <col min="2562" max="2562" width="2.36328125" style="10" customWidth="1"/>
    <col min="2563" max="2563" width="6.81640625" style="10" customWidth="1"/>
    <col min="2564" max="2564" width="7.08984375" style="10" customWidth="1"/>
    <col min="2565" max="2565" width="6.90625" style="10" customWidth="1"/>
    <col min="2566" max="2566" width="6.453125" style="10" customWidth="1"/>
    <col min="2567" max="2567" width="6.90625" style="10" customWidth="1"/>
    <col min="2568" max="2568" width="7.453125" style="10" customWidth="1"/>
    <col min="2569" max="2569" width="7.6328125" style="10" customWidth="1"/>
    <col min="2570" max="2570" width="2.1796875" style="10" customWidth="1"/>
    <col min="2571" max="2816" width="8.90625" style="10"/>
    <col min="2817" max="2817" width="7.1796875" style="10" customWidth="1"/>
    <col min="2818" max="2818" width="2.36328125" style="10" customWidth="1"/>
    <col min="2819" max="2819" width="6.81640625" style="10" customWidth="1"/>
    <col min="2820" max="2820" width="7.08984375" style="10" customWidth="1"/>
    <col min="2821" max="2821" width="6.90625" style="10" customWidth="1"/>
    <col min="2822" max="2822" width="6.453125" style="10" customWidth="1"/>
    <col min="2823" max="2823" width="6.90625" style="10" customWidth="1"/>
    <col min="2824" max="2824" width="7.453125" style="10" customWidth="1"/>
    <col min="2825" max="2825" width="7.6328125" style="10" customWidth="1"/>
    <col min="2826" max="2826" width="2.1796875" style="10" customWidth="1"/>
    <col min="2827" max="3072" width="8.90625" style="10"/>
    <col min="3073" max="3073" width="7.1796875" style="10" customWidth="1"/>
    <col min="3074" max="3074" width="2.36328125" style="10" customWidth="1"/>
    <col min="3075" max="3075" width="6.81640625" style="10" customWidth="1"/>
    <col min="3076" max="3076" width="7.08984375" style="10" customWidth="1"/>
    <col min="3077" max="3077" width="6.90625" style="10" customWidth="1"/>
    <col min="3078" max="3078" width="6.453125" style="10" customWidth="1"/>
    <col min="3079" max="3079" width="6.90625" style="10" customWidth="1"/>
    <col min="3080" max="3080" width="7.453125" style="10" customWidth="1"/>
    <col min="3081" max="3081" width="7.6328125" style="10" customWidth="1"/>
    <col min="3082" max="3082" width="2.1796875" style="10" customWidth="1"/>
    <col min="3083" max="3328" width="8.90625" style="10"/>
    <col min="3329" max="3329" width="7.1796875" style="10" customWidth="1"/>
    <col min="3330" max="3330" width="2.36328125" style="10" customWidth="1"/>
    <col min="3331" max="3331" width="6.81640625" style="10" customWidth="1"/>
    <col min="3332" max="3332" width="7.08984375" style="10" customWidth="1"/>
    <col min="3333" max="3333" width="6.90625" style="10" customWidth="1"/>
    <col min="3334" max="3334" width="6.453125" style="10" customWidth="1"/>
    <col min="3335" max="3335" width="6.90625" style="10" customWidth="1"/>
    <col min="3336" max="3336" width="7.453125" style="10" customWidth="1"/>
    <col min="3337" max="3337" width="7.6328125" style="10" customWidth="1"/>
    <col min="3338" max="3338" width="2.1796875" style="10" customWidth="1"/>
    <col min="3339" max="3584" width="8.90625" style="10"/>
    <col min="3585" max="3585" width="7.1796875" style="10" customWidth="1"/>
    <col min="3586" max="3586" width="2.36328125" style="10" customWidth="1"/>
    <col min="3587" max="3587" width="6.81640625" style="10" customWidth="1"/>
    <col min="3588" max="3588" width="7.08984375" style="10" customWidth="1"/>
    <col min="3589" max="3589" width="6.90625" style="10" customWidth="1"/>
    <col min="3590" max="3590" width="6.453125" style="10" customWidth="1"/>
    <col min="3591" max="3591" width="6.90625" style="10" customWidth="1"/>
    <col min="3592" max="3592" width="7.453125" style="10" customWidth="1"/>
    <col min="3593" max="3593" width="7.6328125" style="10" customWidth="1"/>
    <col min="3594" max="3594" width="2.1796875" style="10" customWidth="1"/>
    <col min="3595" max="3840" width="8.90625" style="10"/>
    <col min="3841" max="3841" width="7.1796875" style="10" customWidth="1"/>
    <col min="3842" max="3842" width="2.36328125" style="10" customWidth="1"/>
    <col min="3843" max="3843" width="6.81640625" style="10" customWidth="1"/>
    <col min="3844" max="3844" width="7.08984375" style="10" customWidth="1"/>
    <col min="3845" max="3845" width="6.90625" style="10" customWidth="1"/>
    <col min="3846" max="3846" width="6.453125" style="10" customWidth="1"/>
    <col min="3847" max="3847" width="6.90625" style="10" customWidth="1"/>
    <col min="3848" max="3848" width="7.453125" style="10" customWidth="1"/>
    <col min="3849" max="3849" width="7.6328125" style="10" customWidth="1"/>
    <col min="3850" max="3850" width="2.1796875" style="10" customWidth="1"/>
    <col min="3851" max="4096" width="8.90625" style="10"/>
    <col min="4097" max="4097" width="7.1796875" style="10" customWidth="1"/>
    <col min="4098" max="4098" width="2.36328125" style="10" customWidth="1"/>
    <col min="4099" max="4099" width="6.81640625" style="10" customWidth="1"/>
    <col min="4100" max="4100" width="7.08984375" style="10" customWidth="1"/>
    <col min="4101" max="4101" width="6.90625" style="10" customWidth="1"/>
    <col min="4102" max="4102" width="6.453125" style="10" customWidth="1"/>
    <col min="4103" max="4103" width="6.90625" style="10" customWidth="1"/>
    <col min="4104" max="4104" width="7.453125" style="10" customWidth="1"/>
    <col min="4105" max="4105" width="7.6328125" style="10" customWidth="1"/>
    <col min="4106" max="4106" width="2.1796875" style="10" customWidth="1"/>
    <col min="4107" max="4352" width="8.90625" style="10"/>
    <col min="4353" max="4353" width="7.1796875" style="10" customWidth="1"/>
    <col min="4354" max="4354" width="2.36328125" style="10" customWidth="1"/>
    <col min="4355" max="4355" width="6.81640625" style="10" customWidth="1"/>
    <col min="4356" max="4356" width="7.08984375" style="10" customWidth="1"/>
    <col min="4357" max="4357" width="6.90625" style="10" customWidth="1"/>
    <col min="4358" max="4358" width="6.453125" style="10" customWidth="1"/>
    <col min="4359" max="4359" width="6.90625" style="10" customWidth="1"/>
    <col min="4360" max="4360" width="7.453125" style="10" customWidth="1"/>
    <col min="4361" max="4361" width="7.6328125" style="10" customWidth="1"/>
    <col min="4362" max="4362" width="2.1796875" style="10" customWidth="1"/>
    <col min="4363" max="4608" width="8.90625" style="10"/>
    <col min="4609" max="4609" width="7.1796875" style="10" customWidth="1"/>
    <col min="4610" max="4610" width="2.36328125" style="10" customWidth="1"/>
    <col min="4611" max="4611" width="6.81640625" style="10" customWidth="1"/>
    <col min="4612" max="4612" width="7.08984375" style="10" customWidth="1"/>
    <col min="4613" max="4613" width="6.90625" style="10" customWidth="1"/>
    <col min="4614" max="4614" width="6.453125" style="10" customWidth="1"/>
    <col min="4615" max="4615" width="6.90625" style="10" customWidth="1"/>
    <col min="4616" max="4616" width="7.453125" style="10" customWidth="1"/>
    <col min="4617" max="4617" width="7.6328125" style="10" customWidth="1"/>
    <col min="4618" max="4618" width="2.1796875" style="10" customWidth="1"/>
    <col min="4619" max="4864" width="8.90625" style="10"/>
    <col min="4865" max="4865" width="7.1796875" style="10" customWidth="1"/>
    <col min="4866" max="4866" width="2.36328125" style="10" customWidth="1"/>
    <col min="4867" max="4867" width="6.81640625" style="10" customWidth="1"/>
    <col min="4868" max="4868" width="7.08984375" style="10" customWidth="1"/>
    <col min="4869" max="4869" width="6.90625" style="10" customWidth="1"/>
    <col min="4870" max="4870" width="6.453125" style="10" customWidth="1"/>
    <col min="4871" max="4871" width="6.90625" style="10" customWidth="1"/>
    <col min="4872" max="4872" width="7.453125" style="10" customWidth="1"/>
    <col min="4873" max="4873" width="7.6328125" style="10" customWidth="1"/>
    <col min="4874" max="4874" width="2.1796875" style="10" customWidth="1"/>
    <col min="4875" max="5120" width="8.90625" style="10"/>
    <col min="5121" max="5121" width="7.1796875" style="10" customWidth="1"/>
    <col min="5122" max="5122" width="2.36328125" style="10" customWidth="1"/>
    <col min="5123" max="5123" width="6.81640625" style="10" customWidth="1"/>
    <col min="5124" max="5124" width="7.08984375" style="10" customWidth="1"/>
    <col min="5125" max="5125" width="6.90625" style="10" customWidth="1"/>
    <col min="5126" max="5126" width="6.453125" style="10" customWidth="1"/>
    <col min="5127" max="5127" width="6.90625" style="10" customWidth="1"/>
    <col min="5128" max="5128" width="7.453125" style="10" customWidth="1"/>
    <col min="5129" max="5129" width="7.6328125" style="10" customWidth="1"/>
    <col min="5130" max="5130" width="2.1796875" style="10" customWidth="1"/>
    <col min="5131" max="5376" width="8.90625" style="10"/>
    <col min="5377" max="5377" width="7.1796875" style="10" customWidth="1"/>
    <col min="5378" max="5378" width="2.36328125" style="10" customWidth="1"/>
    <col min="5379" max="5379" width="6.81640625" style="10" customWidth="1"/>
    <col min="5380" max="5380" width="7.08984375" style="10" customWidth="1"/>
    <col min="5381" max="5381" width="6.90625" style="10" customWidth="1"/>
    <col min="5382" max="5382" width="6.453125" style="10" customWidth="1"/>
    <col min="5383" max="5383" width="6.90625" style="10" customWidth="1"/>
    <col min="5384" max="5384" width="7.453125" style="10" customWidth="1"/>
    <col min="5385" max="5385" width="7.6328125" style="10" customWidth="1"/>
    <col min="5386" max="5386" width="2.1796875" style="10" customWidth="1"/>
    <col min="5387" max="5632" width="8.90625" style="10"/>
    <col min="5633" max="5633" width="7.1796875" style="10" customWidth="1"/>
    <col min="5634" max="5634" width="2.36328125" style="10" customWidth="1"/>
    <col min="5635" max="5635" width="6.81640625" style="10" customWidth="1"/>
    <col min="5636" max="5636" width="7.08984375" style="10" customWidth="1"/>
    <col min="5637" max="5637" width="6.90625" style="10" customWidth="1"/>
    <col min="5638" max="5638" width="6.453125" style="10" customWidth="1"/>
    <col min="5639" max="5639" width="6.90625" style="10" customWidth="1"/>
    <col min="5640" max="5640" width="7.453125" style="10" customWidth="1"/>
    <col min="5641" max="5641" width="7.6328125" style="10" customWidth="1"/>
    <col min="5642" max="5642" width="2.1796875" style="10" customWidth="1"/>
    <col min="5643" max="5888" width="8.90625" style="10"/>
    <col min="5889" max="5889" width="7.1796875" style="10" customWidth="1"/>
    <col min="5890" max="5890" width="2.36328125" style="10" customWidth="1"/>
    <col min="5891" max="5891" width="6.81640625" style="10" customWidth="1"/>
    <col min="5892" max="5892" width="7.08984375" style="10" customWidth="1"/>
    <col min="5893" max="5893" width="6.90625" style="10" customWidth="1"/>
    <col min="5894" max="5894" width="6.453125" style="10" customWidth="1"/>
    <col min="5895" max="5895" width="6.90625" style="10" customWidth="1"/>
    <col min="5896" max="5896" width="7.453125" style="10" customWidth="1"/>
    <col min="5897" max="5897" width="7.6328125" style="10" customWidth="1"/>
    <col min="5898" max="5898" width="2.1796875" style="10" customWidth="1"/>
    <col min="5899" max="6144" width="8.90625" style="10"/>
    <col min="6145" max="6145" width="7.1796875" style="10" customWidth="1"/>
    <col min="6146" max="6146" width="2.36328125" style="10" customWidth="1"/>
    <col min="6147" max="6147" width="6.81640625" style="10" customWidth="1"/>
    <col min="6148" max="6148" width="7.08984375" style="10" customWidth="1"/>
    <col min="6149" max="6149" width="6.90625" style="10" customWidth="1"/>
    <col min="6150" max="6150" width="6.453125" style="10" customWidth="1"/>
    <col min="6151" max="6151" width="6.90625" style="10" customWidth="1"/>
    <col min="6152" max="6152" width="7.453125" style="10" customWidth="1"/>
    <col min="6153" max="6153" width="7.6328125" style="10" customWidth="1"/>
    <col min="6154" max="6154" width="2.1796875" style="10" customWidth="1"/>
    <col min="6155" max="6400" width="8.90625" style="10"/>
    <col min="6401" max="6401" width="7.1796875" style="10" customWidth="1"/>
    <col min="6402" max="6402" width="2.36328125" style="10" customWidth="1"/>
    <col min="6403" max="6403" width="6.81640625" style="10" customWidth="1"/>
    <col min="6404" max="6404" width="7.08984375" style="10" customWidth="1"/>
    <col min="6405" max="6405" width="6.90625" style="10" customWidth="1"/>
    <col min="6406" max="6406" width="6.453125" style="10" customWidth="1"/>
    <col min="6407" max="6407" width="6.90625" style="10" customWidth="1"/>
    <col min="6408" max="6408" width="7.453125" style="10" customWidth="1"/>
    <col min="6409" max="6409" width="7.6328125" style="10" customWidth="1"/>
    <col min="6410" max="6410" width="2.1796875" style="10" customWidth="1"/>
    <col min="6411" max="6656" width="8.90625" style="10"/>
    <col min="6657" max="6657" width="7.1796875" style="10" customWidth="1"/>
    <col min="6658" max="6658" width="2.36328125" style="10" customWidth="1"/>
    <col min="6659" max="6659" width="6.81640625" style="10" customWidth="1"/>
    <col min="6660" max="6660" width="7.08984375" style="10" customWidth="1"/>
    <col min="6661" max="6661" width="6.90625" style="10" customWidth="1"/>
    <col min="6662" max="6662" width="6.453125" style="10" customWidth="1"/>
    <col min="6663" max="6663" width="6.90625" style="10" customWidth="1"/>
    <col min="6664" max="6664" width="7.453125" style="10" customWidth="1"/>
    <col min="6665" max="6665" width="7.6328125" style="10" customWidth="1"/>
    <col min="6666" max="6666" width="2.1796875" style="10" customWidth="1"/>
    <col min="6667" max="6912" width="8.90625" style="10"/>
    <col min="6913" max="6913" width="7.1796875" style="10" customWidth="1"/>
    <col min="6914" max="6914" width="2.36328125" style="10" customWidth="1"/>
    <col min="6915" max="6915" width="6.81640625" style="10" customWidth="1"/>
    <col min="6916" max="6916" width="7.08984375" style="10" customWidth="1"/>
    <col min="6917" max="6917" width="6.90625" style="10" customWidth="1"/>
    <col min="6918" max="6918" width="6.453125" style="10" customWidth="1"/>
    <col min="6919" max="6919" width="6.90625" style="10" customWidth="1"/>
    <col min="6920" max="6920" width="7.453125" style="10" customWidth="1"/>
    <col min="6921" max="6921" width="7.6328125" style="10" customWidth="1"/>
    <col min="6922" max="6922" width="2.1796875" style="10" customWidth="1"/>
    <col min="6923" max="7168" width="8.90625" style="10"/>
    <col min="7169" max="7169" width="7.1796875" style="10" customWidth="1"/>
    <col min="7170" max="7170" width="2.36328125" style="10" customWidth="1"/>
    <col min="7171" max="7171" width="6.81640625" style="10" customWidth="1"/>
    <col min="7172" max="7172" width="7.08984375" style="10" customWidth="1"/>
    <col min="7173" max="7173" width="6.90625" style="10" customWidth="1"/>
    <col min="7174" max="7174" width="6.453125" style="10" customWidth="1"/>
    <col min="7175" max="7175" width="6.90625" style="10" customWidth="1"/>
    <col min="7176" max="7176" width="7.453125" style="10" customWidth="1"/>
    <col min="7177" max="7177" width="7.6328125" style="10" customWidth="1"/>
    <col min="7178" max="7178" width="2.1796875" style="10" customWidth="1"/>
    <col min="7179" max="7424" width="8.90625" style="10"/>
    <col min="7425" max="7425" width="7.1796875" style="10" customWidth="1"/>
    <col min="7426" max="7426" width="2.36328125" style="10" customWidth="1"/>
    <col min="7427" max="7427" width="6.81640625" style="10" customWidth="1"/>
    <col min="7428" max="7428" width="7.08984375" style="10" customWidth="1"/>
    <col min="7429" max="7429" width="6.90625" style="10" customWidth="1"/>
    <col min="7430" max="7430" width="6.453125" style="10" customWidth="1"/>
    <col min="7431" max="7431" width="6.90625" style="10" customWidth="1"/>
    <col min="7432" max="7432" width="7.453125" style="10" customWidth="1"/>
    <col min="7433" max="7433" width="7.6328125" style="10" customWidth="1"/>
    <col min="7434" max="7434" width="2.1796875" style="10" customWidth="1"/>
    <col min="7435" max="7680" width="8.90625" style="10"/>
    <col min="7681" max="7681" width="7.1796875" style="10" customWidth="1"/>
    <col min="7682" max="7682" width="2.36328125" style="10" customWidth="1"/>
    <col min="7683" max="7683" width="6.81640625" style="10" customWidth="1"/>
    <col min="7684" max="7684" width="7.08984375" style="10" customWidth="1"/>
    <col min="7685" max="7685" width="6.90625" style="10" customWidth="1"/>
    <col min="7686" max="7686" width="6.453125" style="10" customWidth="1"/>
    <col min="7687" max="7687" width="6.90625" style="10" customWidth="1"/>
    <col min="7688" max="7688" width="7.453125" style="10" customWidth="1"/>
    <col min="7689" max="7689" width="7.6328125" style="10" customWidth="1"/>
    <col min="7690" max="7690" width="2.1796875" style="10" customWidth="1"/>
    <col min="7691" max="7936" width="8.90625" style="10"/>
    <col min="7937" max="7937" width="7.1796875" style="10" customWidth="1"/>
    <col min="7938" max="7938" width="2.36328125" style="10" customWidth="1"/>
    <col min="7939" max="7939" width="6.81640625" style="10" customWidth="1"/>
    <col min="7940" max="7940" width="7.08984375" style="10" customWidth="1"/>
    <col min="7941" max="7941" width="6.90625" style="10" customWidth="1"/>
    <col min="7942" max="7942" width="6.453125" style="10" customWidth="1"/>
    <col min="7943" max="7943" width="6.90625" style="10" customWidth="1"/>
    <col min="7944" max="7944" width="7.453125" style="10" customWidth="1"/>
    <col min="7945" max="7945" width="7.6328125" style="10" customWidth="1"/>
    <col min="7946" max="7946" width="2.1796875" style="10" customWidth="1"/>
    <col min="7947" max="8192" width="8.90625" style="10"/>
    <col min="8193" max="8193" width="7.1796875" style="10" customWidth="1"/>
    <col min="8194" max="8194" width="2.36328125" style="10" customWidth="1"/>
    <col min="8195" max="8195" width="6.81640625" style="10" customWidth="1"/>
    <col min="8196" max="8196" width="7.08984375" style="10" customWidth="1"/>
    <col min="8197" max="8197" width="6.90625" style="10" customWidth="1"/>
    <col min="8198" max="8198" width="6.453125" style="10" customWidth="1"/>
    <col min="8199" max="8199" width="6.90625" style="10" customWidth="1"/>
    <col min="8200" max="8200" width="7.453125" style="10" customWidth="1"/>
    <col min="8201" max="8201" width="7.6328125" style="10" customWidth="1"/>
    <col min="8202" max="8202" width="2.1796875" style="10" customWidth="1"/>
    <col min="8203" max="8448" width="8.90625" style="10"/>
    <col min="8449" max="8449" width="7.1796875" style="10" customWidth="1"/>
    <col min="8450" max="8450" width="2.36328125" style="10" customWidth="1"/>
    <col min="8451" max="8451" width="6.81640625" style="10" customWidth="1"/>
    <col min="8452" max="8452" width="7.08984375" style="10" customWidth="1"/>
    <col min="8453" max="8453" width="6.90625" style="10" customWidth="1"/>
    <col min="8454" max="8454" width="6.453125" style="10" customWidth="1"/>
    <col min="8455" max="8455" width="6.90625" style="10" customWidth="1"/>
    <col min="8456" max="8456" width="7.453125" style="10" customWidth="1"/>
    <col min="8457" max="8457" width="7.6328125" style="10" customWidth="1"/>
    <col min="8458" max="8458" width="2.1796875" style="10" customWidth="1"/>
    <col min="8459" max="8704" width="8.90625" style="10"/>
    <col min="8705" max="8705" width="7.1796875" style="10" customWidth="1"/>
    <col min="8706" max="8706" width="2.36328125" style="10" customWidth="1"/>
    <col min="8707" max="8707" width="6.81640625" style="10" customWidth="1"/>
    <col min="8708" max="8708" width="7.08984375" style="10" customWidth="1"/>
    <col min="8709" max="8709" width="6.90625" style="10" customWidth="1"/>
    <col min="8710" max="8710" width="6.453125" style="10" customWidth="1"/>
    <col min="8711" max="8711" width="6.90625" style="10" customWidth="1"/>
    <col min="8712" max="8712" width="7.453125" style="10" customWidth="1"/>
    <col min="8713" max="8713" width="7.6328125" style="10" customWidth="1"/>
    <col min="8714" max="8714" width="2.1796875" style="10" customWidth="1"/>
    <col min="8715" max="8960" width="8.90625" style="10"/>
    <col min="8961" max="8961" width="7.1796875" style="10" customWidth="1"/>
    <col min="8962" max="8962" width="2.36328125" style="10" customWidth="1"/>
    <col min="8963" max="8963" width="6.81640625" style="10" customWidth="1"/>
    <col min="8964" max="8964" width="7.08984375" style="10" customWidth="1"/>
    <col min="8965" max="8965" width="6.90625" style="10" customWidth="1"/>
    <col min="8966" max="8966" width="6.453125" style="10" customWidth="1"/>
    <col min="8967" max="8967" width="6.90625" style="10" customWidth="1"/>
    <col min="8968" max="8968" width="7.453125" style="10" customWidth="1"/>
    <col min="8969" max="8969" width="7.6328125" style="10" customWidth="1"/>
    <col min="8970" max="8970" width="2.1796875" style="10" customWidth="1"/>
    <col min="8971" max="9216" width="8.90625" style="10"/>
    <col min="9217" max="9217" width="7.1796875" style="10" customWidth="1"/>
    <col min="9218" max="9218" width="2.36328125" style="10" customWidth="1"/>
    <col min="9219" max="9219" width="6.81640625" style="10" customWidth="1"/>
    <col min="9220" max="9220" width="7.08984375" style="10" customWidth="1"/>
    <col min="9221" max="9221" width="6.90625" style="10" customWidth="1"/>
    <col min="9222" max="9222" width="6.453125" style="10" customWidth="1"/>
    <col min="9223" max="9223" width="6.90625" style="10" customWidth="1"/>
    <col min="9224" max="9224" width="7.453125" style="10" customWidth="1"/>
    <col min="9225" max="9225" width="7.6328125" style="10" customWidth="1"/>
    <col min="9226" max="9226" width="2.1796875" style="10" customWidth="1"/>
    <col min="9227" max="9472" width="8.90625" style="10"/>
    <col min="9473" max="9473" width="7.1796875" style="10" customWidth="1"/>
    <col min="9474" max="9474" width="2.36328125" style="10" customWidth="1"/>
    <col min="9475" max="9475" width="6.81640625" style="10" customWidth="1"/>
    <col min="9476" max="9476" width="7.08984375" style="10" customWidth="1"/>
    <col min="9477" max="9477" width="6.90625" style="10" customWidth="1"/>
    <col min="9478" max="9478" width="6.453125" style="10" customWidth="1"/>
    <col min="9479" max="9479" width="6.90625" style="10" customWidth="1"/>
    <col min="9480" max="9480" width="7.453125" style="10" customWidth="1"/>
    <col min="9481" max="9481" width="7.6328125" style="10" customWidth="1"/>
    <col min="9482" max="9482" width="2.1796875" style="10" customWidth="1"/>
    <col min="9483" max="9728" width="8.90625" style="10"/>
    <col min="9729" max="9729" width="7.1796875" style="10" customWidth="1"/>
    <col min="9730" max="9730" width="2.36328125" style="10" customWidth="1"/>
    <col min="9731" max="9731" width="6.81640625" style="10" customWidth="1"/>
    <col min="9732" max="9732" width="7.08984375" style="10" customWidth="1"/>
    <col min="9733" max="9733" width="6.90625" style="10" customWidth="1"/>
    <col min="9734" max="9734" width="6.453125" style="10" customWidth="1"/>
    <col min="9735" max="9735" width="6.90625" style="10" customWidth="1"/>
    <col min="9736" max="9736" width="7.453125" style="10" customWidth="1"/>
    <col min="9737" max="9737" width="7.6328125" style="10" customWidth="1"/>
    <col min="9738" max="9738" width="2.1796875" style="10" customWidth="1"/>
    <col min="9739" max="9984" width="8.90625" style="10"/>
    <col min="9985" max="9985" width="7.1796875" style="10" customWidth="1"/>
    <col min="9986" max="9986" width="2.36328125" style="10" customWidth="1"/>
    <col min="9987" max="9987" width="6.81640625" style="10" customWidth="1"/>
    <col min="9988" max="9988" width="7.08984375" style="10" customWidth="1"/>
    <col min="9989" max="9989" width="6.90625" style="10" customWidth="1"/>
    <col min="9990" max="9990" width="6.453125" style="10" customWidth="1"/>
    <col min="9991" max="9991" width="6.90625" style="10" customWidth="1"/>
    <col min="9992" max="9992" width="7.453125" style="10" customWidth="1"/>
    <col min="9993" max="9993" width="7.6328125" style="10" customWidth="1"/>
    <col min="9994" max="9994" width="2.1796875" style="10" customWidth="1"/>
    <col min="9995" max="10240" width="8.90625" style="10"/>
    <col min="10241" max="10241" width="7.1796875" style="10" customWidth="1"/>
    <col min="10242" max="10242" width="2.36328125" style="10" customWidth="1"/>
    <col min="10243" max="10243" width="6.81640625" style="10" customWidth="1"/>
    <col min="10244" max="10244" width="7.08984375" style="10" customWidth="1"/>
    <col min="10245" max="10245" width="6.90625" style="10" customWidth="1"/>
    <col min="10246" max="10246" width="6.453125" style="10" customWidth="1"/>
    <col min="10247" max="10247" width="6.90625" style="10" customWidth="1"/>
    <col min="10248" max="10248" width="7.453125" style="10" customWidth="1"/>
    <col min="10249" max="10249" width="7.6328125" style="10" customWidth="1"/>
    <col min="10250" max="10250" width="2.1796875" style="10" customWidth="1"/>
    <col min="10251" max="10496" width="8.90625" style="10"/>
    <col min="10497" max="10497" width="7.1796875" style="10" customWidth="1"/>
    <col min="10498" max="10498" width="2.36328125" style="10" customWidth="1"/>
    <col min="10499" max="10499" width="6.81640625" style="10" customWidth="1"/>
    <col min="10500" max="10500" width="7.08984375" style="10" customWidth="1"/>
    <col min="10501" max="10501" width="6.90625" style="10" customWidth="1"/>
    <col min="10502" max="10502" width="6.453125" style="10" customWidth="1"/>
    <col min="10503" max="10503" width="6.90625" style="10" customWidth="1"/>
    <col min="10504" max="10504" width="7.453125" style="10" customWidth="1"/>
    <col min="10505" max="10505" width="7.6328125" style="10" customWidth="1"/>
    <col min="10506" max="10506" width="2.1796875" style="10" customWidth="1"/>
    <col min="10507" max="10752" width="8.90625" style="10"/>
    <col min="10753" max="10753" width="7.1796875" style="10" customWidth="1"/>
    <col min="10754" max="10754" width="2.36328125" style="10" customWidth="1"/>
    <col min="10755" max="10755" width="6.81640625" style="10" customWidth="1"/>
    <col min="10756" max="10756" width="7.08984375" style="10" customWidth="1"/>
    <col min="10757" max="10757" width="6.90625" style="10" customWidth="1"/>
    <col min="10758" max="10758" width="6.453125" style="10" customWidth="1"/>
    <col min="10759" max="10759" width="6.90625" style="10" customWidth="1"/>
    <col min="10760" max="10760" width="7.453125" style="10" customWidth="1"/>
    <col min="10761" max="10761" width="7.6328125" style="10" customWidth="1"/>
    <col min="10762" max="10762" width="2.1796875" style="10" customWidth="1"/>
    <col min="10763" max="11008" width="8.90625" style="10"/>
    <col min="11009" max="11009" width="7.1796875" style="10" customWidth="1"/>
    <col min="11010" max="11010" width="2.36328125" style="10" customWidth="1"/>
    <col min="11011" max="11011" width="6.81640625" style="10" customWidth="1"/>
    <col min="11012" max="11012" width="7.08984375" style="10" customWidth="1"/>
    <col min="11013" max="11013" width="6.90625" style="10" customWidth="1"/>
    <col min="11014" max="11014" width="6.453125" style="10" customWidth="1"/>
    <col min="11015" max="11015" width="6.90625" style="10" customWidth="1"/>
    <col min="11016" max="11016" width="7.453125" style="10" customWidth="1"/>
    <col min="11017" max="11017" width="7.6328125" style="10" customWidth="1"/>
    <col min="11018" max="11018" width="2.1796875" style="10" customWidth="1"/>
    <col min="11019" max="11264" width="8.90625" style="10"/>
    <col min="11265" max="11265" width="7.1796875" style="10" customWidth="1"/>
    <col min="11266" max="11266" width="2.36328125" style="10" customWidth="1"/>
    <col min="11267" max="11267" width="6.81640625" style="10" customWidth="1"/>
    <col min="11268" max="11268" width="7.08984375" style="10" customWidth="1"/>
    <col min="11269" max="11269" width="6.90625" style="10" customWidth="1"/>
    <col min="11270" max="11270" width="6.453125" style="10" customWidth="1"/>
    <col min="11271" max="11271" width="6.90625" style="10" customWidth="1"/>
    <col min="11272" max="11272" width="7.453125" style="10" customWidth="1"/>
    <col min="11273" max="11273" width="7.6328125" style="10" customWidth="1"/>
    <col min="11274" max="11274" width="2.1796875" style="10" customWidth="1"/>
    <col min="11275" max="11520" width="8.90625" style="10"/>
    <col min="11521" max="11521" width="7.1796875" style="10" customWidth="1"/>
    <col min="11522" max="11522" width="2.36328125" style="10" customWidth="1"/>
    <col min="11523" max="11523" width="6.81640625" style="10" customWidth="1"/>
    <col min="11524" max="11524" width="7.08984375" style="10" customWidth="1"/>
    <col min="11525" max="11525" width="6.90625" style="10" customWidth="1"/>
    <col min="11526" max="11526" width="6.453125" style="10" customWidth="1"/>
    <col min="11527" max="11527" width="6.90625" style="10" customWidth="1"/>
    <col min="11528" max="11528" width="7.453125" style="10" customWidth="1"/>
    <col min="11529" max="11529" width="7.6328125" style="10" customWidth="1"/>
    <col min="11530" max="11530" width="2.1796875" style="10" customWidth="1"/>
    <col min="11531" max="11776" width="8.90625" style="10"/>
    <col min="11777" max="11777" width="7.1796875" style="10" customWidth="1"/>
    <col min="11778" max="11778" width="2.36328125" style="10" customWidth="1"/>
    <col min="11779" max="11779" width="6.81640625" style="10" customWidth="1"/>
    <col min="11780" max="11780" width="7.08984375" style="10" customWidth="1"/>
    <col min="11781" max="11781" width="6.90625" style="10" customWidth="1"/>
    <col min="11782" max="11782" width="6.453125" style="10" customWidth="1"/>
    <col min="11783" max="11783" width="6.90625" style="10" customWidth="1"/>
    <col min="11784" max="11784" width="7.453125" style="10" customWidth="1"/>
    <col min="11785" max="11785" width="7.6328125" style="10" customWidth="1"/>
    <col min="11786" max="11786" width="2.1796875" style="10" customWidth="1"/>
    <col min="11787" max="12032" width="8.90625" style="10"/>
    <col min="12033" max="12033" width="7.1796875" style="10" customWidth="1"/>
    <col min="12034" max="12034" width="2.36328125" style="10" customWidth="1"/>
    <col min="12035" max="12035" width="6.81640625" style="10" customWidth="1"/>
    <col min="12036" max="12036" width="7.08984375" style="10" customWidth="1"/>
    <col min="12037" max="12037" width="6.90625" style="10" customWidth="1"/>
    <col min="12038" max="12038" width="6.453125" style="10" customWidth="1"/>
    <col min="12039" max="12039" width="6.90625" style="10" customWidth="1"/>
    <col min="12040" max="12040" width="7.453125" style="10" customWidth="1"/>
    <col min="12041" max="12041" width="7.6328125" style="10" customWidth="1"/>
    <col min="12042" max="12042" width="2.1796875" style="10" customWidth="1"/>
    <col min="12043" max="12288" width="8.90625" style="10"/>
    <col min="12289" max="12289" width="7.1796875" style="10" customWidth="1"/>
    <col min="12290" max="12290" width="2.36328125" style="10" customWidth="1"/>
    <col min="12291" max="12291" width="6.81640625" style="10" customWidth="1"/>
    <col min="12292" max="12292" width="7.08984375" style="10" customWidth="1"/>
    <col min="12293" max="12293" width="6.90625" style="10" customWidth="1"/>
    <col min="12294" max="12294" width="6.453125" style="10" customWidth="1"/>
    <col min="12295" max="12295" width="6.90625" style="10" customWidth="1"/>
    <col min="12296" max="12296" width="7.453125" style="10" customWidth="1"/>
    <col min="12297" max="12297" width="7.6328125" style="10" customWidth="1"/>
    <col min="12298" max="12298" width="2.1796875" style="10" customWidth="1"/>
    <col min="12299" max="12544" width="8.90625" style="10"/>
    <col min="12545" max="12545" width="7.1796875" style="10" customWidth="1"/>
    <col min="12546" max="12546" width="2.36328125" style="10" customWidth="1"/>
    <col min="12547" max="12547" width="6.81640625" style="10" customWidth="1"/>
    <col min="12548" max="12548" width="7.08984375" style="10" customWidth="1"/>
    <col min="12549" max="12549" width="6.90625" style="10" customWidth="1"/>
    <col min="12550" max="12550" width="6.453125" style="10" customWidth="1"/>
    <col min="12551" max="12551" width="6.90625" style="10" customWidth="1"/>
    <col min="12552" max="12552" width="7.453125" style="10" customWidth="1"/>
    <col min="12553" max="12553" width="7.6328125" style="10" customWidth="1"/>
    <col min="12554" max="12554" width="2.1796875" style="10" customWidth="1"/>
    <col min="12555" max="12800" width="8.90625" style="10"/>
    <col min="12801" max="12801" width="7.1796875" style="10" customWidth="1"/>
    <col min="12802" max="12802" width="2.36328125" style="10" customWidth="1"/>
    <col min="12803" max="12803" width="6.81640625" style="10" customWidth="1"/>
    <col min="12804" max="12804" width="7.08984375" style="10" customWidth="1"/>
    <col min="12805" max="12805" width="6.90625" style="10" customWidth="1"/>
    <col min="12806" max="12806" width="6.453125" style="10" customWidth="1"/>
    <col min="12807" max="12807" width="6.90625" style="10" customWidth="1"/>
    <col min="12808" max="12808" width="7.453125" style="10" customWidth="1"/>
    <col min="12809" max="12809" width="7.6328125" style="10" customWidth="1"/>
    <col min="12810" max="12810" width="2.1796875" style="10" customWidth="1"/>
    <col min="12811" max="13056" width="8.90625" style="10"/>
    <col min="13057" max="13057" width="7.1796875" style="10" customWidth="1"/>
    <col min="13058" max="13058" width="2.36328125" style="10" customWidth="1"/>
    <col min="13059" max="13059" width="6.81640625" style="10" customWidth="1"/>
    <col min="13060" max="13060" width="7.08984375" style="10" customWidth="1"/>
    <col min="13061" max="13061" width="6.90625" style="10" customWidth="1"/>
    <col min="13062" max="13062" width="6.453125" style="10" customWidth="1"/>
    <col min="13063" max="13063" width="6.90625" style="10" customWidth="1"/>
    <col min="13064" max="13064" width="7.453125" style="10" customWidth="1"/>
    <col min="13065" max="13065" width="7.6328125" style="10" customWidth="1"/>
    <col min="13066" max="13066" width="2.1796875" style="10" customWidth="1"/>
    <col min="13067" max="13312" width="8.90625" style="10"/>
    <col min="13313" max="13313" width="7.1796875" style="10" customWidth="1"/>
    <col min="13314" max="13314" width="2.36328125" style="10" customWidth="1"/>
    <col min="13315" max="13315" width="6.81640625" style="10" customWidth="1"/>
    <col min="13316" max="13316" width="7.08984375" style="10" customWidth="1"/>
    <col min="13317" max="13317" width="6.90625" style="10" customWidth="1"/>
    <col min="13318" max="13318" width="6.453125" style="10" customWidth="1"/>
    <col min="13319" max="13319" width="6.90625" style="10" customWidth="1"/>
    <col min="13320" max="13320" width="7.453125" style="10" customWidth="1"/>
    <col min="13321" max="13321" width="7.6328125" style="10" customWidth="1"/>
    <col min="13322" max="13322" width="2.1796875" style="10" customWidth="1"/>
    <col min="13323" max="13568" width="8.90625" style="10"/>
    <col min="13569" max="13569" width="7.1796875" style="10" customWidth="1"/>
    <col min="13570" max="13570" width="2.36328125" style="10" customWidth="1"/>
    <col min="13571" max="13571" width="6.81640625" style="10" customWidth="1"/>
    <col min="13572" max="13572" width="7.08984375" style="10" customWidth="1"/>
    <col min="13573" max="13573" width="6.90625" style="10" customWidth="1"/>
    <col min="13574" max="13574" width="6.453125" style="10" customWidth="1"/>
    <col min="13575" max="13575" width="6.90625" style="10" customWidth="1"/>
    <col min="13576" max="13576" width="7.453125" style="10" customWidth="1"/>
    <col min="13577" max="13577" width="7.6328125" style="10" customWidth="1"/>
    <col min="13578" max="13578" width="2.1796875" style="10" customWidth="1"/>
    <col min="13579" max="13824" width="8.90625" style="10"/>
    <col min="13825" max="13825" width="7.1796875" style="10" customWidth="1"/>
    <col min="13826" max="13826" width="2.36328125" style="10" customWidth="1"/>
    <col min="13827" max="13827" width="6.81640625" style="10" customWidth="1"/>
    <col min="13828" max="13828" width="7.08984375" style="10" customWidth="1"/>
    <col min="13829" max="13829" width="6.90625" style="10" customWidth="1"/>
    <col min="13830" max="13830" width="6.453125" style="10" customWidth="1"/>
    <col min="13831" max="13831" width="6.90625" style="10" customWidth="1"/>
    <col min="13832" max="13832" width="7.453125" style="10" customWidth="1"/>
    <col min="13833" max="13833" width="7.6328125" style="10" customWidth="1"/>
    <col min="13834" max="13834" width="2.1796875" style="10" customWidth="1"/>
    <col min="13835" max="14080" width="8.90625" style="10"/>
    <col min="14081" max="14081" width="7.1796875" style="10" customWidth="1"/>
    <col min="14082" max="14082" width="2.36328125" style="10" customWidth="1"/>
    <col min="14083" max="14083" width="6.81640625" style="10" customWidth="1"/>
    <col min="14084" max="14084" width="7.08984375" style="10" customWidth="1"/>
    <col min="14085" max="14085" width="6.90625" style="10" customWidth="1"/>
    <col min="14086" max="14086" width="6.453125" style="10" customWidth="1"/>
    <col min="14087" max="14087" width="6.90625" style="10" customWidth="1"/>
    <col min="14088" max="14088" width="7.453125" style="10" customWidth="1"/>
    <col min="14089" max="14089" width="7.6328125" style="10" customWidth="1"/>
    <col min="14090" max="14090" width="2.1796875" style="10" customWidth="1"/>
    <col min="14091" max="14336" width="8.90625" style="10"/>
    <col min="14337" max="14337" width="7.1796875" style="10" customWidth="1"/>
    <col min="14338" max="14338" width="2.36328125" style="10" customWidth="1"/>
    <col min="14339" max="14339" width="6.81640625" style="10" customWidth="1"/>
    <col min="14340" max="14340" width="7.08984375" style="10" customWidth="1"/>
    <col min="14341" max="14341" width="6.90625" style="10" customWidth="1"/>
    <col min="14342" max="14342" width="6.453125" style="10" customWidth="1"/>
    <col min="14343" max="14343" width="6.90625" style="10" customWidth="1"/>
    <col min="14344" max="14344" width="7.453125" style="10" customWidth="1"/>
    <col min="14345" max="14345" width="7.6328125" style="10" customWidth="1"/>
    <col min="14346" max="14346" width="2.1796875" style="10" customWidth="1"/>
    <col min="14347" max="14592" width="8.90625" style="10"/>
    <col min="14593" max="14593" width="7.1796875" style="10" customWidth="1"/>
    <col min="14594" max="14594" width="2.36328125" style="10" customWidth="1"/>
    <col min="14595" max="14595" width="6.81640625" style="10" customWidth="1"/>
    <col min="14596" max="14596" width="7.08984375" style="10" customWidth="1"/>
    <col min="14597" max="14597" width="6.90625" style="10" customWidth="1"/>
    <col min="14598" max="14598" width="6.453125" style="10" customWidth="1"/>
    <col min="14599" max="14599" width="6.90625" style="10" customWidth="1"/>
    <col min="14600" max="14600" width="7.453125" style="10" customWidth="1"/>
    <col min="14601" max="14601" width="7.6328125" style="10" customWidth="1"/>
    <col min="14602" max="14602" width="2.1796875" style="10" customWidth="1"/>
    <col min="14603" max="14848" width="8.90625" style="10"/>
    <col min="14849" max="14849" width="7.1796875" style="10" customWidth="1"/>
    <col min="14850" max="14850" width="2.36328125" style="10" customWidth="1"/>
    <col min="14851" max="14851" width="6.81640625" style="10" customWidth="1"/>
    <col min="14852" max="14852" width="7.08984375" style="10" customWidth="1"/>
    <col min="14853" max="14853" width="6.90625" style="10" customWidth="1"/>
    <col min="14854" max="14854" width="6.453125" style="10" customWidth="1"/>
    <col min="14855" max="14855" width="6.90625" style="10" customWidth="1"/>
    <col min="14856" max="14856" width="7.453125" style="10" customWidth="1"/>
    <col min="14857" max="14857" width="7.6328125" style="10" customWidth="1"/>
    <col min="14858" max="14858" width="2.1796875" style="10" customWidth="1"/>
    <col min="14859" max="15104" width="8.90625" style="10"/>
    <col min="15105" max="15105" width="7.1796875" style="10" customWidth="1"/>
    <col min="15106" max="15106" width="2.36328125" style="10" customWidth="1"/>
    <col min="15107" max="15107" width="6.81640625" style="10" customWidth="1"/>
    <col min="15108" max="15108" width="7.08984375" style="10" customWidth="1"/>
    <col min="15109" max="15109" width="6.90625" style="10" customWidth="1"/>
    <col min="15110" max="15110" width="6.453125" style="10" customWidth="1"/>
    <col min="15111" max="15111" width="6.90625" style="10" customWidth="1"/>
    <col min="15112" max="15112" width="7.453125" style="10" customWidth="1"/>
    <col min="15113" max="15113" width="7.6328125" style="10" customWidth="1"/>
    <col min="15114" max="15114" width="2.1796875" style="10" customWidth="1"/>
    <col min="15115" max="15360" width="8.90625" style="10"/>
    <col min="15361" max="15361" width="7.1796875" style="10" customWidth="1"/>
    <col min="15362" max="15362" width="2.36328125" style="10" customWidth="1"/>
    <col min="15363" max="15363" width="6.81640625" style="10" customWidth="1"/>
    <col min="15364" max="15364" width="7.08984375" style="10" customWidth="1"/>
    <col min="15365" max="15365" width="6.90625" style="10" customWidth="1"/>
    <col min="15366" max="15366" width="6.453125" style="10" customWidth="1"/>
    <col min="15367" max="15367" width="6.90625" style="10" customWidth="1"/>
    <col min="15368" max="15368" width="7.453125" style="10" customWidth="1"/>
    <col min="15369" max="15369" width="7.6328125" style="10" customWidth="1"/>
    <col min="15370" max="15370" width="2.1796875" style="10" customWidth="1"/>
    <col min="15371" max="15616" width="8.90625" style="10"/>
    <col min="15617" max="15617" width="7.1796875" style="10" customWidth="1"/>
    <col min="15618" max="15618" width="2.36328125" style="10" customWidth="1"/>
    <col min="15619" max="15619" width="6.81640625" style="10" customWidth="1"/>
    <col min="15620" max="15620" width="7.08984375" style="10" customWidth="1"/>
    <col min="15621" max="15621" width="6.90625" style="10" customWidth="1"/>
    <col min="15622" max="15622" width="6.453125" style="10" customWidth="1"/>
    <col min="15623" max="15623" width="6.90625" style="10" customWidth="1"/>
    <col min="15624" max="15624" width="7.453125" style="10" customWidth="1"/>
    <col min="15625" max="15625" width="7.6328125" style="10" customWidth="1"/>
    <col min="15626" max="15626" width="2.1796875" style="10" customWidth="1"/>
    <col min="15627" max="15872" width="8.90625" style="10"/>
    <col min="15873" max="15873" width="7.1796875" style="10" customWidth="1"/>
    <col min="15874" max="15874" width="2.36328125" style="10" customWidth="1"/>
    <col min="15875" max="15875" width="6.81640625" style="10" customWidth="1"/>
    <col min="15876" max="15876" width="7.08984375" style="10" customWidth="1"/>
    <col min="15877" max="15877" width="6.90625" style="10" customWidth="1"/>
    <col min="15878" max="15878" width="6.453125" style="10" customWidth="1"/>
    <col min="15879" max="15879" width="6.90625" style="10" customWidth="1"/>
    <col min="15880" max="15880" width="7.453125" style="10" customWidth="1"/>
    <col min="15881" max="15881" width="7.6328125" style="10" customWidth="1"/>
    <col min="15882" max="15882" width="2.1796875" style="10" customWidth="1"/>
    <col min="15883" max="16128" width="8.90625" style="10"/>
    <col min="16129" max="16129" width="7.1796875" style="10" customWidth="1"/>
    <col min="16130" max="16130" width="2.36328125" style="10" customWidth="1"/>
    <col min="16131" max="16131" width="6.81640625" style="10" customWidth="1"/>
    <col min="16132" max="16132" width="7.08984375" style="10" customWidth="1"/>
    <col min="16133" max="16133" width="6.90625" style="10" customWidth="1"/>
    <col min="16134" max="16134" width="6.453125" style="10" customWidth="1"/>
    <col min="16135" max="16135" width="6.90625" style="10" customWidth="1"/>
    <col min="16136" max="16136" width="7.453125" style="10" customWidth="1"/>
    <col min="16137" max="16137" width="7.6328125" style="10" customWidth="1"/>
    <col min="16138" max="16138" width="2.1796875" style="10" customWidth="1"/>
    <col min="16139" max="16384" width="8.90625" style="10"/>
  </cols>
  <sheetData>
    <row r="1" spans="1:9" ht="14.5" x14ac:dyDescent="0.3">
      <c r="A1">
        <f>MIN($H$5)</f>
        <v>280.00000000000051</v>
      </c>
      <c r="B1" s="11"/>
      <c r="C1" s="11"/>
      <c r="D1" s="12" t="s">
        <v>87</v>
      </c>
      <c r="E1" s="12" t="s">
        <v>88</v>
      </c>
      <c r="F1" s="12" t="s">
        <v>89</v>
      </c>
      <c r="G1" s="12" t="s">
        <v>90</v>
      </c>
      <c r="H1" s="12" t="s">
        <v>91</v>
      </c>
      <c r="I1" s="12" t="s">
        <v>92</v>
      </c>
    </row>
    <row r="2" spans="1:9" ht="14.5" x14ac:dyDescent="0.3">
      <c r="A2">
        <f>COUNT($D$6:$G$6)</f>
        <v>4</v>
      </c>
      <c r="B2" s="11"/>
      <c r="C2" s="12" t="s">
        <v>93</v>
      </c>
      <c r="D2">
        <v>0.03</v>
      </c>
      <c r="E2">
        <v>0.3</v>
      </c>
      <c r="F2">
        <v>0</v>
      </c>
      <c r="G2">
        <v>0.15</v>
      </c>
      <c r="H2">
        <f t="array" ref="H2">SUM(D2:G2*D6:G6)</f>
        <v>32.000000000000099</v>
      </c>
      <c r="I2">
        <v>32</v>
      </c>
    </row>
    <row r="3" spans="1:9" ht="14.5" x14ac:dyDescent="0.3">
      <c r="A3" t="b">
        <f>$H$2=$I$2</f>
        <v>0</v>
      </c>
      <c r="B3" s="11"/>
      <c r="C3" s="12" t="s">
        <v>94</v>
      </c>
      <c r="D3">
        <v>0.05</v>
      </c>
      <c r="E3">
        <v>0</v>
      </c>
      <c r="F3">
        <v>0.2</v>
      </c>
      <c r="G3">
        <v>0.1</v>
      </c>
      <c r="H3">
        <f t="array" ref="H3">SUM(D3:G3*D6:G6)</f>
        <v>24</v>
      </c>
      <c r="I3">
        <v>24</v>
      </c>
    </row>
    <row r="4" spans="1:9" ht="14.5" x14ac:dyDescent="0.3">
      <c r="A4" t="b">
        <f>$H$3=$I$3</f>
        <v>1</v>
      </c>
      <c r="B4" s="11"/>
      <c r="C4" s="12" t="s">
        <v>95</v>
      </c>
      <c r="D4">
        <v>0.14000000000000001</v>
      </c>
      <c r="E4">
        <v>0</v>
      </c>
      <c r="F4">
        <v>0</v>
      </c>
      <c r="G4">
        <v>7.0000000000000007E-2</v>
      </c>
      <c r="H4">
        <f t="array" ref="H4">SUM(D4:G4*D6:G6)</f>
        <v>0</v>
      </c>
      <c r="I4">
        <v>42</v>
      </c>
    </row>
    <row r="5" spans="1:9" ht="14.5" x14ac:dyDescent="0.3">
      <c r="A5" t="b">
        <f>$H$4&lt;=$I$4</f>
        <v>1</v>
      </c>
      <c r="B5" s="11"/>
      <c r="C5" s="12" t="s">
        <v>96</v>
      </c>
      <c r="D5">
        <v>0.4</v>
      </c>
      <c r="E5">
        <v>1.5</v>
      </c>
      <c r="F5">
        <v>1</v>
      </c>
      <c r="G5">
        <v>1.3</v>
      </c>
      <c r="H5">
        <f>SUMPRODUCT(D5:G5*D6:G6)</f>
        <v>280.00000000000051</v>
      </c>
      <c r="I5"/>
    </row>
    <row r="6" spans="1:9" ht="14.5" x14ac:dyDescent="0.3">
      <c r="A6">
        <f>{100,100,0.000001,0.05,TRUE,FALSE,FALSE,1,1,1,0.0001,TRUE}</f>
        <v>100</v>
      </c>
      <c r="B6" s="11"/>
      <c r="C6" s="12" t="s">
        <v>92</v>
      </c>
      <c r="D6">
        <v>0</v>
      </c>
      <c r="E6">
        <v>106.666666666667</v>
      </c>
      <c r="F6">
        <v>120</v>
      </c>
      <c r="G6">
        <v>0</v>
      </c>
      <c r="H6"/>
      <c r="I6"/>
    </row>
    <row r="7" spans="1:9" ht="14.5" x14ac:dyDescent="0.3">
      <c r="A7">
        <f>{100,100,2,100,0,FALSE,TRUE,0.075,0,0,TRUE,30}</f>
        <v>100</v>
      </c>
      <c r="B7" s="11"/>
      <c r="C7" s="11"/>
      <c r="D7"/>
      <c r="E7"/>
      <c r="F7"/>
      <c r="G7"/>
      <c r="H7"/>
      <c r="I7"/>
    </row>
    <row r="8" spans="1:9" ht="14.5" x14ac:dyDescent="0.3">
      <c r="A8"/>
      <c r="D8"/>
      <c r="E8"/>
      <c r="F8"/>
      <c r="G8"/>
      <c r="H8"/>
      <c r="I8"/>
    </row>
    <row r="9" spans="1:9" ht="14.5" x14ac:dyDescent="0.3">
      <c r="D9"/>
      <c r="E9"/>
      <c r="F9"/>
      <c r="G9"/>
      <c r="H9"/>
      <c r="I9"/>
    </row>
  </sheetData>
  <phoneticPr fontId="8" type="noConversion"/>
  <printOptions headings="1"/>
  <pageMargins left="0.75" right="0.75" top="1" bottom="1" header="0.5" footer="0.5"/>
  <pageSetup paperSize="9" orientation="portrait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55"/>
  <sheetViews>
    <sheetView tabSelected="1" zoomScale="82" zoomScaleNormal="85" workbookViewId="0">
      <selection activeCell="AE33" sqref="AE33"/>
    </sheetView>
  </sheetViews>
  <sheetFormatPr defaultColWidth="9" defaultRowHeight="14" x14ac:dyDescent="0.25"/>
  <cols>
    <col min="1" max="1" width="1.81640625" style="1" customWidth="1"/>
    <col min="2" max="2" width="13.453125" style="1" customWidth="1"/>
    <col min="3" max="3" width="8.54296875" style="1" customWidth="1"/>
    <col min="4" max="4" width="1.81640625" style="1" customWidth="1"/>
    <col min="5" max="5" width="4.1796875" style="1" customWidth="1"/>
    <col min="6" max="6" width="7.453125" style="1" customWidth="1"/>
    <col min="7" max="7" width="8.08984375" style="1" customWidth="1"/>
    <col min="8" max="8" width="5.81640625" style="1" customWidth="1"/>
    <col min="9" max="9" width="7.90625" style="1" customWidth="1"/>
    <col min="10" max="10" width="7.453125" style="1" customWidth="1"/>
    <col min="11" max="11" width="5.453125" style="1" customWidth="1"/>
    <col min="12" max="12" width="7.6328125" style="1" customWidth="1"/>
    <col min="13" max="13" width="8.36328125" style="1" customWidth="1"/>
    <col min="14" max="14" width="7.08984375" style="1" customWidth="1"/>
    <col min="15" max="15" width="1.81640625" style="1" customWidth="1"/>
    <col min="16" max="16" width="11.36328125" style="1" customWidth="1"/>
    <col min="17" max="21" width="7.453125" style="1" customWidth="1"/>
    <col min="22" max="29" width="6.453125" style="1" customWidth="1"/>
    <col min="30" max="30" width="2.453125" style="1" customWidth="1"/>
    <col min="31" max="256" width="9" style="1"/>
    <col min="257" max="257" width="2.1796875" style="1" customWidth="1"/>
    <col min="258" max="258" width="26.08984375" style="1" customWidth="1"/>
    <col min="259" max="259" width="9" style="1"/>
    <col min="260" max="260" width="3.1796875" style="1" customWidth="1"/>
    <col min="261" max="261" width="3.453125" style="1" customWidth="1"/>
    <col min="262" max="512" width="9" style="1"/>
    <col min="513" max="513" width="2.1796875" style="1" customWidth="1"/>
    <col min="514" max="514" width="26.08984375" style="1" customWidth="1"/>
    <col min="515" max="515" width="9" style="1"/>
    <col min="516" max="516" width="3.1796875" style="1" customWidth="1"/>
    <col min="517" max="517" width="3.453125" style="1" customWidth="1"/>
    <col min="518" max="768" width="9" style="1"/>
    <col min="769" max="769" width="2.1796875" style="1" customWidth="1"/>
    <col min="770" max="770" width="26.08984375" style="1" customWidth="1"/>
    <col min="771" max="771" width="9" style="1"/>
    <col min="772" max="772" width="3.1796875" style="1" customWidth="1"/>
    <col min="773" max="773" width="3.453125" style="1" customWidth="1"/>
    <col min="774" max="1024" width="9" style="1"/>
    <col min="1025" max="1025" width="2.1796875" style="1" customWidth="1"/>
    <col min="1026" max="1026" width="26.08984375" style="1" customWidth="1"/>
    <col min="1027" max="1027" width="9" style="1"/>
    <col min="1028" max="1028" width="3.1796875" style="1" customWidth="1"/>
    <col min="1029" max="1029" width="3.453125" style="1" customWidth="1"/>
    <col min="1030" max="1280" width="9" style="1"/>
    <col min="1281" max="1281" width="2.1796875" style="1" customWidth="1"/>
    <col min="1282" max="1282" width="26.08984375" style="1" customWidth="1"/>
    <col min="1283" max="1283" width="9" style="1"/>
    <col min="1284" max="1284" width="3.1796875" style="1" customWidth="1"/>
    <col min="1285" max="1285" width="3.453125" style="1" customWidth="1"/>
    <col min="1286" max="1536" width="9" style="1"/>
    <col min="1537" max="1537" width="2.1796875" style="1" customWidth="1"/>
    <col min="1538" max="1538" width="26.08984375" style="1" customWidth="1"/>
    <col min="1539" max="1539" width="9" style="1"/>
    <col min="1540" max="1540" width="3.1796875" style="1" customWidth="1"/>
    <col min="1541" max="1541" width="3.453125" style="1" customWidth="1"/>
    <col min="1542" max="1792" width="9" style="1"/>
    <col min="1793" max="1793" width="2.1796875" style="1" customWidth="1"/>
    <col min="1794" max="1794" width="26.08984375" style="1" customWidth="1"/>
    <col min="1795" max="1795" width="9" style="1"/>
    <col min="1796" max="1796" width="3.1796875" style="1" customWidth="1"/>
    <col min="1797" max="1797" width="3.453125" style="1" customWidth="1"/>
    <col min="1798" max="2048" width="9" style="1"/>
    <col min="2049" max="2049" width="2.1796875" style="1" customWidth="1"/>
    <col min="2050" max="2050" width="26.08984375" style="1" customWidth="1"/>
    <col min="2051" max="2051" width="9" style="1"/>
    <col min="2052" max="2052" width="3.1796875" style="1" customWidth="1"/>
    <col min="2053" max="2053" width="3.453125" style="1" customWidth="1"/>
    <col min="2054" max="2304" width="9" style="1"/>
    <col min="2305" max="2305" width="2.1796875" style="1" customWidth="1"/>
    <col min="2306" max="2306" width="26.08984375" style="1" customWidth="1"/>
    <col min="2307" max="2307" width="9" style="1"/>
    <col min="2308" max="2308" width="3.1796875" style="1" customWidth="1"/>
    <col min="2309" max="2309" width="3.453125" style="1" customWidth="1"/>
    <col min="2310" max="2560" width="9" style="1"/>
    <col min="2561" max="2561" width="2.1796875" style="1" customWidth="1"/>
    <col min="2562" max="2562" width="26.08984375" style="1" customWidth="1"/>
    <col min="2563" max="2563" width="9" style="1"/>
    <col min="2564" max="2564" width="3.1796875" style="1" customWidth="1"/>
    <col min="2565" max="2565" width="3.453125" style="1" customWidth="1"/>
    <col min="2566" max="2816" width="9" style="1"/>
    <col min="2817" max="2817" width="2.1796875" style="1" customWidth="1"/>
    <col min="2818" max="2818" width="26.08984375" style="1" customWidth="1"/>
    <col min="2819" max="2819" width="9" style="1"/>
    <col min="2820" max="2820" width="3.1796875" style="1" customWidth="1"/>
    <col min="2821" max="2821" width="3.453125" style="1" customWidth="1"/>
    <col min="2822" max="3072" width="9" style="1"/>
    <col min="3073" max="3073" width="2.1796875" style="1" customWidth="1"/>
    <col min="3074" max="3074" width="26.08984375" style="1" customWidth="1"/>
    <col min="3075" max="3075" width="9" style="1"/>
    <col min="3076" max="3076" width="3.1796875" style="1" customWidth="1"/>
    <col min="3077" max="3077" width="3.453125" style="1" customWidth="1"/>
    <col min="3078" max="3328" width="9" style="1"/>
    <col min="3329" max="3329" width="2.1796875" style="1" customWidth="1"/>
    <col min="3330" max="3330" width="26.08984375" style="1" customWidth="1"/>
    <col min="3331" max="3331" width="9" style="1"/>
    <col min="3332" max="3332" width="3.1796875" style="1" customWidth="1"/>
    <col min="3333" max="3333" width="3.453125" style="1" customWidth="1"/>
    <col min="3334" max="3584" width="9" style="1"/>
    <col min="3585" max="3585" width="2.1796875" style="1" customWidth="1"/>
    <col min="3586" max="3586" width="26.08984375" style="1" customWidth="1"/>
    <col min="3587" max="3587" width="9" style="1"/>
    <col min="3588" max="3588" width="3.1796875" style="1" customWidth="1"/>
    <col min="3589" max="3589" width="3.453125" style="1" customWidth="1"/>
    <col min="3590" max="3840" width="9" style="1"/>
    <col min="3841" max="3841" width="2.1796875" style="1" customWidth="1"/>
    <col min="3842" max="3842" width="26.08984375" style="1" customWidth="1"/>
    <col min="3843" max="3843" width="9" style="1"/>
    <col min="3844" max="3844" width="3.1796875" style="1" customWidth="1"/>
    <col min="3845" max="3845" width="3.453125" style="1" customWidth="1"/>
    <col min="3846" max="4096" width="9" style="1"/>
    <col min="4097" max="4097" width="2.1796875" style="1" customWidth="1"/>
    <col min="4098" max="4098" width="26.08984375" style="1" customWidth="1"/>
    <col min="4099" max="4099" width="9" style="1"/>
    <col min="4100" max="4100" width="3.1796875" style="1" customWidth="1"/>
    <col min="4101" max="4101" width="3.453125" style="1" customWidth="1"/>
    <col min="4102" max="4352" width="9" style="1"/>
    <col min="4353" max="4353" width="2.1796875" style="1" customWidth="1"/>
    <col min="4354" max="4354" width="26.08984375" style="1" customWidth="1"/>
    <col min="4355" max="4355" width="9" style="1"/>
    <col min="4356" max="4356" width="3.1796875" style="1" customWidth="1"/>
    <col min="4357" max="4357" width="3.453125" style="1" customWidth="1"/>
    <col min="4358" max="4608" width="9" style="1"/>
    <col min="4609" max="4609" width="2.1796875" style="1" customWidth="1"/>
    <col min="4610" max="4610" width="26.08984375" style="1" customWidth="1"/>
    <col min="4611" max="4611" width="9" style="1"/>
    <col min="4612" max="4612" width="3.1796875" style="1" customWidth="1"/>
    <col min="4613" max="4613" width="3.453125" style="1" customWidth="1"/>
    <col min="4614" max="4864" width="9" style="1"/>
    <col min="4865" max="4865" width="2.1796875" style="1" customWidth="1"/>
    <col min="4866" max="4866" width="26.08984375" style="1" customWidth="1"/>
    <col min="4867" max="4867" width="9" style="1"/>
    <col min="4868" max="4868" width="3.1796875" style="1" customWidth="1"/>
    <col min="4869" max="4869" width="3.453125" style="1" customWidth="1"/>
    <col min="4870" max="5120" width="9" style="1"/>
    <col min="5121" max="5121" width="2.1796875" style="1" customWidth="1"/>
    <col min="5122" max="5122" width="26.08984375" style="1" customWidth="1"/>
    <col min="5123" max="5123" width="9" style="1"/>
    <col min="5124" max="5124" width="3.1796875" style="1" customWidth="1"/>
    <col min="5125" max="5125" width="3.453125" style="1" customWidth="1"/>
    <col min="5126" max="5376" width="9" style="1"/>
    <col min="5377" max="5377" width="2.1796875" style="1" customWidth="1"/>
    <col min="5378" max="5378" width="26.08984375" style="1" customWidth="1"/>
    <col min="5379" max="5379" width="9" style="1"/>
    <col min="5380" max="5380" width="3.1796875" style="1" customWidth="1"/>
    <col min="5381" max="5381" width="3.453125" style="1" customWidth="1"/>
    <col min="5382" max="5632" width="9" style="1"/>
    <col min="5633" max="5633" width="2.1796875" style="1" customWidth="1"/>
    <col min="5634" max="5634" width="26.08984375" style="1" customWidth="1"/>
    <col min="5635" max="5635" width="9" style="1"/>
    <col min="5636" max="5636" width="3.1796875" style="1" customWidth="1"/>
    <col min="5637" max="5637" width="3.453125" style="1" customWidth="1"/>
    <col min="5638" max="5888" width="9" style="1"/>
    <col min="5889" max="5889" width="2.1796875" style="1" customWidth="1"/>
    <col min="5890" max="5890" width="26.08984375" style="1" customWidth="1"/>
    <col min="5891" max="5891" width="9" style="1"/>
    <col min="5892" max="5892" width="3.1796875" style="1" customWidth="1"/>
    <col min="5893" max="5893" width="3.453125" style="1" customWidth="1"/>
    <col min="5894" max="6144" width="9" style="1"/>
    <col min="6145" max="6145" width="2.1796875" style="1" customWidth="1"/>
    <col min="6146" max="6146" width="26.08984375" style="1" customWidth="1"/>
    <col min="6147" max="6147" width="9" style="1"/>
    <col min="6148" max="6148" width="3.1796875" style="1" customWidth="1"/>
    <col min="6149" max="6149" width="3.453125" style="1" customWidth="1"/>
    <col min="6150" max="6400" width="9" style="1"/>
    <col min="6401" max="6401" width="2.1796875" style="1" customWidth="1"/>
    <col min="6402" max="6402" width="26.08984375" style="1" customWidth="1"/>
    <col min="6403" max="6403" width="9" style="1"/>
    <col min="6404" max="6404" width="3.1796875" style="1" customWidth="1"/>
    <col min="6405" max="6405" width="3.453125" style="1" customWidth="1"/>
    <col min="6406" max="6656" width="9" style="1"/>
    <col min="6657" max="6657" width="2.1796875" style="1" customWidth="1"/>
    <col min="6658" max="6658" width="26.08984375" style="1" customWidth="1"/>
    <col min="6659" max="6659" width="9" style="1"/>
    <col min="6660" max="6660" width="3.1796875" style="1" customWidth="1"/>
    <col min="6661" max="6661" width="3.453125" style="1" customWidth="1"/>
    <col min="6662" max="6912" width="9" style="1"/>
    <col min="6913" max="6913" width="2.1796875" style="1" customWidth="1"/>
    <col min="6914" max="6914" width="26.08984375" style="1" customWidth="1"/>
    <col min="6915" max="6915" width="9" style="1"/>
    <col min="6916" max="6916" width="3.1796875" style="1" customWidth="1"/>
    <col min="6917" max="6917" width="3.453125" style="1" customWidth="1"/>
    <col min="6918" max="7168" width="9" style="1"/>
    <col min="7169" max="7169" width="2.1796875" style="1" customWidth="1"/>
    <col min="7170" max="7170" width="26.08984375" style="1" customWidth="1"/>
    <col min="7171" max="7171" width="9" style="1"/>
    <col min="7172" max="7172" width="3.1796875" style="1" customWidth="1"/>
    <col min="7173" max="7173" width="3.453125" style="1" customWidth="1"/>
    <col min="7174" max="7424" width="9" style="1"/>
    <col min="7425" max="7425" width="2.1796875" style="1" customWidth="1"/>
    <col min="7426" max="7426" width="26.08984375" style="1" customWidth="1"/>
    <col min="7427" max="7427" width="9" style="1"/>
    <col min="7428" max="7428" width="3.1796875" style="1" customWidth="1"/>
    <col min="7429" max="7429" width="3.453125" style="1" customWidth="1"/>
    <col min="7430" max="7680" width="9" style="1"/>
    <col min="7681" max="7681" width="2.1796875" style="1" customWidth="1"/>
    <col min="7682" max="7682" width="26.08984375" style="1" customWidth="1"/>
    <col min="7683" max="7683" width="9" style="1"/>
    <col min="7684" max="7684" width="3.1796875" style="1" customWidth="1"/>
    <col min="7685" max="7685" width="3.453125" style="1" customWidth="1"/>
    <col min="7686" max="7936" width="9" style="1"/>
    <col min="7937" max="7937" width="2.1796875" style="1" customWidth="1"/>
    <col min="7938" max="7938" width="26.08984375" style="1" customWidth="1"/>
    <col min="7939" max="7939" width="9" style="1"/>
    <col min="7940" max="7940" width="3.1796875" style="1" customWidth="1"/>
    <col min="7941" max="7941" width="3.453125" style="1" customWidth="1"/>
    <col min="7942" max="8192" width="9" style="1"/>
    <col min="8193" max="8193" width="2.1796875" style="1" customWidth="1"/>
    <col min="8194" max="8194" width="26.08984375" style="1" customWidth="1"/>
    <col min="8195" max="8195" width="9" style="1"/>
    <col min="8196" max="8196" width="3.1796875" style="1" customWidth="1"/>
    <col min="8197" max="8197" width="3.453125" style="1" customWidth="1"/>
    <col min="8198" max="8448" width="9" style="1"/>
    <col min="8449" max="8449" width="2.1796875" style="1" customWidth="1"/>
    <col min="8450" max="8450" width="26.08984375" style="1" customWidth="1"/>
    <col min="8451" max="8451" width="9" style="1"/>
    <col min="8452" max="8452" width="3.1796875" style="1" customWidth="1"/>
    <col min="8453" max="8453" width="3.453125" style="1" customWidth="1"/>
    <col min="8454" max="8704" width="9" style="1"/>
    <col min="8705" max="8705" width="2.1796875" style="1" customWidth="1"/>
    <col min="8706" max="8706" width="26.08984375" style="1" customWidth="1"/>
    <col min="8707" max="8707" width="9" style="1"/>
    <col min="8708" max="8708" width="3.1796875" style="1" customWidth="1"/>
    <col min="8709" max="8709" width="3.453125" style="1" customWidth="1"/>
    <col min="8710" max="8960" width="9" style="1"/>
    <col min="8961" max="8961" width="2.1796875" style="1" customWidth="1"/>
    <col min="8962" max="8962" width="26.08984375" style="1" customWidth="1"/>
    <col min="8963" max="8963" width="9" style="1"/>
    <col min="8964" max="8964" width="3.1796875" style="1" customWidth="1"/>
    <col min="8965" max="8965" width="3.453125" style="1" customWidth="1"/>
    <col min="8966" max="9216" width="9" style="1"/>
    <col min="9217" max="9217" width="2.1796875" style="1" customWidth="1"/>
    <col min="9218" max="9218" width="26.08984375" style="1" customWidth="1"/>
    <col min="9219" max="9219" width="9" style="1"/>
    <col min="9220" max="9220" width="3.1796875" style="1" customWidth="1"/>
    <col min="9221" max="9221" width="3.453125" style="1" customWidth="1"/>
    <col min="9222" max="9472" width="9" style="1"/>
    <col min="9473" max="9473" width="2.1796875" style="1" customWidth="1"/>
    <col min="9474" max="9474" width="26.08984375" style="1" customWidth="1"/>
    <col min="9475" max="9475" width="9" style="1"/>
    <col min="9476" max="9476" width="3.1796875" style="1" customWidth="1"/>
    <col min="9477" max="9477" width="3.453125" style="1" customWidth="1"/>
    <col min="9478" max="9728" width="9" style="1"/>
    <col min="9729" max="9729" width="2.1796875" style="1" customWidth="1"/>
    <col min="9730" max="9730" width="26.08984375" style="1" customWidth="1"/>
    <col min="9731" max="9731" width="9" style="1"/>
    <col min="9732" max="9732" width="3.1796875" style="1" customWidth="1"/>
    <col min="9733" max="9733" width="3.453125" style="1" customWidth="1"/>
    <col min="9734" max="9984" width="9" style="1"/>
    <col min="9985" max="9985" width="2.1796875" style="1" customWidth="1"/>
    <col min="9986" max="9986" width="26.08984375" style="1" customWidth="1"/>
    <col min="9987" max="9987" width="9" style="1"/>
    <col min="9988" max="9988" width="3.1796875" style="1" customWidth="1"/>
    <col min="9989" max="9989" width="3.453125" style="1" customWidth="1"/>
    <col min="9990" max="10240" width="9" style="1"/>
    <col min="10241" max="10241" width="2.1796875" style="1" customWidth="1"/>
    <col min="10242" max="10242" width="26.08984375" style="1" customWidth="1"/>
    <col min="10243" max="10243" width="9" style="1"/>
    <col min="10244" max="10244" width="3.1796875" style="1" customWidth="1"/>
    <col min="10245" max="10245" width="3.453125" style="1" customWidth="1"/>
    <col min="10246" max="10496" width="9" style="1"/>
    <col min="10497" max="10497" width="2.1796875" style="1" customWidth="1"/>
    <col min="10498" max="10498" width="26.08984375" style="1" customWidth="1"/>
    <col min="10499" max="10499" width="9" style="1"/>
    <col min="10500" max="10500" width="3.1796875" style="1" customWidth="1"/>
    <col min="10501" max="10501" width="3.453125" style="1" customWidth="1"/>
    <col min="10502" max="10752" width="9" style="1"/>
    <col min="10753" max="10753" width="2.1796875" style="1" customWidth="1"/>
    <col min="10754" max="10754" width="26.08984375" style="1" customWidth="1"/>
    <col min="10755" max="10755" width="9" style="1"/>
    <col min="10756" max="10756" width="3.1796875" style="1" customWidth="1"/>
    <col min="10757" max="10757" width="3.453125" style="1" customWidth="1"/>
    <col min="10758" max="11008" width="9" style="1"/>
    <col min="11009" max="11009" width="2.1796875" style="1" customWidth="1"/>
    <col min="11010" max="11010" width="26.08984375" style="1" customWidth="1"/>
    <col min="11011" max="11011" width="9" style="1"/>
    <col min="11012" max="11012" width="3.1796875" style="1" customWidth="1"/>
    <col min="11013" max="11013" width="3.453125" style="1" customWidth="1"/>
    <col min="11014" max="11264" width="9" style="1"/>
    <col min="11265" max="11265" width="2.1796875" style="1" customWidth="1"/>
    <col min="11266" max="11266" width="26.08984375" style="1" customWidth="1"/>
    <col min="11267" max="11267" width="9" style="1"/>
    <col min="11268" max="11268" width="3.1796875" style="1" customWidth="1"/>
    <col min="11269" max="11269" width="3.453125" style="1" customWidth="1"/>
    <col min="11270" max="11520" width="9" style="1"/>
    <col min="11521" max="11521" width="2.1796875" style="1" customWidth="1"/>
    <col min="11522" max="11522" width="26.08984375" style="1" customWidth="1"/>
    <col min="11523" max="11523" width="9" style="1"/>
    <col min="11524" max="11524" width="3.1796875" style="1" customWidth="1"/>
    <col min="11525" max="11525" width="3.453125" style="1" customWidth="1"/>
    <col min="11526" max="11776" width="9" style="1"/>
    <col min="11777" max="11777" width="2.1796875" style="1" customWidth="1"/>
    <col min="11778" max="11778" width="26.08984375" style="1" customWidth="1"/>
    <col min="11779" max="11779" width="9" style="1"/>
    <col min="11780" max="11780" width="3.1796875" style="1" customWidth="1"/>
    <col min="11781" max="11781" width="3.453125" style="1" customWidth="1"/>
    <col min="11782" max="12032" width="9" style="1"/>
    <col min="12033" max="12033" width="2.1796875" style="1" customWidth="1"/>
    <col min="12034" max="12034" width="26.08984375" style="1" customWidth="1"/>
    <col min="12035" max="12035" width="9" style="1"/>
    <col min="12036" max="12036" width="3.1796875" style="1" customWidth="1"/>
    <col min="12037" max="12037" width="3.453125" style="1" customWidth="1"/>
    <col min="12038" max="12288" width="9" style="1"/>
    <col min="12289" max="12289" width="2.1796875" style="1" customWidth="1"/>
    <col min="12290" max="12290" width="26.08984375" style="1" customWidth="1"/>
    <col min="12291" max="12291" width="9" style="1"/>
    <col min="12292" max="12292" width="3.1796875" style="1" customWidth="1"/>
    <col min="12293" max="12293" width="3.453125" style="1" customWidth="1"/>
    <col min="12294" max="12544" width="9" style="1"/>
    <col min="12545" max="12545" width="2.1796875" style="1" customWidth="1"/>
    <col min="12546" max="12546" width="26.08984375" style="1" customWidth="1"/>
    <col min="12547" max="12547" width="9" style="1"/>
    <col min="12548" max="12548" width="3.1796875" style="1" customWidth="1"/>
    <col min="12549" max="12549" width="3.453125" style="1" customWidth="1"/>
    <col min="12550" max="12800" width="9" style="1"/>
    <col min="12801" max="12801" width="2.1796875" style="1" customWidth="1"/>
    <col min="12802" max="12802" width="26.08984375" style="1" customWidth="1"/>
    <col min="12803" max="12803" width="9" style="1"/>
    <col min="12804" max="12804" width="3.1796875" style="1" customWidth="1"/>
    <col min="12805" max="12805" width="3.453125" style="1" customWidth="1"/>
    <col min="12806" max="13056" width="9" style="1"/>
    <col min="13057" max="13057" width="2.1796875" style="1" customWidth="1"/>
    <col min="13058" max="13058" width="26.08984375" style="1" customWidth="1"/>
    <col min="13059" max="13059" width="9" style="1"/>
    <col min="13060" max="13060" width="3.1796875" style="1" customWidth="1"/>
    <col min="13061" max="13061" width="3.453125" style="1" customWidth="1"/>
    <col min="13062" max="13312" width="9" style="1"/>
    <col min="13313" max="13313" width="2.1796875" style="1" customWidth="1"/>
    <col min="13314" max="13314" width="26.08984375" style="1" customWidth="1"/>
    <col min="13315" max="13315" width="9" style="1"/>
    <col min="13316" max="13316" width="3.1796875" style="1" customWidth="1"/>
    <col min="13317" max="13317" width="3.453125" style="1" customWidth="1"/>
    <col min="13318" max="13568" width="9" style="1"/>
    <col min="13569" max="13569" width="2.1796875" style="1" customWidth="1"/>
    <col min="13570" max="13570" width="26.08984375" style="1" customWidth="1"/>
    <col min="13571" max="13571" width="9" style="1"/>
    <col min="13572" max="13572" width="3.1796875" style="1" customWidth="1"/>
    <col min="13573" max="13573" width="3.453125" style="1" customWidth="1"/>
    <col min="13574" max="13824" width="9" style="1"/>
    <col min="13825" max="13825" width="2.1796875" style="1" customWidth="1"/>
    <col min="13826" max="13826" width="26.08984375" style="1" customWidth="1"/>
    <col min="13827" max="13827" width="9" style="1"/>
    <col min="13828" max="13828" width="3.1796875" style="1" customWidth="1"/>
    <col min="13829" max="13829" width="3.453125" style="1" customWidth="1"/>
    <col min="13830" max="14080" width="9" style="1"/>
    <col min="14081" max="14081" width="2.1796875" style="1" customWidth="1"/>
    <col min="14082" max="14082" width="26.08984375" style="1" customWidth="1"/>
    <col min="14083" max="14083" width="9" style="1"/>
    <col min="14084" max="14084" width="3.1796875" style="1" customWidth="1"/>
    <col min="14085" max="14085" width="3.453125" style="1" customWidth="1"/>
    <col min="14086" max="14336" width="9" style="1"/>
    <col min="14337" max="14337" width="2.1796875" style="1" customWidth="1"/>
    <col min="14338" max="14338" width="26.08984375" style="1" customWidth="1"/>
    <col min="14339" max="14339" width="9" style="1"/>
    <col min="14340" max="14340" width="3.1796875" style="1" customWidth="1"/>
    <col min="14341" max="14341" width="3.453125" style="1" customWidth="1"/>
    <col min="14342" max="14592" width="9" style="1"/>
    <col min="14593" max="14593" width="2.1796875" style="1" customWidth="1"/>
    <col min="14594" max="14594" width="26.08984375" style="1" customWidth="1"/>
    <col min="14595" max="14595" width="9" style="1"/>
    <col min="14596" max="14596" width="3.1796875" style="1" customWidth="1"/>
    <col min="14597" max="14597" width="3.453125" style="1" customWidth="1"/>
    <col min="14598" max="14848" width="9" style="1"/>
    <col min="14849" max="14849" width="2.1796875" style="1" customWidth="1"/>
    <col min="14850" max="14850" width="26.08984375" style="1" customWidth="1"/>
    <col min="14851" max="14851" width="9" style="1"/>
    <col min="14852" max="14852" width="3.1796875" style="1" customWidth="1"/>
    <col min="14853" max="14853" width="3.453125" style="1" customWidth="1"/>
    <col min="14854" max="15104" width="9" style="1"/>
    <col min="15105" max="15105" width="2.1796875" style="1" customWidth="1"/>
    <col min="15106" max="15106" width="26.08984375" style="1" customWidth="1"/>
    <col min="15107" max="15107" width="9" style="1"/>
    <col min="15108" max="15108" width="3.1796875" style="1" customWidth="1"/>
    <col min="15109" max="15109" width="3.453125" style="1" customWidth="1"/>
    <col min="15110" max="15360" width="9" style="1"/>
    <col min="15361" max="15361" width="2.1796875" style="1" customWidth="1"/>
    <col min="15362" max="15362" width="26.08984375" style="1" customWidth="1"/>
    <col min="15363" max="15363" width="9" style="1"/>
    <col min="15364" max="15364" width="3.1796875" style="1" customWidth="1"/>
    <col min="15365" max="15365" width="3.453125" style="1" customWidth="1"/>
    <col min="15366" max="15616" width="9" style="1"/>
    <col min="15617" max="15617" width="2.1796875" style="1" customWidth="1"/>
    <col min="15618" max="15618" width="26.08984375" style="1" customWidth="1"/>
    <col min="15619" max="15619" width="9" style="1"/>
    <col min="15620" max="15620" width="3.1796875" style="1" customWidth="1"/>
    <col min="15621" max="15621" width="3.453125" style="1" customWidth="1"/>
    <col min="15622" max="15872" width="9" style="1"/>
    <col min="15873" max="15873" width="2.1796875" style="1" customWidth="1"/>
    <col min="15874" max="15874" width="26.08984375" style="1" customWidth="1"/>
    <col min="15875" max="15875" width="9" style="1"/>
    <col min="15876" max="15876" width="3.1796875" style="1" customWidth="1"/>
    <col min="15877" max="15877" width="3.453125" style="1" customWidth="1"/>
    <col min="15878" max="16128" width="9" style="1"/>
    <col min="16129" max="16129" width="2.1796875" style="1" customWidth="1"/>
    <col min="16130" max="16130" width="26.08984375" style="1" customWidth="1"/>
    <col min="16131" max="16131" width="9" style="1"/>
    <col min="16132" max="16132" width="3.1796875" style="1" customWidth="1"/>
    <col min="16133" max="16133" width="3.453125" style="1" customWidth="1"/>
    <col min="16134" max="16384" width="9" style="1"/>
  </cols>
  <sheetData>
    <row r="2" spans="2:29" ht="28" x14ac:dyDescent="0.25">
      <c r="B2" s="2" t="s">
        <v>97</v>
      </c>
      <c r="C2" s="3">
        <v>2000</v>
      </c>
      <c r="J2" s="5" t="s">
        <v>38</v>
      </c>
      <c r="K2" s="93">
        <f>SUM(K5:K16)</f>
        <v>609.86891350218866</v>
      </c>
      <c r="L2" s="93">
        <f t="shared" ref="L2:N2" si="0">SUM(L5:L16)</f>
        <v>5040.7814703805179</v>
      </c>
      <c r="M2" s="93">
        <f t="shared" si="0"/>
        <v>81600</v>
      </c>
      <c r="N2" s="93">
        <f t="shared" si="0"/>
        <v>87250.650383882705</v>
      </c>
      <c r="P2" s="4" t="s">
        <v>98</v>
      </c>
      <c r="Q2" s="9">
        <f>AVERAGE(Q6:Q55)</f>
        <v>6000</v>
      </c>
      <c r="R2" s="9">
        <f t="shared" ref="R2:AC2" si="1">AVERAGE(R6:R55)</f>
        <v>6250</v>
      </c>
      <c r="S2" s="9">
        <f t="shared" si="1"/>
        <v>6500</v>
      </c>
      <c r="T2" s="9">
        <f t="shared" si="1"/>
        <v>6750</v>
      </c>
      <c r="U2" s="9">
        <f t="shared" si="1"/>
        <v>7000</v>
      </c>
      <c r="V2" s="9">
        <f t="shared" si="1"/>
        <v>7250</v>
      </c>
      <c r="W2" s="9">
        <f t="shared" si="1"/>
        <v>7500</v>
      </c>
      <c r="X2" s="9">
        <f t="shared" si="1"/>
        <v>7750</v>
      </c>
      <c r="Y2" s="9">
        <f t="shared" si="1"/>
        <v>8000</v>
      </c>
      <c r="Z2" s="9">
        <f t="shared" si="1"/>
        <v>8250</v>
      </c>
      <c r="AA2" s="9">
        <f t="shared" si="1"/>
        <v>8500</v>
      </c>
      <c r="AB2" s="9">
        <f t="shared" si="1"/>
        <v>8750</v>
      </c>
      <c r="AC2" s="9">
        <f t="shared" si="1"/>
        <v>9000</v>
      </c>
    </row>
    <row r="3" spans="2:29" ht="28" x14ac:dyDescent="0.25">
      <c r="B3" s="2" t="s">
        <v>99</v>
      </c>
      <c r="C3" s="3">
        <v>3000</v>
      </c>
      <c r="E3" s="4" t="s">
        <v>0</v>
      </c>
      <c r="F3" s="4" t="s">
        <v>100</v>
      </c>
      <c r="G3" s="4" t="s">
        <v>101</v>
      </c>
      <c r="H3" s="4" t="s">
        <v>102</v>
      </c>
      <c r="I3" s="4" t="s">
        <v>103</v>
      </c>
      <c r="J3" s="4" t="s">
        <v>104</v>
      </c>
      <c r="K3" s="4" t="s">
        <v>105</v>
      </c>
      <c r="L3" s="4" t="s">
        <v>106</v>
      </c>
      <c r="M3" s="4" t="s">
        <v>107</v>
      </c>
      <c r="N3" s="4" t="s">
        <v>108</v>
      </c>
    </row>
    <row r="4" spans="2:29" ht="28" x14ac:dyDescent="0.25">
      <c r="B4" s="2" t="s">
        <v>109</v>
      </c>
      <c r="C4" s="3">
        <v>5500</v>
      </c>
      <c r="E4" s="93">
        <v>0</v>
      </c>
      <c r="F4" s="93"/>
      <c r="G4" s="93"/>
      <c r="H4" s="93"/>
      <c r="I4" s="93"/>
      <c r="J4" s="93">
        <v>100</v>
      </c>
      <c r="K4" s="93"/>
      <c r="L4" s="93"/>
      <c r="M4" s="93"/>
      <c r="N4" s="93"/>
      <c r="P4" s="1" t="s">
        <v>110</v>
      </c>
    </row>
    <row r="5" spans="2:29" ht="28" x14ac:dyDescent="0.25">
      <c r="B5" s="2" t="s">
        <v>111</v>
      </c>
      <c r="C5" s="3">
        <v>1000</v>
      </c>
      <c r="E5" s="93">
        <v>1</v>
      </c>
      <c r="F5" s="93">
        <f>J4</f>
        <v>100</v>
      </c>
      <c r="G5" s="93">
        <f>F23+G23</f>
        <v>7675.1201862549351</v>
      </c>
      <c r="H5" s="93">
        <f>$C$10</f>
        <v>8500</v>
      </c>
      <c r="I5" s="94">
        <f>IF(F5+H5-G5&gt;=0,0,G5-(F5+H5))</f>
        <v>0</v>
      </c>
      <c r="J5" s="93">
        <f>H5+F5+I5-G5</f>
        <v>924.87981374506489</v>
      </c>
      <c r="K5" s="93">
        <f>$C$9*J5</f>
        <v>46.243990687253245</v>
      </c>
      <c r="L5" s="93">
        <f>$C$8*I5</f>
        <v>0</v>
      </c>
      <c r="M5" s="93">
        <f>$C$7*H5</f>
        <v>6800</v>
      </c>
      <c r="N5" s="93">
        <f>K5+L5+M5</f>
        <v>6846.2439906872532</v>
      </c>
      <c r="P5" s="9">
        <f>N2</f>
        <v>87250.650383882705</v>
      </c>
      <c r="Q5" s="9">
        <v>6000</v>
      </c>
      <c r="R5" s="9">
        <v>6250</v>
      </c>
      <c r="S5" s="9">
        <v>6500</v>
      </c>
      <c r="T5" s="9">
        <v>6750</v>
      </c>
      <c r="U5" s="9">
        <v>7000</v>
      </c>
      <c r="V5" s="9">
        <v>7250</v>
      </c>
      <c r="W5" s="9">
        <v>7500</v>
      </c>
      <c r="X5" s="9">
        <v>7750</v>
      </c>
      <c r="Y5" s="9">
        <v>8000</v>
      </c>
      <c r="Z5" s="9">
        <v>8250</v>
      </c>
      <c r="AA5" s="9">
        <v>8500</v>
      </c>
      <c r="AB5" s="9">
        <v>8750</v>
      </c>
      <c r="AC5" s="9">
        <v>9000</v>
      </c>
    </row>
    <row r="6" spans="2:29" ht="14.5" x14ac:dyDescent="0.25">
      <c r="B6" s="6"/>
      <c r="E6" s="93">
        <v>2</v>
      </c>
      <c r="F6" s="93">
        <f t="shared" ref="F6:F16" si="2">J5</f>
        <v>924.87981374506489</v>
      </c>
      <c r="G6" s="93">
        <f t="shared" ref="G6:G16" si="3">F24+G24</f>
        <v>10367.711047796683</v>
      </c>
      <c r="H6" s="93">
        <f t="shared" ref="H6:H16" si="4">$C$10</f>
        <v>8500</v>
      </c>
      <c r="I6" s="94">
        <f t="shared" ref="I6:I16" si="5">IF(F6+H6-G6&gt;=0,0,G6-(F6+H6))</f>
        <v>942.83123405161859</v>
      </c>
      <c r="J6" s="93">
        <f t="shared" ref="J6:J16" si="6">H6+F6+I6-G6</f>
        <v>0</v>
      </c>
      <c r="K6" s="93">
        <f t="shared" ref="K6:K16" si="7">$C$9*J6</f>
        <v>0</v>
      </c>
      <c r="L6" s="93">
        <f t="shared" ref="L6:L16" si="8">$C$8*I6</f>
        <v>1697.0962212929135</v>
      </c>
      <c r="M6" s="93">
        <f t="shared" ref="M6:M16" si="9">$C$7*H6</f>
        <v>6800</v>
      </c>
      <c r="N6" s="93">
        <f t="shared" ref="N6:N16" si="10">K6+L6+M6</f>
        <v>8497.0962212929135</v>
      </c>
      <c r="P6" s="9">
        <v>1</v>
      </c>
      <c r="Q6" s="9">
        <f t="dataTable" ref="Q6:AC55" dt2D="0" dtr="0" r1="P5"/>
        <v>6000</v>
      </c>
      <c r="R6" s="9">
        <v>6250</v>
      </c>
      <c r="S6" s="9">
        <v>6500</v>
      </c>
      <c r="T6" s="9">
        <v>6750</v>
      </c>
      <c r="U6" s="9">
        <v>7000</v>
      </c>
      <c r="V6" s="9">
        <v>7250</v>
      </c>
      <c r="W6" s="9">
        <v>7500</v>
      </c>
      <c r="X6" s="9">
        <v>7750</v>
      </c>
      <c r="Y6" s="9">
        <v>8000</v>
      </c>
      <c r="Z6" s="9">
        <v>8250</v>
      </c>
      <c r="AA6" s="9">
        <v>8500</v>
      </c>
      <c r="AB6" s="9">
        <v>8750</v>
      </c>
      <c r="AC6" s="9">
        <v>9000</v>
      </c>
    </row>
    <row r="7" spans="2:29" ht="28" x14ac:dyDescent="0.25">
      <c r="B7" s="2" t="s">
        <v>112</v>
      </c>
      <c r="C7" s="3">
        <v>0.8</v>
      </c>
      <c r="E7" s="93">
        <v>3</v>
      </c>
      <c r="F7" s="93">
        <f t="shared" si="2"/>
        <v>0</v>
      </c>
      <c r="G7" s="93">
        <f t="shared" si="3"/>
        <v>8948.5509745291583</v>
      </c>
      <c r="H7" s="93">
        <f t="shared" si="4"/>
        <v>8500</v>
      </c>
      <c r="I7" s="94">
        <f t="shared" si="5"/>
        <v>448.55097452915834</v>
      </c>
      <c r="J7" s="93">
        <f t="shared" si="6"/>
        <v>0</v>
      </c>
      <c r="K7" s="93">
        <f t="shared" si="7"/>
        <v>0</v>
      </c>
      <c r="L7" s="93">
        <f t="shared" si="8"/>
        <v>807.39175415248508</v>
      </c>
      <c r="M7" s="93">
        <f t="shared" si="9"/>
        <v>6800</v>
      </c>
      <c r="N7" s="93">
        <f t="shared" si="10"/>
        <v>7607.3917541524852</v>
      </c>
      <c r="P7" s="9">
        <v>2</v>
      </c>
      <c r="Q7" s="9">
        <v>6000</v>
      </c>
      <c r="R7" s="9">
        <v>6250</v>
      </c>
      <c r="S7" s="9">
        <v>6500</v>
      </c>
      <c r="T7" s="9">
        <v>6750</v>
      </c>
      <c r="U7" s="9">
        <v>7000</v>
      </c>
      <c r="V7" s="9">
        <v>7250</v>
      </c>
      <c r="W7" s="9">
        <v>7500</v>
      </c>
      <c r="X7" s="9">
        <v>7750</v>
      </c>
      <c r="Y7" s="9">
        <v>8000</v>
      </c>
      <c r="Z7" s="9">
        <v>8250</v>
      </c>
      <c r="AA7" s="9">
        <v>8500</v>
      </c>
      <c r="AB7" s="9">
        <v>8750</v>
      </c>
      <c r="AC7" s="9">
        <v>9000</v>
      </c>
    </row>
    <row r="8" spans="2:29" ht="28" x14ac:dyDescent="0.25">
      <c r="B8" s="2" t="s">
        <v>113</v>
      </c>
      <c r="C8" s="3">
        <v>1.8</v>
      </c>
      <c r="E8" s="93">
        <v>4</v>
      </c>
      <c r="F8" s="93">
        <f t="shared" si="2"/>
        <v>0</v>
      </c>
      <c r="G8" s="93">
        <f t="shared" si="3"/>
        <v>9832.9779960624073</v>
      </c>
      <c r="H8" s="93">
        <f t="shared" si="4"/>
        <v>8500</v>
      </c>
      <c r="I8" s="94">
        <f t="shared" si="5"/>
        <v>1332.9779960624073</v>
      </c>
      <c r="J8" s="93">
        <f t="shared" si="6"/>
        <v>0</v>
      </c>
      <c r="K8" s="93">
        <f t="shared" si="7"/>
        <v>0</v>
      </c>
      <c r="L8" s="93">
        <f t="shared" si="8"/>
        <v>2399.3603929123333</v>
      </c>
      <c r="M8" s="93">
        <f t="shared" si="9"/>
        <v>6800</v>
      </c>
      <c r="N8" s="93">
        <f t="shared" si="10"/>
        <v>9199.3603929123328</v>
      </c>
      <c r="P8" s="9">
        <v>3</v>
      </c>
      <c r="Q8" s="9">
        <v>6000</v>
      </c>
      <c r="R8" s="9">
        <v>6250</v>
      </c>
      <c r="S8" s="9">
        <v>6500</v>
      </c>
      <c r="T8" s="9">
        <v>6750</v>
      </c>
      <c r="U8" s="9">
        <v>7000</v>
      </c>
      <c r="V8" s="9">
        <v>7250</v>
      </c>
      <c r="W8" s="9">
        <v>7500</v>
      </c>
      <c r="X8" s="9">
        <v>7750</v>
      </c>
      <c r="Y8" s="9">
        <v>8000</v>
      </c>
      <c r="Z8" s="9">
        <v>8250</v>
      </c>
      <c r="AA8" s="9">
        <v>8500</v>
      </c>
      <c r="AB8" s="9">
        <v>8750</v>
      </c>
      <c r="AC8" s="9">
        <v>9000</v>
      </c>
    </row>
    <row r="9" spans="2:29" ht="28" x14ac:dyDescent="0.25">
      <c r="B9" s="2" t="s">
        <v>114</v>
      </c>
      <c r="C9" s="3">
        <v>0.05</v>
      </c>
      <c r="E9" s="93">
        <v>5</v>
      </c>
      <c r="F9" s="93">
        <f t="shared" si="2"/>
        <v>0</v>
      </c>
      <c r="G9" s="93">
        <f t="shared" si="3"/>
        <v>8270.165792159698</v>
      </c>
      <c r="H9" s="93">
        <f t="shared" si="4"/>
        <v>8500</v>
      </c>
      <c r="I9" s="94">
        <f t="shared" si="5"/>
        <v>0</v>
      </c>
      <c r="J9" s="93">
        <f t="shared" si="6"/>
        <v>229.83420784030204</v>
      </c>
      <c r="K9" s="93">
        <f t="shared" si="7"/>
        <v>11.491710392015102</v>
      </c>
      <c r="L9" s="93">
        <f t="shared" si="8"/>
        <v>0</v>
      </c>
      <c r="M9" s="93">
        <f t="shared" si="9"/>
        <v>6800</v>
      </c>
      <c r="N9" s="93">
        <f t="shared" si="10"/>
        <v>6811.4917103920152</v>
      </c>
      <c r="P9" s="9">
        <v>4</v>
      </c>
      <c r="Q9" s="9">
        <v>6000</v>
      </c>
      <c r="R9" s="9">
        <v>6250</v>
      </c>
      <c r="S9" s="9">
        <v>6500</v>
      </c>
      <c r="T9" s="9">
        <v>6750</v>
      </c>
      <c r="U9" s="9">
        <v>7000</v>
      </c>
      <c r="V9" s="9">
        <v>7250</v>
      </c>
      <c r="W9" s="9">
        <v>7500</v>
      </c>
      <c r="X9" s="9">
        <v>7750</v>
      </c>
      <c r="Y9" s="9">
        <v>8000</v>
      </c>
      <c r="Z9" s="9">
        <v>8250</v>
      </c>
      <c r="AA9" s="9">
        <v>8500</v>
      </c>
      <c r="AB9" s="9">
        <v>8750</v>
      </c>
      <c r="AC9" s="9">
        <v>9000</v>
      </c>
    </row>
    <row r="10" spans="2:29" ht="28" x14ac:dyDescent="0.25">
      <c r="B10" s="2" t="s">
        <v>115</v>
      </c>
      <c r="C10" s="7">
        <v>8500</v>
      </c>
      <c r="E10" s="93">
        <v>6</v>
      </c>
      <c r="F10" s="93">
        <f t="shared" si="2"/>
        <v>229.83420784030204</v>
      </c>
      <c r="G10" s="93">
        <f t="shared" si="3"/>
        <v>8805.9081534085162</v>
      </c>
      <c r="H10" s="93">
        <f t="shared" si="4"/>
        <v>8500</v>
      </c>
      <c r="I10" s="94">
        <f t="shared" si="5"/>
        <v>76.073945568214185</v>
      </c>
      <c r="J10" s="93">
        <f t="shared" si="6"/>
        <v>0</v>
      </c>
      <c r="K10" s="93">
        <f t="shared" si="7"/>
        <v>0</v>
      </c>
      <c r="L10" s="93">
        <f t="shared" si="8"/>
        <v>136.93310202278553</v>
      </c>
      <c r="M10" s="93">
        <f t="shared" si="9"/>
        <v>6800</v>
      </c>
      <c r="N10" s="93">
        <f t="shared" si="10"/>
        <v>6936.9331020227855</v>
      </c>
      <c r="P10" s="9">
        <v>5</v>
      </c>
      <c r="Q10" s="9">
        <v>6000</v>
      </c>
      <c r="R10" s="9">
        <v>6250</v>
      </c>
      <c r="S10" s="9">
        <v>6500</v>
      </c>
      <c r="T10" s="9">
        <v>6750</v>
      </c>
      <c r="U10" s="9">
        <v>7000</v>
      </c>
      <c r="V10" s="9">
        <v>7250</v>
      </c>
      <c r="W10" s="9">
        <v>7500</v>
      </c>
      <c r="X10" s="9">
        <v>7750</v>
      </c>
      <c r="Y10" s="9">
        <v>8000</v>
      </c>
      <c r="Z10" s="9">
        <v>8250</v>
      </c>
      <c r="AA10" s="9">
        <v>8500</v>
      </c>
      <c r="AB10" s="9">
        <v>8750</v>
      </c>
      <c r="AC10" s="9">
        <v>9000</v>
      </c>
    </row>
    <row r="11" spans="2:29" ht="14.5" x14ac:dyDescent="0.25">
      <c r="B11" s="6"/>
      <c r="E11" s="93">
        <v>7</v>
      </c>
      <c r="F11" s="93">
        <f t="shared" si="2"/>
        <v>0</v>
      </c>
      <c r="G11" s="93">
        <f t="shared" si="3"/>
        <v>6970.6176762042214</v>
      </c>
      <c r="H11" s="93">
        <f t="shared" si="4"/>
        <v>8500</v>
      </c>
      <c r="I11" s="94">
        <f t="shared" si="5"/>
        <v>0</v>
      </c>
      <c r="J11" s="93">
        <f t="shared" si="6"/>
        <v>1529.3823237957786</v>
      </c>
      <c r="K11" s="93">
        <f t="shared" si="7"/>
        <v>76.469116189788934</v>
      </c>
      <c r="L11" s="93">
        <f t="shared" si="8"/>
        <v>0</v>
      </c>
      <c r="M11" s="93">
        <f t="shared" si="9"/>
        <v>6800</v>
      </c>
      <c r="N11" s="93">
        <f t="shared" si="10"/>
        <v>6876.469116189789</v>
      </c>
      <c r="P11" s="9">
        <v>6</v>
      </c>
      <c r="Q11" s="9">
        <v>6000</v>
      </c>
      <c r="R11" s="9">
        <v>6250</v>
      </c>
      <c r="S11" s="9">
        <v>6500</v>
      </c>
      <c r="T11" s="9">
        <v>6750</v>
      </c>
      <c r="U11" s="9">
        <v>7000</v>
      </c>
      <c r="V11" s="9">
        <v>7250</v>
      </c>
      <c r="W11" s="9">
        <v>7500</v>
      </c>
      <c r="X11" s="9">
        <v>7750</v>
      </c>
      <c r="Y11" s="9">
        <v>8000</v>
      </c>
      <c r="Z11" s="9">
        <v>8250</v>
      </c>
      <c r="AA11" s="9">
        <v>8500</v>
      </c>
      <c r="AB11" s="9">
        <v>8750</v>
      </c>
      <c r="AC11" s="9">
        <v>9000</v>
      </c>
    </row>
    <row r="12" spans="2:29" ht="28" x14ac:dyDescent="0.25">
      <c r="B12" s="2" t="s">
        <v>116</v>
      </c>
      <c r="C12" s="8">
        <f>C10</f>
        <v>8500</v>
      </c>
      <c r="E12" s="93">
        <v>8</v>
      </c>
      <c r="F12" s="93">
        <f t="shared" si="2"/>
        <v>1529.3823237957786</v>
      </c>
      <c r="G12" s="93">
        <f t="shared" si="3"/>
        <v>8047.8263130261694</v>
      </c>
      <c r="H12" s="93">
        <f t="shared" si="4"/>
        <v>8500</v>
      </c>
      <c r="I12" s="94">
        <f t="shared" si="5"/>
        <v>0</v>
      </c>
      <c r="J12" s="93">
        <f t="shared" si="6"/>
        <v>1981.5560107696092</v>
      </c>
      <c r="K12" s="93">
        <f t="shared" si="7"/>
        <v>99.07780053848046</v>
      </c>
      <c r="L12" s="93">
        <f t="shared" si="8"/>
        <v>0</v>
      </c>
      <c r="M12" s="93">
        <f t="shared" si="9"/>
        <v>6800</v>
      </c>
      <c r="N12" s="93">
        <f t="shared" si="10"/>
        <v>6899.07780053848</v>
      </c>
      <c r="P12" s="9">
        <v>7</v>
      </c>
      <c r="Q12" s="9">
        <v>6000</v>
      </c>
      <c r="R12" s="9">
        <v>6250</v>
      </c>
      <c r="S12" s="9">
        <v>6500</v>
      </c>
      <c r="T12" s="9">
        <v>6750</v>
      </c>
      <c r="U12" s="9">
        <v>7000</v>
      </c>
      <c r="V12" s="9">
        <v>7250</v>
      </c>
      <c r="W12" s="9">
        <v>7500</v>
      </c>
      <c r="X12" s="9">
        <v>7750</v>
      </c>
      <c r="Y12" s="9">
        <v>8000</v>
      </c>
      <c r="Z12" s="9">
        <v>8250</v>
      </c>
      <c r="AA12" s="9">
        <v>8500</v>
      </c>
      <c r="AB12" s="9">
        <v>8750</v>
      </c>
      <c r="AC12" s="9">
        <v>9000</v>
      </c>
    </row>
    <row r="13" spans="2:29" ht="14.5" x14ac:dyDescent="0.25">
      <c r="E13" s="93">
        <v>9</v>
      </c>
      <c r="F13" s="93">
        <f t="shared" si="2"/>
        <v>1981.5560107696092</v>
      </c>
      <c r="G13" s="93">
        <f t="shared" si="3"/>
        <v>8435.2191433508051</v>
      </c>
      <c r="H13" s="93">
        <f t="shared" si="4"/>
        <v>8500</v>
      </c>
      <c r="I13" s="94">
        <f t="shared" si="5"/>
        <v>0</v>
      </c>
      <c r="J13" s="93">
        <f t="shared" si="6"/>
        <v>2046.3368674188041</v>
      </c>
      <c r="K13" s="93">
        <f t="shared" si="7"/>
        <v>102.31684337094021</v>
      </c>
      <c r="L13" s="93">
        <f t="shared" si="8"/>
        <v>0</v>
      </c>
      <c r="M13" s="93">
        <f t="shared" si="9"/>
        <v>6800</v>
      </c>
      <c r="N13" s="93">
        <f t="shared" si="10"/>
        <v>6902.3168433709398</v>
      </c>
      <c r="P13" s="9">
        <v>8</v>
      </c>
      <c r="Q13" s="9">
        <v>6000</v>
      </c>
      <c r="R13" s="9">
        <v>6250</v>
      </c>
      <c r="S13" s="9">
        <v>6500</v>
      </c>
      <c r="T13" s="9">
        <v>6750</v>
      </c>
      <c r="U13" s="9">
        <v>7000</v>
      </c>
      <c r="V13" s="9">
        <v>7250</v>
      </c>
      <c r="W13" s="9">
        <v>7500</v>
      </c>
      <c r="X13" s="9">
        <v>7750</v>
      </c>
      <c r="Y13" s="9">
        <v>8000</v>
      </c>
      <c r="Z13" s="9">
        <v>8250</v>
      </c>
      <c r="AA13" s="9">
        <v>8500</v>
      </c>
      <c r="AB13" s="9">
        <v>8750</v>
      </c>
      <c r="AC13" s="9">
        <v>9000</v>
      </c>
    </row>
    <row r="14" spans="2:29" ht="14.5" x14ac:dyDescent="0.25">
      <c r="E14" s="93">
        <v>10</v>
      </c>
      <c r="F14" s="93">
        <f t="shared" si="2"/>
        <v>2046.3368674188041</v>
      </c>
      <c r="G14" s="93">
        <f t="shared" si="3"/>
        <v>9416.9440873030399</v>
      </c>
      <c r="H14" s="93">
        <f t="shared" si="4"/>
        <v>8500</v>
      </c>
      <c r="I14" s="94">
        <f t="shared" si="5"/>
        <v>0</v>
      </c>
      <c r="J14" s="93">
        <f t="shared" si="6"/>
        <v>1129.3927801157643</v>
      </c>
      <c r="K14" s="93">
        <f t="shared" si="7"/>
        <v>56.469639005788217</v>
      </c>
      <c r="L14" s="93">
        <f t="shared" si="8"/>
        <v>0</v>
      </c>
      <c r="M14" s="93">
        <f t="shared" si="9"/>
        <v>6800</v>
      </c>
      <c r="N14" s="93">
        <f t="shared" si="10"/>
        <v>6856.4696390057879</v>
      </c>
      <c r="P14" s="9">
        <v>9</v>
      </c>
      <c r="Q14" s="9">
        <v>6000</v>
      </c>
      <c r="R14" s="9">
        <v>6250</v>
      </c>
      <c r="S14" s="9">
        <v>6500</v>
      </c>
      <c r="T14" s="9">
        <v>6750</v>
      </c>
      <c r="U14" s="9">
        <v>7000</v>
      </c>
      <c r="V14" s="9">
        <v>7250</v>
      </c>
      <c r="W14" s="9">
        <v>7500</v>
      </c>
      <c r="X14" s="9">
        <v>7750</v>
      </c>
      <c r="Y14" s="9">
        <v>8000</v>
      </c>
      <c r="Z14" s="9">
        <v>8250</v>
      </c>
      <c r="AA14" s="9">
        <v>8500</v>
      </c>
      <c r="AB14" s="9">
        <v>8750</v>
      </c>
      <c r="AC14" s="9">
        <v>9000</v>
      </c>
    </row>
    <row r="15" spans="2:29" ht="14.5" x14ac:dyDescent="0.25">
      <c r="E15" s="93">
        <v>11</v>
      </c>
      <c r="F15" s="93">
        <f t="shared" si="2"/>
        <v>1129.3927801157643</v>
      </c>
      <c r="G15" s="93">
        <f t="shared" si="3"/>
        <v>7894.4919911513234</v>
      </c>
      <c r="H15" s="93">
        <f t="shared" si="4"/>
        <v>8500</v>
      </c>
      <c r="I15" s="94">
        <f t="shared" si="5"/>
        <v>0</v>
      </c>
      <c r="J15" s="93">
        <f t="shared" si="6"/>
        <v>1734.9007889644408</v>
      </c>
      <c r="K15" s="93">
        <f t="shared" si="7"/>
        <v>86.745039448222045</v>
      </c>
      <c r="L15" s="93">
        <f t="shared" si="8"/>
        <v>0</v>
      </c>
      <c r="M15" s="93">
        <f t="shared" si="9"/>
        <v>6800</v>
      </c>
      <c r="N15" s="93">
        <f t="shared" si="10"/>
        <v>6886.7450394482221</v>
      </c>
      <c r="P15" s="9">
        <v>10</v>
      </c>
      <c r="Q15" s="9">
        <v>6000</v>
      </c>
      <c r="R15" s="9">
        <v>6250</v>
      </c>
      <c r="S15" s="9">
        <v>6500</v>
      </c>
      <c r="T15" s="9">
        <v>6750</v>
      </c>
      <c r="U15" s="9">
        <v>7000</v>
      </c>
      <c r="V15" s="9">
        <v>7250</v>
      </c>
      <c r="W15" s="9">
        <v>7500</v>
      </c>
      <c r="X15" s="9">
        <v>7750</v>
      </c>
      <c r="Y15" s="9">
        <v>8000</v>
      </c>
      <c r="Z15" s="9">
        <v>8250</v>
      </c>
      <c r="AA15" s="9">
        <v>8500</v>
      </c>
      <c r="AB15" s="9">
        <v>8750</v>
      </c>
      <c r="AC15" s="9">
        <v>9000</v>
      </c>
    </row>
    <row r="16" spans="2:29" ht="14.5" x14ac:dyDescent="0.25">
      <c r="E16" s="93">
        <v>12</v>
      </c>
      <c r="F16" s="93">
        <f t="shared" si="2"/>
        <v>1734.9007889644408</v>
      </c>
      <c r="G16" s="93">
        <f t="shared" si="3"/>
        <v>7613.8053115704333</v>
      </c>
      <c r="H16" s="93">
        <f t="shared" si="4"/>
        <v>8500</v>
      </c>
      <c r="I16" s="94">
        <f t="shared" si="5"/>
        <v>0</v>
      </c>
      <c r="J16" s="93">
        <f t="shared" si="6"/>
        <v>2621.0954773940084</v>
      </c>
      <c r="K16" s="93">
        <f t="shared" si="7"/>
        <v>131.05477386970043</v>
      </c>
      <c r="L16" s="93">
        <f t="shared" si="8"/>
        <v>0</v>
      </c>
      <c r="M16" s="93">
        <f t="shared" si="9"/>
        <v>6800</v>
      </c>
      <c r="N16" s="93">
        <f t="shared" si="10"/>
        <v>6931.0547738697005</v>
      </c>
      <c r="P16" s="9">
        <v>11</v>
      </c>
      <c r="Q16" s="9">
        <v>6000</v>
      </c>
      <c r="R16" s="9">
        <v>6250</v>
      </c>
      <c r="S16" s="9">
        <v>6500</v>
      </c>
      <c r="T16" s="9">
        <v>6750</v>
      </c>
      <c r="U16" s="9">
        <v>7000</v>
      </c>
      <c r="V16" s="9">
        <v>7250</v>
      </c>
      <c r="W16" s="9">
        <v>7500</v>
      </c>
      <c r="X16" s="9">
        <v>7750</v>
      </c>
      <c r="Y16" s="9">
        <v>8000</v>
      </c>
      <c r="Z16" s="9">
        <v>8250</v>
      </c>
      <c r="AA16" s="9">
        <v>8500</v>
      </c>
      <c r="AB16" s="9">
        <v>8750</v>
      </c>
      <c r="AC16" s="9">
        <v>9000</v>
      </c>
    </row>
    <row r="17" spans="5:29" x14ac:dyDescent="0.25">
      <c r="P17" s="9">
        <v>12</v>
      </c>
      <c r="Q17" s="9">
        <v>6000</v>
      </c>
      <c r="R17" s="9">
        <v>6250</v>
      </c>
      <c r="S17" s="9">
        <v>6500</v>
      </c>
      <c r="T17" s="9">
        <v>6750</v>
      </c>
      <c r="U17" s="9">
        <v>7000</v>
      </c>
      <c r="V17" s="9">
        <v>7250</v>
      </c>
      <c r="W17" s="9">
        <v>7500</v>
      </c>
      <c r="X17" s="9">
        <v>7750</v>
      </c>
      <c r="Y17" s="9">
        <v>8000</v>
      </c>
      <c r="Z17" s="9">
        <v>8250</v>
      </c>
      <c r="AA17" s="9">
        <v>8500</v>
      </c>
      <c r="AB17" s="9">
        <v>8750</v>
      </c>
      <c r="AC17" s="9">
        <v>9000</v>
      </c>
    </row>
    <row r="18" spans="5:29" x14ac:dyDescent="0.25">
      <c r="P18" s="9">
        <v>13</v>
      </c>
      <c r="Q18" s="9">
        <v>6000</v>
      </c>
      <c r="R18" s="9">
        <v>6250</v>
      </c>
      <c r="S18" s="9">
        <v>6500</v>
      </c>
      <c r="T18" s="9">
        <v>6750</v>
      </c>
      <c r="U18" s="9">
        <v>7000</v>
      </c>
      <c r="V18" s="9">
        <v>7250</v>
      </c>
      <c r="W18" s="9">
        <v>7500</v>
      </c>
      <c r="X18" s="9">
        <v>7750</v>
      </c>
      <c r="Y18" s="9">
        <v>8000</v>
      </c>
      <c r="Z18" s="9">
        <v>8250</v>
      </c>
      <c r="AA18" s="9">
        <v>8500</v>
      </c>
      <c r="AB18" s="9">
        <v>8750</v>
      </c>
      <c r="AC18" s="9">
        <v>9000</v>
      </c>
    </row>
    <row r="19" spans="5:29" x14ac:dyDescent="0.25">
      <c r="P19" s="9">
        <v>14</v>
      </c>
      <c r="Q19" s="9">
        <v>6000</v>
      </c>
      <c r="R19" s="9">
        <v>6250</v>
      </c>
      <c r="S19" s="9">
        <v>6500</v>
      </c>
      <c r="T19" s="9">
        <v>6750</v>
      </c>
      <c r="U19" s="9">
        <v>7000</v>
      </c>
      <c r="V19" s="9">
        <v>7250</v>
      </c>
      <c r="W19" s="9">
        <v>7500</v>
      </c>
      <c r="X19" s="9">
        <v>7750</v>
      </c>
      <c r="Y19" s="9">
        <v>8000</v>
      </c>
      <c r="Z19" s="9">
        <v>8250</v>
      </c>
      <c r="AA19" s="9">
        <v>8500</v>
      </c>
      <c r="AB19" s="9">
        <v>8750</v>
      </c>
      <c r="AC19" s="9">
        <v>9000</v>
      </c>
    </row>
    <row r="20" spans="5:29" x14ac:dyDescent="0.25">
      <c r="P20" s="9">
        <v>15</v>
      </c>
      <c r="Q20" s="9">
        <v>6000</v>
      </c>
      <c r="R20" s="9">
        <v>6250</v>
      </c>
      <c r="S20" s="9">
        <v>6500</v>
      </c>
      <c r="T20" s="9">
        <v>6750</v>
      </c>
      <c r="U20" s="9">
        <v>7000</v>
      </c>
      <c r="V20" s="9">
        <v>7250</v>
      </c>
      <c r="W20" s="9">
        <v>7500</v>
      </c>
      <c r="X20" s="9">
        <v>7750</v>
      </c>
      <c r="Y20" s="9">
        <v>8000</v>
      </c>
      <c r="Z20" s="9">
        <v>8250</v>
      </c>
      <c r="AA20" s="9">
        <v>8500</v>
      </c>
      <c r="AB20" s="9">
        <v>8750</v>
      </c>
      <c r="AC20" s="9">
        <v>9000</v>
      </c>
    </row>
    <row r="21" spans="5:29" ht="28" x14ac:dyDescent="0.25">
      <c r="E21" s="4" t="s">
        <v>0</v>
      </c>
      <c r="F21" s="4" t="s">
        <v>117</v>
      </c>
      <c r="G21" s="4" t="s">
        <v>118</v>
      </c>
      <c r="P21" s="9">
        <v>16</v>
      </c>
      <c r="Q21" s="9">
        <v>6000</v>
      </c>
      <c r="R21" s="9">
        <v>6250</v>
      </c>
      <c r="S21" s="9">
        <v>6500</v>
      </c>
      <c r="T21" s="9">
        <v>6750</v>
      </c>
      <c r="U21" s="9">
        <v>7000</v>
      </c>
      <c r="V21" s="9">
        <v>7250</v>
      </c>
      <c r="W21" s="9">
        <v>7500</v>
      </c>
      <c r="X21" s="9">
        <v>7750</v>
      </c>
      <c r="Y21" s="9">
        <v>8000</v>
      </c>
      <c r="Z21" s="9">
        <v>8250</v>
      </c>
      <c r="AA21" s="9">
        <v>8500</v>
      </c>
      <c r="AB21" s="9">
        <v>8750</v>
      </c>
      <c r="AC21" s="9">
        <v>9000</v>
      </c>
    </row>
    <row r="22" spans="5:29" x14ac:dyDescent="0.25">
      <c r="E22" s="5">
        <v>0</v>
      </c>
      <c r="F22" s="5"/>
      <c r="G22" s="5"/>
      <c r="P22" s="9">
        <v>17</v>
      </c>
      <c r="Q22" s="9">
        <v>6000</v>
      </c>
      <c r="R22" s="9">
        <v>6250</v>
      </c>
      <c r="S22" s="9">
        <v>6500</v>
      </c>
      <c r="T22" s="9">
        <v>6750</v>
      </c>
      <c r="U22" s="9">
        <v>7000</v>
      </c>
      <c r="V22" s="9">
        <v>7250</v>
      </c>
      <c r="W22" s="9">
        <v>7500</v>
      </c>
      <c r="X22" s="9">
        <v>7750</v>
      </c>
      <c r="Y22" s="9">
        <v>8000</v>
      </c>
      <c r="Z22" s="9">
        <v>8250</v>
      </c>
      <c r="AA22" s="9">
        <v>8500</v>
      </c>
      <c r="AB22" s="9">
        <v>8750</v>
      </c>
      <c r="AC22" s="9">
        <v>9000</v>
      </c>
    </row>
    <row r="23" spans="5:29" x14ac:dyDescent="0.25">
      <c r="E23" s="5">
        <v>1</v>
      </c>
      <c r="F23">
        <v>2114.8411511581799</v>
      </c>
      <c r="G23">
        <v>5560.2790350967553</v>
      </c>
      <c r="P23" s="9">
        <v>18</v>
      </c>
      <c r="Q23" s="9">
        <v>6000</v>
      </c>
      <c r="R23" s="9">
        <v>6250</v>
      </c>
      <c r="S23" s="9">
        <v>6500</v>
      </c>
      <c r="T23" s="9">
        <v>6750</v>
      </c>
      <c r="U23" s="9">
        <v>7000</v>
      </c>
      <c r="V23" s="9">
        <v>7250</v>
      </c>
      <c r="W23" s="9">
        <v>7500</v>
      </c>
      <c r="X23" s="9">
        <v>7750</v>
      </c>
      <c r="Y23" s="9">
        <v>8000</v>
      </c>
      <c r="Z23" s="9">
        <v>8250</v>
      </c>
      <c r="AA23" s="9">
        <v>8500</v>
      </c>
      <c r="AB23" s="9">
        <v>8750</v>
      </c>
      <c r="AC23" s="9">
        <v>9000</v>
      </c>
    </row>
    <row r="24" spans="5:29" x14ac:dyDescent="0.25">
      <c r="E24" s="5">
        <v>2</v>
      </c>
      <c r="F24">
        <v>2791.1618396557515</v>
      </c>
      <c r="G24">
        <v>7576.549208140932</v>
      </c>
      <c r="P24" s="9">
        <v>19</v>
      </c>
      <c r="Q24" s="9">
        <v>6000</v>
      </c>
      <c r="R24" s="9">
        <v>6250</v>
      </c>
      <c r="S24" s="9">
        <v>6500</v>
      </c>
      <c r="T24" s="9">
        <v>6750</v>
      </c>
      <c r="U24" s="9">
        <v>7000</v>
      </c>
      <c r="V24" s="9">
        <v>7250</v>
      </c>
      <c r="W24" s="9">
        <v>7500</v>
      </c>
      <c r="X24" s="9">
        <v>7750</v>
      </c>
      <c r="Y24" s="9">
        <v>8000</v>
      </c>
      <c r="Z24" s="9">
        <v>8250</v>
      </c>
      <c r="AA24" s="9">
        <v>8500</v>
      </c>
      <c r="AB24" s="9">
        <v>8750</v>
      </c>
      <c r="AC24" s="9">
        <v>9000</v>
      </c>
    </row>
    <row r="25" spans="5:29" x14ac:dyDescent="0.25">
      <c r="E25" s="5">
        <v>3</v>
      </c>
      <c r="F25">
        <v>2110.4159672841579</v>
      </c>
      <c r="G25">
        <v>6838.1350072450005</v>
      </c>
      <c r="P25" s="9">
        <v>20</v>
      </c>
      <c r="Q25" s="9">
        <v>6000</v>
      </c>
      <c r="R25" s="9">
        <v>6250</v>
      </c>
      <c r="S25" s="9">
        <v>6500</v>
      </c>
      <c r="T25" s="9">
        <v>6750</v>
      </c>
      <c r="U25" s="9">
        <v>7000</v>
      </c>
      <c r="V25" s="9">
        <v>7250</v>
      </c>
      <c r="W25" s="9">
        <v>7500</v>
      </c>
      <c r="X25" s="9">
        <v>7750</v>
      </c>
      <c r="Y25" s="9">
        <v>8000</v>
      </c>
      <c r="Z25" s="9">
        <v>8250</v>
      </c>
      <c r="AA25" s="9">
        <v>8500</v>
      </c>
      <c r="AB25" s="9">
        <v>8750</v>
      </c>
      <c r="AC25" s="9">
        <v>9000</v>
      </c>
    </row>
    <row r="26" spans="5:29" x14ac:dyDescent="0.25">
      <c r="E26" s="5">
        <v>4</v>
      </c>
      <c r="F26">
        <v>2343.9130832850124</v>
      </c>
      <c r="G26">
        <v>7489.0649127773941</v>
      </c>
      <c r="P26" s="9">
        <v>21</v>
      </c>
      <c r="Q26" s="9">
        <v>6000</v>
      </c>
      <c r="R26" s="9">
        <v>6250</v>
      </c>
      <c r="S26" s="9">
        <v>6500</v>
      </c>
      <c r="T26" s="9">
        <v>6750</v>
      </c>
      <c r="U26" s="9">
        <v>7000</v>
      </c>
      <c r="V26" s="9">
        <v>7250</v>
      </c>
      <c r="W26" s="9">
        <v>7500</v>
      </c>
      <c r="X26" s="9">
        <v>7750</v>
      </c>
      <c r="Y26" s="9">
        <v>8000</v>
      </c>
      <c r="Z26" s="9">
        <v>8250</v>
      </c>
      <c r="AA26" s="9">
        <v>8500</v>
      </c>
      <c r="AB26" s="9">
        <v>8750</v>
      </c>
      <c r="AC26" s="9">
        <v>9000</v>
      </c>
    </row>
    <row r="27" spans="5:29" x14ac:dyDescent="0.25">
      <c r="E27" s="5">
        <v>5</v>
      </c>
      <c r="F27">
        <v>2862.2089297158727</v>
      </c>
      <c r="G27">
        <v>5407.9568624438252</v>
      </c>
      <c r="P27" s="9">
        <v>22</v>
      </c>
      <c r="Q27" s="9">
        <v>6000</v>
      </c>
      <c r="R27" s="9">
        <v>6250</v>
      </c>
      <c r="S27" s="9">
        <v>6500</v>
      </c>
      <c r="T27" s="9">
        <v>6750</v>
      </c>
      <c r="U27" s="9">
        <v>7000</v>
      </c>
      <c r="V27" s="9">
        <v>7250</v>
      </c>
      <c r="W27" s="9">
        <v>7500</v>
      </c>
      <c r="X27" s="9">
        <v>7750</v>
      </c>
      <c r="Y27" s="9">
        <v>8000</v>
      </c>
      <c r="Z27" s="9">
        <v>8250</v>
      </c>
      <c r="AA27" s="9">
        <v>8500</v>
      </c>
      <c r="AB27" s="9">
        <v>8750</v>
      </c>
      <c r="AC27" s="9">
        <v>9000</v>
      </c>
    </row>
    <row r="28" spans="5:29" x14ac:dyDescent="0.25">
      <c r="E28" s="5">
        <v>6</v>
      </c>
      <c r="F28">
        <v>2773.5831781975767</v>
      </c>
      <c r="G28">
        <v>6032.3249752109405</v>
      </c>
      <c r="P28" s="9">
        <v>23</v>
      </c>
      <c r="Q28" s="9">
        <v>6000</v>
      </c>
      <c r="R28" s="9">
        <v>6250</v>
      </c>
      <c r="S28" s="9">
        <v>6500</v>
      </c>
      <c r="T28" s="9">
        <v>6750</v>
      </c>
      <c r="U28" s="9">
        <v>7000</v>
      </c>
      <c r="V28" s="9">
        <v>7250</v>
      </c>
      <c r="W28" s="9">
        <v>7500</v>
      </c>
      <c r="X28" s="9">
        <v>7750</v>
      </c>
      <c r="Y28" s="9">
        <v>8000</v>
      </c>
      <c r="Z28" s="9">
        <v>8250</v>
      </c>
      <c r="AA28" s="9">
        <v>8500</v>
      </c>
      <c r="AB28" s="9">
        <v>8750</v>
      </c>
      <c r="AC28" s="9">
        <v>9000</v>
      </c>
    </row>
    <row r="29" spans="5:29" x14ac:dyDescent="0.25">
      <c r="E29" s="5">
        <v>7</v>
      </c>
      <c r="F29">
        <v>2772.9117709891048</v>
      </c>
      <c r="G29">
        <v>4197.7059052151162</v>
      </c>
      <c r="P29" s="9">
        <v>24</v>
      </c>
      <c r="Q29" s="9">
        <v>6000</v>
      </c>
      <c r="R29" s="9">
        <v>6250</v>
      </c>
      <c r="S29" s="9">
        <v>6500</v>
      </c>
      <c r="T29" s="9">
        <v>6750</v>
      </c>
      <c r="U29" s="9">
        <v>7000</v>
      </c>
      <c r="V29" s="9">
        <v>7250</v>
      </c>
      <c r="W29" s="9">
        <v>7500</v>
      </c>
      <c r="X29" s="9">
        <v>7750</v>
      </c>
      <c r="Y29" s="9">
        <v>8000</v>
      </c>
      <c r="Z29" s="9">
        <v>8250</v>
      </c>
      <c r="AA29" s="9">
        <v>8500</v>
      </c>
      <c r="AB29" s="9">
        <v>8750</v>
      </c>
      <c r="AC29" s="9">
        <v>9000</v>
      </c>
    </row>
    <row r="30" spans="5:29" x14ac:dyDescent="0.25">
      <c r="E30" s="5">
        <v>8</v>
      </c>
      <c r="F30">
        <v>2677.6635029145177</v>
      </c>
      <c r="G30">
        <v>5370.1628101116512</v>
      </c>
      <c r="P30" s="9">
        <v>25</v>
      </c>
      <c r="Q30" s="9">
        <v>6000</v>
      </c>
      <c r="R30" s="9">
        <v>6250</v>
      </c>
      <c r="S30" s="9">
        <v>6500</v>
      </c>
      <c r="T30" s="9">
        <v>6750</v>
      </c>
      <c r="U30" s="9">
        <v>7000</v>
      </c>
      <c r="V30" s="9">
        <v>7250</v>
      </c>
      <c r="W30" s="9">
        <v>7500</v>
      </c>
      <c r="X30" s="9">
        <v>7750</v>
      </c>
      <c r="Y30" s="9">
        <v>8000</v>
      </c>
      <c r="Z30" s="9">
        <v>8250</v>
      </c>
      <c r="AA30" s="9">
        <v>8500</v>
      </c>
      <c r="AB30" s="9">
        <v>8750</v>
      </c>
      <c r="AC30" s="9">
        <v>9000</v>
      </c>
    </row>
    <row r="31" spans="5:29" x14ac:dyDescent="0.25">
      <c r="E31" s="5">
        <v>9</v>
      </c>
      <c r="F31">
        <v>2446.2111270485548</v>
      </c>
      <c r="G31">
        <v>5989.0080163022503</v>
      </c>
      <c r="P31" s="9">
        <v>26</v>
      </c>
      <c r="Q31" s="9">
        <v>6000</v>
      </c>
      <c r="R31" s="9">
        <v>6250</v>
      </c>
      <c r="S31" s="9">
        <v>6500</v>
      </c>
      <c r="T31" s="9">
        <v>6750</v>
      </c>
      <c r="U31" s="9">
        <v>7000</v>
      </c>
      <c r="V31" s="9">
        <v>7250</v>
      </c>
      <c r="W31" s="9">
        <v>7500</v>
      </c>
      <c r="X31" s="9">
        <v>7750</v>
      </c>
      <c r="Y31" s="9">
        <v>8000</v>
      </c>
      <c r="Z31" s="9">
        <v>8250</v>
      </c>
      <c r="AA31" s="9">
        <v>8500</v>
      </c>
      <c r="AB31" s="9">
        <v>8750</v>
      </c>
      <c r="AC31" s="9">
        <v>9000</v>
      </c>
    </row>
    <row r="32" spans="5:29" x14ac:dyDescent="0.25">
      <c r="E32" s="5">
        <v>10</v>
      </c>
      <c r="F32">
        <v>2619.2815942869352</v>
      </c>
      <c r="G32">
        <v>6797.6624930161051</v>
      </c>
      <c r="P32" s="9">
        <v>27</v>
      </c>
      <c r="Q32" s="9">
        <v>6000</v>
      </c>
      <c r="R32" s="9">
        <v>6250</v>
      </c>
      <c r="S32" s="9">
        <v>6500</v>
      </c>
      <c r="T32" s="9">
        <v>6750</v>
      </c>
      <c r="U32" s="9">
        <v>7000</v>
      </c>
      <c r="V32" s="9">
        <v>7250</v>
      </c>
      <c r="W32" s="9">
        <v>7500</v>
      </c>
      <c r="X32" s="9">
        <v>7750</v>
      </c>
      <c r="Y32" s="9">
        <v>8000</v>
      </c>
      <c r="Z32" s="9">
        <v>8250</v>
      </c>
      <c r="AA32" s="9">
        <v>8500</v>
      </c>
      <c r="AB32" s="9">
        <v>8750</v>
      </c>
      <c r="AC32" s="9">
        <v>9000</v>
      </c>
    </row>
    <row r="33" spans="5:29" x14ac:dyDescent="0.25">
      <c r="E33" s="5">
        <v>11</v>
      </c>
      <c r="F33">
        <v>2382.2138126773889</v>
      </c>
      <c r="G33">
        <v>5512.2781784739345</v>
      </c>
      <c r="P33" s="9">
        <v>28</v>
      </c>
      <c r="Q33" s="9">
        <v>6000</v>
      </c>
      <c r="R33" s="9">
        <v>6250</v>
      </c>
      <c r="S33" s="9">
        <v>6500</v>
      </c>
      <c r="T33" s="9">
        <v>6750</v>
      </c>
      <c r="U33" s="9">
        <v>7000</v>
      </c>
      <c r="V33" s="9">
        <v>7250</v>
      </c>
      <c r="W33" s="9">
        <v>7500</v>
      </c>
      <c r="X33" s="9">
        <v>7750</v>
      </c>
      <c r="Y33" s="9">
        <v>8000</v>
      </c>
      <c r="Z33" s="9">
        <v>8250</v>
      </c>
      <c r="AA33" s="9">
        <v>8500</v>
      </c>
      <c r="AB33" s="9">
        <v>8750</v>
      </c>
      <c r="AC33" s="9">
        <v>9000</v>
      </c>
    </row>
    <row r="34" spans="5:29" x14ac:dyDescent="0.25">
      <c r="E34" s="5">
        <v>12</v>
      </c>
      <c r="F34">
        <v>2592.1506393627733</v>
      </c>
      <c r="G34">
        <v>5021.65467220766</v>
      </c>
      <c r="P34" s="9">
        <v>29</v>
      </c>
      <c r="Q34" s="9">
        <v>6000</v>
      </c>
      <c r="R34" s="9">
        <v>6250</v>
      </c>
      <c r="S34" s="9">
        <v>6500</v>
      </c>
      <c r="T34" s="9">
        <v>6750</v>
      </c>
      <c r="U34" s="9">
        <v>7000</v>
      </c>
      <c r="V34" s="9">
        <v>7250</v>
      </c>
      <c r="W34" s="9">
        <v>7500</v>
      </c>
      <c r="X34" s="9">
        <v>7750</v>
      </c>
      <c r="Y34" s="9">
        <v>8000</v>
      </c>
      <c r="Z34" s="9">
        <v>8250</v>
      </c>
      <c r="AA34" s="9">
        <v>8500</v>
      </c>
      <c r="AB34" s="9">
        <v>8750</v>
      </c>
      <c r="AC34" s="9">
        <v>9000</v>
      </c>
    </row>
    <row r="35" spans="5:29" x14ac:dyDescent="0.25">
      <c r="P35" s="9">
        <v>30</v>
      </c>
      <c r="Q35" s="9">
        <v>6000</v>
      </c>
      <c r="R35" s="9">
        <v>6250</v>
      </c>
      <c r="S35" s="9">
        <v>6500</v>
      </c>
      <c r="T35" s="9">
        <v>6750</v>
      </c>
      <c r="U35" s="9">
        <v>7000</v>
      </c>
      <c r="V35" s="9">
        <v>7250</v>
      </c>
      <c r="W35" s="9">
        <v>7500</v>
      </c>
      <c r="X35" s="9">
        <v>7750</v>
      </c>
      <c r="Y35" s="9">
        <v>8000</v>
      </c>
      <c r="Z35" s="9">
        <v>8250</v>
      </c>
      <c r="AA35" s="9">
        <v>8500</v>
      </c>
      <c r="AB35" s="9">
        <v>8750</v>
      </c>
      <c r="AC35" s="9">
        <v>9000</v>
      </c>
    </row>
    <row r="36" spans="5:29" x14ac:dyDescent="0.25">
      <c r="P36" s="9">
        <v>31</v>
      </c>
      <c r="Q36" s="9">
        <v>6000</v>
      </c>
      <c r="R36" s="9">
        <v>6250</v>
      </c>
      <c r="S36" s="9">
        <v>6500</v>
      </c>
      <c r="T36" s="9">
        <v>6750</v>
      </c>
      <c r="U36" s="9">
        <v>7000</v>
      </c>
      <c r="V36" s="9">
        <v>7250</v>
      </c>
      <c r="W36" s="9">
        <v>7500</v>
      </c>
      <c r="X36" s="9">
        <v>7750</v>
      </c>
      <c r="Y36" s="9">
        <v>8000</v>
      </c>
      <c r="Z36" s="9">
        <v>8250</v>
      </c>
      <c r="AA36" s="9">
        <v>8500</v>
      </c>
      <c r="AB36" s="9">
        <v>8750</v>
      </c>
      <c r="AC36" s="9">
        <v>9000</v>
      </c>
    </row>
    <row r="37" spans="5:29" x14ac:dyDescent="0.25">
      <c r="P37" s="9">
        <v>32</v>
      </c>
      <c r="Q37" s="9">
        <v>6000</v>
      </c>
      <c r="R37" s="9">
        <v>6250</v>
      </c>
      <c r="S37" s="9">
        <v>6500</v>
      </c>
      <c r="T37" s="9">
        <v>6750</v>
      </c>
      <c r="U37" s="9">
        <v>7000</v>
      </c>
      <c r="V37" s="9">
        <v>7250</v>
      </c>
      <c r="W37" s="9">
        <v>7500</v>
      </c>
      <c r="X37" s="9">
        <v>7750</v>
      </c>
      <c r="Y37" s="9">
        <v>8000</v>
      </c>
      <c r="Z37" s="9">
        <v>8250</v>
      </c>
      <c r="AA37" s="9">
        <v>8500</v>
      </c>
      <c r="AB37" s="9">
        <v>8750</v>
      </c>
      <c r="AC37" s="9">
        <v>9000</v>
      </c>
    </row>
    <row r="38" spans="5:29" x14ac:dyDescent="0.25">
      <c r="P38" s="9">
        <v>33</v>
      </c>
      <c r="Q38" s="9">
        <v>6000</v>
      </c>
      <c r="R38" s="9">
        <v>6250</v>
      </c>
      <c r="S38" s="9">
        <v>6500</v>
      </c>
      <c r="T38" s="9">
        <v>6750</v>
      </c>
      <c r="U38" s="9">
        <v>7000</v>
      </c>
      <c r="V38" s="9">
        <v>7250</v>
      </c>
      <c r="W38" s="9">
        <v>7500</v>
      </c>
      <c r="X38" s="9">
        <v>7750</v>
      </c>
      <c r="Y38" s="9">
        <v>8000</v>
      </c>
      <c r="Z38" s="9">
        <v>8250</v>
      </c>
      <c r="AA38" s="9">
        <v>8500</v>
      </c>
      <c r="AB38" s="9">
        <v>8750</v>
      </c>
      <c r="AC38" s="9">
        <v>9000</v>
      </c>
    </row>
    <row r="39" spans="5:29" x14ac:dyDescent="0.25">
      <c r="P39" s="9">
        <v>34</v>
      </c>
      <c r="Q39" s="9">
        <v>6000</v>
      </c>
      <c r="R39" s="9">
        <v>6250</v>
      </c>
      <c r="S39" s="9">
        <v>6500</v>
      </c>
      <c r="T39" s="9">
        <v>6750</v>
      </c>
      <c r="U39" s="9">
        <v>7000</v>
      </c>
      <c r="V39" s="9">
        <v>7250</v>
      </c>
      <c r="W39" s="9">
        <v>7500</v>
      </c>
      <c r="X39" s="9">
        <v>7750</v>
      </c>
      <c r="Y39" s="9">
        <v>8000</v>
      </c>
      <c r="Z39" s="9">
        <v>8250</v>
      </c>
      <c r="AA39" s="9">
        <v>8500</v>
      </c>
      <c r="AB39" s="9">
        <v>8750</v>
      </c>
      <c r="AC39" s="9">
        <v>9000</v>
      </c>
    </row>
    <row r="40" spans="5:29" x14ac:dyDescent="0.25">
      <c r="P40" s="9">
        <v>35</v>
      </c>
      <c r="Q40" s="9">
        <v>6000</v>
      </c>
      <c r="R40" s="9">
        <v>6250</v>
      </c>
      <c r="S40" s="9">
        <v>6500</v>
      </c>
      <c r="T40" s="9">
        <v>6750</v>
      </c>
      <c r="U40" s="9">
        <v>7000</v>
      </c>
      <c r="V40" s="9">
        <v>7250</v>
      </c>
      <c r="W40" s="9">
        <v>7500</v>
      </c>
      <c r="X40" s="9">
        <v>7750</v>
      </c>
      <c r="Y40" s="9">
        <v>8000</v>
      </c>
      <c r="Z40" s="9">
        <v>8250</v>
      </c>
      <c r="AA40" s="9">
        <v>8500</v>
      </c>
      <c r="AB40" s="9">
        <v>8750</v>
      </c>
      <c r="AC40" s="9">
        <v>9000</v>
      </c>
    </row>
    <row r="41" spans="5:29" x14ac:dyDescent="0.25">
      <c r="P41" s="9">
        <v>36</v>
      </c>
      <c r="Q41" s="9">
        <v>6000</v>
      </c>
      <c r="R41" s="9">
        <v>6250</v>
      </c>
      <c r="S41" s="9">
        <v>6500</v>
      </c>
      <c r="T41" s="9">
        <v>6750</v>
      </c>
      <c r="U41" s="9">
        <v>7000</v>
      </c>
      <c r="V41" s="9">
        <v>7250</v>
      </c>
      <c r="W41" s="9">
        <v>7500</v>
      </c>
      <c r="X41" s="9">
        <v>7750</v>
      </c>
      <c r="Y41" s="9">
        <v>8000</v>
      </c>
      <c r="Z41" s="9">
        <v>8250</v>
      </c>
      <c r="AA41" s="9">
        <v>8500</v>
      </c>
      <c r="AB41" s="9">
        <v>8750</v>
      </c>
      <c r="AC41" s="9">
        <v>9000</v>
      </c>
    </row>
    <row r="42" spans="5:29" x14ac:dyDescent="0.25">
      <c r="P42" s="9">
        <v>37</v>
      </c>
      <c r="Q42" s="9">
        <v>6000</v>
      </c>
      <c r="R42" s="9">
        <v>6250</v>
      </c>
      <c r="S42" s="9">
        <v>6500</v>
      </c>
      <c r="T42" s="9">
        <v>6750</v>
      </c>
      <c r="U42" s="9">
        <v>7000</v>
      </c>
      <c r="V42" s="9">
        <v>7250</v>
      </c>
      <c r="W42" s="9">
        <v>7500</v>
      </c>
      <c r="X42" s="9">
        <v>7750</v>
      </c>
      <c r="Y42" s="9">
        <v>8000</v>
      </c>
      <c r="Z42" s="9">
        <v>8250</v>
      </c>
      <c r="AA42" s="9">
        <v>8500</v>
      </c>
      <c r="AB42" s="9">
        <v>8750</v>
      </c>
      <c r="AC42" s="9">
        <v>9000</v>
      </c>
    </row>
    <row r="43" spans="5:29" x14ac:dyDescent="0.25">
      <c r="P43" s="9">
        <v>38</v>
      </c>
      <c r="Q43" s="9">
        <v>6000</v>
      </c>
      <c r="R43" s="9">
        <v>6250</v>
      </c>
      <c r="S43" s="9">
        <v>6500</v>
      </c>
      <c r="T43" s="9">
        <v>6750</v>
      </c>
      <c r="U43" s="9">
        <v>7000</v>
      </c>
      <c r="V43" s="9">
        <v>7250</v>
      </c>
      <c r="W43" s="9">
        <v>7500</v>
      </c>
      <c r="X43" s="9">
        <v>7750</v>
      </c>
      <c r="Y43" s="9">
        <v>8000</v>
      </c>
      <c r="Z43" s="9">
        <v>8250</v>
      </c>
      <c r="AA43" s="9">
        <v>8500</v>
      </c>
      <c r="AB43" s="9">
        <v>8750</v>
      </c>
      <c r="AC43" s="9">
        <v>9000</v>
      </c>
    </row>
    <row r="44" spans="5:29" x14ac:dyDescent="0.25">
      <c r="P44" s="9">
        <v>39</v>
      </c>
      <c r="Q44" s="9">
        <v>6000</v>
      </c>
      <c r="R44" s="9">
        <v>6250</v>
      </c>
      <c r="S44" s="9">
        <v>6500</v>
      </c>
      <c r="T44" s="9">
        <v>6750</v>
      </c>
      <c r="U44" s="9">
        <v>7000</v>
      </c>
      <c r="V44" s="9">
        <v>7250</v>
      </c>
      <c r="W44" s="9">
        <v>7500</v>
      </c>
      <c r="X44" s="9">
        <v>7750</v>
      </c>
      <c r="Y44" s="9">
        <v>8000</v>
      </c>
      <c r="Z44" s="9">
        <v>8250</v>
      </c>
      <c r="AA44" s="9">
        <v>8500</v>
      </c>
      <c r="AB44" s="9">
        <v>8750</v>
      </c>
      <c r="AC44" s="9">
        <v>9000</v>
      </c>
    </row>
    <row r="45" spans="5:29" x14ac:dyDescent="0.25">
      <c r="P45" s="9">
        <v>40</v>
      </c>
      <c r="Q45" s="9">
        <v>6000</v>
      </c>
      <c r="R45" s="9">
        <v>6250</v>
      </c>
      <c r="S45" s="9">
        <v>6500</v>
      </c>
      <c r="T45" s="9">
        <v>6750</v>
      </c>
      <c r="U45" s="9">
        <v>7000</v>
      </c>
      <c r="V45" s="9">
        <v>7250</v>
      </c>
      <c r="W45" s="9">
        <v>7500</v>
      </c>
      <c r="X45" s="9">
        <v>7750</v>
      </c>
      <c r="Y45" s="9">
        <v>8000</v>
      </c>
      <c r="Z45" s="9">
        <v>8250</v>
      </c>
      <c r="AA45" s="9">
        <v>8500</v>
      </c>
      <c r="AB45" s="9">
        <v>8750</v>
      </c>
      <c r="AC45" s="9">
        <v>9000</v>
      </c>
    </row>
    <row r="46" spans="5:29" x14ac:dyDescent="0.25">
      <c r="P46" s="9">
        <v>41</v>
      </c>
      <c r="Q46" s="9">
        <v>6000</v>
      </c>
      <c r="R46" s="9">
        <v>6250</v>
      </c>
      <c r="S46" s="9">
        <v>6500</v>
      </c>
      <c r="T46" s="9">
        <v>6750</v>
      </c>
      <c r="U46" s="9">
        <v>7000</v>
      </c>
      <c r="V46" s="9">
        <v>7250</v>
      </c>
      <c r="W46" s="9">
        <v>7500</v>
      </c>
      <c r="X46" s="9">
        <v>7750</v>
      </c>
      <c r="Y46" s="9">
        <v>8000</v>
      </c>
      <c r="Z46" s="9">
        <v>8250</v>
      </c>
      <c r="AA46" s="9">
        <v>8500</v>
      </c>
      <c r="AB46" s="9">
        <v>8750</v>
      </c>
      <c r="AC46" s="9">
        <v>9000</v>
      </c>
    </row>
    <row r="47" spans="5:29" x14ac:dyDescent="0.25">
      <c r="P47" s="9">
        <v>42</v>
      </c>
      <c r="Q47" s="9">
        <v>6000</v>
      </c>
      <c r="R47" s="9">
        <v>6250</v>
      </c>
      <c r="S47" s="9">
        <v>6500</v>
      </c>
      <c r="T47" s="9">
        <v>6750</v>
      </c>
      <c r="U47" s="9">
        <v>7000</v>
      </c>
      <c r="V47" s="9">
        <v>7250</v>
      </c>
      <c r="W47" s="9">
        <v>7500</v>
      </c>
      <c r="X47" s="9">
        <v>7750</v>
      </c>
      <c r="Y47" s="9">
        <v>8000</v>
      </c>
      <c r="Z47" s="9">
        <v>8250</v>
      </c>
      <c r="AA47" s="9">
        <v>8500</v>
      </c>
      <c r="AB47" s="9">
        <v>8750</v>
      </c>
      <c r="AC47" s="9">
        <v>9000</v>
      </c>
    </row>
    <row r="48" spans="5:29" x14ac:dyDescent="0.25">
      <c r="P48" s="9">
        <v>43</v>
      </c>
      <c r="Q48" s="9">
        <v>6000</v>
      </c>
      <c r="R48" s="9">
        <v>6250</v>
      </c>
      <c r="S48" s="9">
        <v>6500</v>
      </c>
      <c r="T48" s="9">
        <v>6750</v>
      </c>
      <c r="U48" s="9">
        <v>7000</v>
      </c>
      <c r="V48" s="9">
        <v>7250</v>
      </c>
      <c r="W48" s="9">
        <v>7500</v>
      </c>
      <c r="X48" s="9">
        <v>7750</v>
      </c>
      <c r="Y48" s="9">
        <v>8000</v>
      </c>
      <c r="Z48" s="9">
        <v>8250</v>
      </c>
      <c r="AA48" s="9">
        <v>8500</v>
      </c>
      <c r="AB48" s="9">
        <v>8750</v>
      </c>
      <c r="AC48" s="9">
        <v>9000</v>
      </c>
    </row>
    <row r="49" spans="16:29" x14ac:dyDescent="0.25">
      <c r="P49" s="9">
        <v>44</v>
      </c>
      <c r="Q49" s="9">
        <v>6000</v>
      </c>
      <c r="R49" s="9">
        <v>6250</v>
      </c>
      <c r="S49" s="9">
        <v>6500</v>
      </c>
      <c r="T49" s="9">
        <v>6750</v>
      </c>
      <c r="U49" s="9">
        <v>7000</v>
      </c>
      <c r="V49" s="9">
        <v>7250</v>
      </c>
      <c r="W49" s="9">
        <v>7500</v>
      </c>
      <c r="X49" s="9">
        <v>7750</v>
      </c>
      <c r="Y49" s="9">
        <v>8000</v>
      </c>
      <c r="Z49" s="9">
        <v>8250</v>
      </c>
      <c r="AA49" s="9">
        <v>8500</v>
      </c>
      <c r="AB49" s="9">
        <v>8750</v>
      </c>
      <c r="AC49" s="9">
        <v>9000</v>
      </c>
    </row>
    <row r="50" spans="16:29" x14ac:dyDescent="0.25">
      <c r="P50" s="9">
        <v>45</v>
      </c>
      <c r="Q50" s="9">
        <v>6000</v>
      </c>
      <c r="R50" s="9">
        <v>6250</v>
      </c>
      <c r="S50" s="9">
        <v>6500</v>
      </c>
      <c r="T50" s="9">
        <v>6750</v>
      </c>
      <c r="U50" s="9">
        <v>7000</v>
      </c>
      <c r="V50" s="9">
        <v>7250</v>
      </c>
      <c r="W50" s="9">
        <v>7500</v>
      </c>
      <c r="X50" s="9">
        <v>7750</v>
      </c>
      <c r="Y50" s="9">
        <v>8000</v>
      </c>
      <c r="Z50" s="9">
        <v>8250</v>
      </c>
      <c r="AA50" s="9">
        <v>8500</v>
      </c>
      <c r="AB50" s="9">
        <v>8750</v>
      </c>
      <c r="AC50" s="9">
        <v>9000</v>
      </c>
    </row>
    <row r="51" spans="16:29" x14ac:dyDescent="0.25">
      <c r="P51" s="9">
        <v>46</v>
      </c>
      <c r="Q51" s="9">
        <v>6000</v>
      </c>
      <c r="R51" s="9">
        <v>6250</v>
      </c>
      <c r="S51" s="9">
        <v>6500</v>
      </c>
      <c r="T51" s="9">
        <v>6750</v>
      </c>
      <c r="U51" s="9">
        <v>7000</v>
      </c>
      <c r="V51" s="9">
        <v>7250</v>
      </c>
      <c r="W51" s="9">
        <v>7500</v>
      </c>
      <c r="X51" s="9">
        <v>7750</v>
      </c>
      <c r="Y51" s="9">
        <v>8000</v>
      </c>
      <c r="Z51" s="9">
        <v>8250</v>
      </c>
      <c r="AA51" s="9">
        <v>8500</v>
      </c>
      <c r="AB51" s="9">
        <v>8750</v>
      </c>
      <c r="AC51" s="9">
        <v>9000</v>
      </c>
    </row>
    <row r="52" spans="16:29" x14ac:dyDescent="0.25">
      <c r="P52" s="9">
        <v>47</v>
      </c>
      <c r="Q52" s="9">
        <v>6000</v>
      </c>
      <c r="R52" s="9">
        <v>6250</v>
      </c>
      <c r="S52" s="9">
        <v>6500</v>
      </c>
      <c r="T52" s="9">
        <v>6750</v>
      </c>
      <c r="U52" s="9">
        <v>7000</v>
      </c>
      <c r="V52" s="9">
        <v>7250</v>
      </c>
      <c r="W52" s="9">
        <v>7500</v>
      </c>
      <c r="X52" s="9">
        <v>7750</v>
      </c>
      <c r="Y52" s="9">
        <v>8000</v>
      </c>
      <c r="Z52" s="9">
        <v>8250</v>
      </c>
      <c r="AA52" s="9">
        <v>8500</v>
      </c>
      <c r="AB52" s="9">
        <v>8750</v>
      </c>
      <c r="AC52" s="9">
        <v>9000</v>
      </c>
    </row>
    <row r="53" spans="16:29" x14ac:dyDescent="0.25">
      <c r="P53" s="9">
        <v>48</v>
      </c>
      <c r="Q53" s="9">
        <v>6000</v>
      </c>
      <c r="R53" s="9">
        <v>6250</v>
      </c>
      <c r="S53" s="9">
        <v>6500</v>
      </c>
      <c r="T53" s="9">
        <v>6750</v>
      </c>
      <c r="U53" s="9">
        <v>7000</v>
      </c>
      <c r="V53" s="9">
        <v>7250</v>
      </c>
      <c r="W53" s="9">
        <v>7500</v>
      </c>
      <c r="X53" s="9">
        <v>7750</v>
      </c>
      <c r="Y53" s="9">
        <v>8000</v>
      </c>
      <c r="Z53" s="9">
        <v>8250</v>
      </c>
      <c r="AA53" s="9">
        <v>8500</v>
      </c>
      <c r="AB53" s="9">
        <v>8750</v>
      </c>
      <c r="AC53" s="9">
        <v>9000</v>
      </c>
    </row>
    <row r="54" spans="16:29" x14ac:dyDescent="0.25">
      <c r="P54" s="9">
        <v>49</v>
      </c>
      <c r="Q54" s="9">
        <v>6000</v>
      </c>
      <c r="R54" s="9">
        <v>6250</v>
      </c>
      <c r="S54" s="9">
        <v>6500</v>
      </c>
      <c r="T54" s="9">
        <v>6750</v>
      </c>
      <c r="U54" s="9">
        <v>7000</v>
      </c>
      <c r="V54" s="9">
        <v>7250</v>
      </c>
      <c r="W54" s="9">
        <v>7500</v>
      </c>
      <c r="X54" s="9">
        <v>7750</v>
      </c>
      <c r="Y54" s="9">
        <v>8000</v>
      </c>
      <c r="Z54" s="9">
        <v>8250</v>
      </c>
      <c r="AA54" s="9">
        <v>8500</v>
      </c>
      <c r="AB54" s="9">
        <v>8750</v>
      </c>
      <c r="AC54" s="9">
        <v>9000</v>
      </c>
    </row>
    <row r="55" spans="16:29" x14ac:dyDescent="0.25">
      <c r="P55" s="9">
        <v>50</v>
      </c>
      <c r="Q55" s="9">
        <v>6000</v>
      </c>
      <c r="R55" s="9">
        <v>6250</v>
      </c>
      <c r="S55" s="9">
        <v>6500</v>
      </c>
      <c r="T55" s="9">
        <v>6750</v>
      </c>
      <c r="U55" s="9">
        <v>7000</v>
      </c>
      <c r="V55" s="9">
        <v>7250</v>
      </c>
      <c r="W55" s="9">
        <v>7500</v>
      </c>
      <c r="X55" s="9">
        <v>7750</v>
      </c>
      <c r="Y55" s="9">
        <v>8000</v>
      </c>
      <c r="Z55" s="9">
        <v>8250</v>
      </c>
      <c r="AA55" s="9">
        <v>8500</v>
      </c>
      <c r="AB55" s="9">
        <v>8750</v>
      </c>
      <c r="AC55" s="9">
        <v>9000</v>
      </c>
    </row>
  </sheetData>
  <phoneticPr fontId="8" type="noConversion"/>
  <printOptions headings="1"/>
  <pageMargins left="0.74803149606299202" right="0.74803149606299202" top="0.98425196850393704" bottom="0.98425196850393704" header="0.511811023622047" footer="0.511811023622047"/>
  <pageSetup paperSize="9" orientation="portrait" blackAndWhite="1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第1题</vt:lpstr>
      <vt:lpstr>第2题</vt:lpstr>
      <vt:lpstr>每月总收入</vt:lpstr>
      <vt:lpstr>资产</vt:lpstr>
      <vt:lpstr>固定支出</vt:lpstr>
      <vt:lpstr>每月总收入、资产</vt:lpstr>
      <vt:lpstr>每月总收入、固定支出</vt:lpstr>
      <vt:lpstr>每月总收入、资产、固定支出</vt:lpstr>
      <vt:lpstr>第3题</vt:lpstr>
      <vt:lpstr>第4题</vt:lpstr>
      <vt:lpstr>第5题</vt:lpstr>
      <vt:lpstr>第6题</vt:lpstr>
      <vt:lpstr>第7题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2022-06-11T15:02:21Z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8E2A6A67047D4FC594F85DCE50A5AFBC</vt:lpwstr>
  </property>
  <property fmtid="{D5CDD505-2E9C-101B-9397-08002B2CF9AE}" pid="3" name="KSOProductBuildVer">
    <vt:lpwstr>2052-11.1.0.11744</vt:lpwstr>
  </property>
</Properties>
</file>