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trlProps/ctrlProp4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LM\Documents\Tencent Files\919721516\FileRecv\"/>
    </mc:Choice>
  </mc:AlternateContent>
  <xr:revisionPtr revIDLastSave="0" documentId="13_ncr:1_{71224275-AD6C-43F6-92EB-09E3E0702002}" xr6:coauthVersionLast="36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第1题" sheetId="22" r:id="rId1"/>
    <sheet name="1" sheetId="24" r:id="rId2"/>
    <sheet name="2" sheetId="25" r:id="rId3"/>
    <sheet name="3" sheetId="26" r:id="rId4"/>
    <sheet name="12" sheetId="27" r:id="rId5"/>
    <sheet name="23" sheetId="28" r:id="rId6"/>
    <sheet name="123" sheetId="29" r:id="rId7"/>
    <sheet name="13" sheetId="30" r:id="rId8"/>
    <sheet name="第2题" sheetId="23" r:id="rId9"/>
    <sheet name="第3题" sheetId="10" r:id="rId10"/>
    <sheet name="第4题" sheetId="12" r:id="rId11"/>
    <sheet name="第5题" sheetId="14" r:id="rId12"/>
    <sheet name="第6题" sheetId="15" r:id="rId13"/>
    <sheet name="第7题" sheetId="17" r:id="rId14"/>
    <sheet name="运算结果报告 1" sheetId="31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_____jin01" localSheetId="12">#REF!</definedName>
    <definedName name="______jin01" localSheetId="14">#REF!</definedName>
    <definedName name="______jin01">#REF!</definedName>
    <definedName name="______sj1">[1]第1套!$A$1:$C$73</definedName>
    <definedName name="______sj2">[1]第2套!$A$1:$D$251</definedName>
    <definedName name="_____jin01" localSheetId="12">#REF!</definedName>
    <definedName name="_____jin01">#REF!</definedName>
    <definedName name="_____sj1">[2]第1套!$A$1:$C$73</definedName>
    <definedName name="_____sj2">[3]第2题解答!$A$1:$D$251</definedName>
    <definedName name="_____sj3">[4]第2题!$A$1:$D$198</definedName>
    <definedName name="_____sj5">[5]第1套!$A$1:$C$73</definedName>
    <definedName name="____jin01" localSheetId="12">#REF!</definedName>
    <definedName name="____jin01">#REF!</definedName>
    <definedName name="____sj1">[2]第1套!$A$1:$C$73</definedName>
    <definedName name="____sj2">[3]第2题解答!$A$1:$D$251</definedName>
    <definedName name="____sj3">[6]第2题!$A$1:$D$198</definedName>
    <definedName name="____sj5">[5]第1套!$A$1:$C$73</definedName>
    <definedName name="___jin01" localSheetId="12">#REF!</definedName>
    <definedName name="___jin01">#REF!</definedName>
    <definedName name="___sj1">[2]第1套!$A$1:$C$73</definedName>
    <definedName name="___sj2">[3]第2题解答!$A$1:$D$251</definedName>
    <definedName name="___sj3">[6]第2题!$A$1:$D$198</definedName>
    <definedName name="___sj5">[5]第1套!$A$1:$C$73</definedName>
    <definedName name="__jin01" localSheetId="12">#REF!</definedName>
    <definedName name="__jin01">#REF!</definedName>
    <definedName name="__sj1">[2]第1套!$A$1:$C$73</definedName>
    <definedName name="__sj2">[3]第2题解答!$A$1:$D$251</definedName>
    <definedName name="__sj3">[6]第2题!$A$1:$D$198</definedName>
    <definedName name="__sj5">[5]第1套!$A$1:$C$73</definedName>
    <definedName name="_xlnm._FilterDatabase" localSheetId="8" hidden="1">#REF!</definedName>
    <definedName name="_jin01" localSheetId="12">#REF!</definedName>
    <definedName name="_jin01">#REF!</definedName>
    <definedName name="_sj1" localSheetId="12">[1]第1套!$A$1:$C$73</definedName>
    <definedName name="_sj1">[7]第1套!$A$1:$C$73</definedName>
    <definedName name="_sj2" localSheetId="11">#REF!</definedName>
    <definedName name="_sj2" localSheetId="12">[1]第2套!$A$1:$D$251</definedName>
    <definedName name="_sj2">#REF!</definedName>
    <definedName name="_sj3" localSheetId="12">[6]第2题!$A$1:$D$198</definedName>
    <definedName name="_sj3">[4]第2题!$A$1:$D$198</definedName>
    <definedName name="_sj5">[5]第1套!$A$1:$C$73</definedName>
    <definedName name="aaa" localSheetId="12">OFFSET([8]第4题!#REF!,0,-1,3,1)</definedName>
    <definedName name="aaa">OFFSET([8]第4题!#REF!,0,-1,3,1)</definedName>
    <definedName name="AAAAA" localSheetId="12">OFFSET([8]第4题!#REF!,0,-1,3,1)</definedName>
    <definedName name="AAAAA">OFFSET([8]第4题!#REF!,0,-1,3,1)</definedName>
    <definedName name="aaaaaaaaaa" localSheetId="12">#REF!</definedName>
    <definedName name="aaaaaaaaaa">#REF!</definedName>
    <definedName name="ahzixingche" localSheetId="12">#REF!</definedName>
    <definedName name="ahzixingche">#REF!</definedName>
    <definedName name="Average">'[9]Simulation (2)'!$K$3:$N$3</definedName>
    <definedName name="bbb" localSheetId="12">OFFSET([8]第4题!#REF!,0,-1,3,1)</definedName>
    <definedName name="bbb">OFFSET([8]第4题!#REF!,0,-1,3,1)</definedName>
    <definedName name="Biao1" localSheetId="12">#REF!</definedName>
    <definedName name="Biao1">#REF!</definedName>
    <definedName name="Biao2" localSheetId="12">#REF!</definedName>
    <definedName name="Biao2">#REF!</definedName>
    <definedName name="Biao3" localSheetId="12">#REF!</definedName>
    <definedName name="Biao3">#REF!</definedName>
    <definedName name="Biao4" localSheetId="12">#REF!</definedName>
    <definedName name="Biao4">#REF!</definedName>
    <definedName name="BudgetTab" localSheetId="11">#REF!</definedName>
    <definedName name="BudgetTab" localSheetId="12">#REF!</definedName>
    <definedName name="BudgetTab">#REF!</definedName>
    <definedName name="dasd" localSheetId="12">#REF!</definedName>
    <definedName name="dasd">#REF!</definedName>
    <definedName name="dd" localSheetId="11">#REF!</definedName>
    <definedName name="dd" localSheetId="12">#REF!</definedName>
    <definedName name="dd">#REF!</definedName>
    <definedName name="kk" localSheetId="11">#REF!</definedName>
    <definedName name="kk" localSheetId="12">#REF!</definedName>
    <definedName name="kk">#REF!</definedName>
    <definedName name="MaintTable" localSheetId="11">[10]第3题!#REF!</definedName>
    <definedName name="MaintTable" localSheetId="12">[10]第3题!#REF!</definedName>
    <definedName name="MaintTable">[10]第3题!#REF!</definedName>
    <definedName name="OrderQuantity">'[9]Simulation (2)'!$D$3</definedName>
    <definedName name="sj" localSheetId="11">#REF!</definedName>
    <definedName name="sj" localSheetId="12">#REF!</definedName>
    <definedName name="sj">#REF!</definedName>
    <definedName name="solver_adj" localSheetId="9" hidden="1">第3题!$D$7</definedName>
    <definedName name="solver_cvg" localSheetId="9" hidden="1">0.0001</definedName>
    <definedName name="solver_cvg" localSheetId="12" hidden="1">0.0001</definedName>
    <definedName name="solver_drv" localSheetId="9" hidden="1">1</definedName>
    <definedName name="solver_drv" localSheetId="12" hidden="1">1</definedName>
    <definedName name="solver_eng" localSheetId="12" hidden="1">1</definedName>
    <definedName name="solver_est" localSheetId="9" hidden="1">1</definedName>
    <definedName name="solver_est" localSheetId="12" hidden="1">1</definedName>
    <definedName name="solver_itr" localSheetId="9" hidden="1">100</definedName>
    <definedName name="solver_itr" localSheetId="12" hidden="1">100</definedName>
    <definedName name="solver_lhs1" localSheetId="12" hidden="1">第6题!$H$11:$H$15</definedName>
    <definedName name="solver_lhs2" localSheetId="12" hidden="1">第6题!$H$11:$H$15</definedName>
    <definedName name="solver_lhs3" localSheetId="12" hidden="1">第6题!$H$11:$H$15</definedName>
    <definedName name="solver_lin" localSheetId="9" hidden="1">2</definedName>
    <definedName name="solver_lin" localSheetId="12" hidden="1">2</definedName>
    <definedName name="solver_mip" localSheetId="12" hidden="1">2147483647</definedName>
    <definedName name="solver_mni" localSheetId="12" hidden="1">30</definedName>
    <definedName name="solver_mrt" localSheetId="12" hidden="1">0.075</definedName>
    <definedName name="solver_msl" localSheetId="12" hidden="1">2</definedName>
    <definedName name="solver_neg" localSheetId="9" hidden="1">2</definedName>
    <definedName name="solver_neg" localSheetId="12" hidden="1">2</definedName>
    <definedName name="solver_nod" localSheetId="12" hidden="1">2147483647</definedName>
    <definedName name="solver_num" localSheetId="9" hidden="1">0</definedName>
    <definedName name="solver_num" localSheetId="12" hidden="1">0</definedName>
    <definedName name="solver_nwt" localSheetId="9" hidden="1">1</definedName>
    <definedName name="solver_nwt" localSheetId="12" hidden="1">1</definedName>
    <definedName name="solver_opt" localSheetId="9" hidden="1">第3题!$D$11</definedName>
    <definedName name="solver_pre" localSheetId="9" hidden="1">0.000001</definedName>
    <definedName name="solver_pre" localSheetId="12" hidden="1">0.000001</definedName>
    <definedName name="solver_rbv" localSheetId="12" hidden="1">1</definedName>
    <definedName name="solver_rel1" localSheetId="12" hidden="1">2</definedName>
    <definedName name="solver_rel2" localSheetId="12" hidden="1">2</definedName>
    <definedName name="solver_rel3" localSheetId="12" hidden="1">2</definedName>
    <definedName name="solver_rhs1" localSheetId="12" hidden="1">1</definedName>
    <definedName name="solver_rhs2" localSheetId="12" hidden="1">1</definedName>
    <definedName name="solver_rhs3" localSheetId="12" hidden="1">1</definedName>
    <definedName name="solver_rlx" localSheetId="12" hidden="1">1</definedName>
    <definedName name="solver_rsd" localSheetId="12" hidden="1">0</definedName>
    <definedName name="solver_scl" localSheetId="9" hidden="1">2</definedName>
    <definedName name="solver_scl" localSheetId="12" hidden="1">2</definedName>
    <definedName name="solver_sho" localSheetId="9" hidden="1">2</definedName>
    <definedName name="solver_sho" localSheetId="12" hidden="1">2</definedName>
    <definedName name="solver_ssz" localSheetId="12" hidden="1">100</definedName>
    <definedName name="solver_tim" localSheetId="9" hidden="1">100</definedName>
    <definedName name="solver_tim" localSheetId="12" hidden="1">100</definedName>
    <definedName name="solver_tol" localSheetId="9" hidden="1">0.05</definedName>
    <definedName name="solver_tol" localSheetId="12" hidden="1">0.05</definedName>
    <definedName name="solver_typ" localSheetId="9" hidden="1">3</definedName>
    <definedName name="solver_typ" localSheetId="12" hidden="1">2</definedName>
    <definedName name="solver_val" localSheetId="9" hidden="1">0</definedName>
    <definedName name="solver_val" localSheetId="12" hidden="1">0</definedName>
    <definedName name="solver_ver" localSheetId="12" hidden="1">3</definedName>
    <definedName name="Table" localSheetId="12">#REF!</definedName>
    <definedName name="Table">'[11]经济订货量-折扣模型'!$K$3:$L$21</definedName>
    <definedName name="yssj">[12]D函数2!$A$1:$D$671</definedName>
    <definedName name="查询数据" localSheetId="12">[13]第2题!#REF!</definedName>
    <definedName name="查询数据">[13]第2题!#REF!</definedName>
    <definedName name="陈元忠">[14]第1题!$D$3:$D$11</definedName>
    <definedName name="第1季度不规则值">[15]季节指数计算模型!$E$2,[15]季节指数计算模型!$E$7,[15]季节指数计算模型!$E$12,[15]季节指数计算模型!$E$17</definedName>
    <definedName name="第2季度不规则值">[15]季节指数计算模型!$E$3,[15]季节指数计算模型!$E$8,[15]季节指数计算模型!$E$13,[15]季节指数计算模型!$E$18</definedName>
    <definedName name="第3季度不规则值">[15]季节指数计算模型!$E$5,[15]季节指数计算模型!$E$10,[15]季节指数计算模型!$E$15</definedName>
    <definedName name="第4季度不规则值">[15]季节指数计算模型!$E$6,[15]季节指数计算模型!$E$11,[15]季节指数计算模型!$E$16,[15]季节指数计算模型!$E$21</definedName>
    <definedName name="基行" localSheetId="11">#REF!</definedName>
    <definedName name="基行" localSheetId="12">#REF!</definedName>
    <definedName name="基行">#REF!</definedName>
    <definedName name="蒋传海">[14]第1题!$C$3:$C$11</definedName>
    <definedName name="原始数据" localSheetId="12">#REF!</definedName>
    <definedName name="原始数据">#REF!</definedName>
    <definedName name="张雪凤">[14]第1题!$F$3:$F$11</definedName>
    <definedName name="周新燕">[14]第1题!$E$3:$E$11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5" l="1" a="1"/>
  <c r="H18" i="15" s="1"/>
  <c r="I2" i="15" s="1"/>
  <c r="G16" i="15"/>
  <c r="F16" i="15"/>
  <c r="E16" i="15"/>
  <c r="D16" i="15"/>
  <c r="C16" i="15"/>
  <c r="H15" i="15"/>
  <c r="H14" i="15"/>
  <c r="H13" i="15"/>
  <c r="H12" i="15"/>
  <c r="H11" i="15"/>
  <c r="I8" i="15"/>
  <c r="I7" i="15"/>
  <c r="I6" i="15" a="1"/>
  <c r="I6" i="15" s="1"/>
  <c r="I5" i="15" a="1"/>
  <c r="I5" i="15" s="1"/>
  <c r="I4" i="15" a="1"/>
  <c r="I4" i="15" s="1"/>
  <c r="I3" i="15"/>
  <c r="I60" i="17"/>
  <c r="N60" i="17" s="1"/>
  <c r="H60" i="17"/>
  <c r="I59" i="17"/>
  <c r="N59" i="17" s="1"/>
  <c r="H59" i="17"/>
  <c r="I58" i="17"/>
  <c r="N58" i="17" s="1"/>
  <c r="H58" i="17"/>
  <c r="I57" i="17"/>
  <c r="N57" i="17" s="1"/>
  <c r="H57" i="17"/>
  <c r="N56" i="17"/>
  <c r="I56" i="17"/>
  <c r="H56" i="17"/>
  <c r="N55" i="17"/>
  <c r="I55" i="17"/>
  <c r="H55" i="17"/>
  <c r="N54" i="17"/>
  <c r="I54" i="17"/>
  <c r="H54" i="17"/>
  <c r="I53" i="17"/>
  <c r="N53" i="17" s="1"/>
  <c r="H53" i="17"/>
  <c r="I52" i="17"/>
  <c r="N52" i="17" s="1"/>
  <c r="H52" i="17"/>
  <c r="I51" i="17"/>
  <c r="N51" i="17" s="1"/>
  <c r="H51" i="17"/>
  <c r="I50" i="17"/>
  <c r="N50" i="17" s="1"/>
  <c r="H50" i="17"/>
  <c r="I49" i="17"/>
  <c r="N49" i="17" s="1"/>
  <c r="H49" i="17"/>
  <c r="N48" i="17"/>
  <c r="I48" i="17"/>
  <c r="H48" i="17"/>
  <c r="N47" i="17"/>
  <c r="I47" i="17"/>
  <c r="H47" i="17"/>
  <c r="N46" i="17"/>
  <c r="I46" i="17"/>
  <c r="H46" i="17"/>
  <c r="I45" i="17"/>
  <c r="N45" i="17" s="1"/>
  <c r="H45" i="17"/>
  <c r="I44" i="17"/>
  <c r="N44" i="17" s="1"/>
  <c r="H44" i="17"/>
  <c r="I43" i="17"/>
  <c r="N43" i="17" s="1"/>
  <c r="H43" i="17"/>
  <c r="I42" i="17"/>
  <c r="N42" i="17" s="1"/>
  <c r="H42" i="17"/>
  <c r="I41" i="17"/>
  <c r="N41" i="17" s="1"/>
  <c r="H41" i="17"/>
  <c r="N40" i="17"/>
  <c r="I40" i="17"/>
  <c r="H40" i="17"/>
  <c r="N39" i="17"/>
  <c r="I39" i="17"/>
  <c r="H39" i="17"/>
  <c r="N38" i="17"/>
  <c r="I38" i="17"/>
  <c r="H38" i="17"/>
  <c r="I37" i="17"/>
  <c r="N37" i="17" s="1"/>
  <c r="H37" i="17"/>
  <c r="I36" i="17"/>
  <c r="N36" i="17" s="1"/>
  <c r="H36" i="17"/>
  <c r="I35" i="17"/>
  <c r="N35" i="17" s="1"/>
  <c r="H35" i="17"/>
  <c r="I34" i="17"/>
  <c r="N34" i="17" s="1"/>
  <c r="H34" i="17"/>
  <c r="I33" i="17"/>
  <c r="N33" i="17" s="1"/>
  <c r="H33" i="17"/>
  <c r="N32" i="17"/>
  <c r="I32" i="17"/>
  <c r="H32" i="17"/>
  <c r="N31" i="17"/>
  <c r="I31" i="17"/>
  <c r="H31" i="17"/>
  <c r="N30" i="17"/>
  <c r="I30" i="17"/>
  <c r="H30" i="17"/>
  <c r="I29" i="17"/>
  <c r="N29" i="17" s="1"/>
  <c r="H29" i="17"/>
  <c r="I28" i="17"/>
  <c r="N28" i="17" s="1"/>
  <c r="H28" i="17"/>
  <c r="I27" i="17"/>
  <c r="N27" i="17" s="1"/>
  <c r="H27" i="17"/>
  <c r="I26" i="17"/>
  <c r="N26" i="17" s="1"/>
  <c r="H26" i="17"/>
  <c r="I25" i="17"/>
  <c r="N25" i="17" s="1"/>
  <c r="H25" i="17"/>
  <c r="N24" i="17"/>
  <c r="I24" i="17"/>
  <c r="H24" i="17"/>
  <c r="N23" i="17"/>
  <c r="I23" i="17"/>
  <c r="H23" i="17"/>
  <c r="N22" i="17"/>
  <c r="I22" i="17"/>
  <c r="H22" i="17"/>
  <c r="I21" i="17"/>
  <c r="N21" i="17" s="1"/>
  <c r="H21" i="17"/>
  <c r="I20" i="17"/>
  <c r="N20" i="17" s="1"/>
  <c r="H20" i="17"/>
  <c r="I19" i="17"/>
  <c r="N19" i="17" s="1"/>
  <c r="H19" i="17"/>
  <c r="I18" i="17"/>
  <c r="N18" i="17" s="1"/>
  <c r="H18" i="17"/>
  <c r="N17" i="17"/>
  <c r="I17" i="17"/>
  <c r="H17" i="17"/>
  <c r="N16" i="17"/>
  <c r="I16" i="17"/>
  <c r="H16" i="17"/>
  <c r="N15" i="17"/>
  <c r="I15" i="17"/>
  <c r="H15" i="17"/>
  <c r="I14" i="17"/>
  <c r="N14" i="17" s="1"/>
  <c r="H14" i="17"/>
  <c r="I13" i="17"/>
  <c r="N13" i="17" s="1"/>
  <c r="H13" i="17"/>
  <c r="I12" i="17"/>
  <c r="N12" i="17" s="1"/>
  <c r="H12" i="17"/>
  <c r="I11" i="17"/>
  <c r="N11" i="17" s="1"/>
  <c r="H11" i="17"/>
  <c r="N10" i="17"/>
  <c r="I10" i="17"/>
  <c r="H10" i="17"/>
  <c r="N9" i="17"/>
  <c r="I9" i="17"/>
  <c r="H9" i="17"/>
  <c r="N8" i="17"/>
  <c r="I8" i="17"/>
  <c r="H8" i="17"/>
  <c r="K8" i="17" s="1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D18" i="17" s="1"/>
  <c r="D19" i="17" s="1"/>
  <c r="E3" i="17"/>
  <c r="T2" i="17"/>
  <c r="U2" i="17" s="1"/>
  <c r="V2" i="17" s="1"/>
  <c r="W2" i="17" s="1"/>
  <c r="X2" i="17" s="1"/>
  <c r="Y2" i="17" s="1"/>
  <c r="Z2" i="17" s="1"/>
  <c r="AA2" i="17" s="1"/>
  <c r="AB2" i="17" s="1"/>
  <c r="AC2" i="17" s="1"/>
  <c r="AD2" i="17" s="1"/>
  <c r="AE2" i="17" s="1"/>
  <c r="AF2" i="17" s="1"/>
  <c r="AG2" i="17" s="1"/>
  <c r="S2" i="17"/>
  <c r="J8" i="17" l="1"/>
  <c r="L8" i="17" s="1"/>
  <c r="M8" i="17"/>
  <c r="G9" i="17" l="1"/>
  <c r="K9" i="17" s="1"/>
  <c r="M9" i="17" s="1"/>
  <c r="O8" i="17"/>
  <c r="J9" i="17" l="1"/>
  <c r="G10" i="17" s="1"/>
  <c r="K10" i="17" s="1"/>
  <c r="L9" i="17" l="1"/>
  <c r="O9" i="17" s="1"/>
  <c r="J10" i="17"/>
  <c r="G11" i="17" s="1"/>
  <c r="J11" i="17" s="1"/>
  <c r="G12" i="17" s="1"/>
  <c r="M10" i="17"/>
  <c r="K11" i="17" l="1"/>
  <c r="M11" i="17" s="1"/>
  <c r="L10" i="17"/>
  <c r="O10" i="17" s="1"/>
  <c r="L11" i="17"/>
  <c r="O11" i="17" s="1"/>
  <c r="K12" i="17"/>
  <c r="M12" i="17" s="1"/>
  <c r="J12" i="17"/>
  <c r="G13" i="17" s="1"/>
  <c r="J13" i="17" l="1"/>
  <c r="G14" i="17" s="1"/>
  <c r="K13" i="17"/>
  <c r="L12" i="17"/>
  <c r="O12" i="17" s="1"/>
  <c r="M13" i="17" l="1"/>
  <c r="L13" i="17"/>
  <c r="O13" i="17" s="1"/>
  <c r="J14" i="17"/>
  <c r="G15" i="17" s="1"/>
  <c r="K14" i="17"/>
  <c r="M14" i="17" s="1"/>
  <c r="J15" i="17" l="1"/>
  <c r="G16" i="17" s="1"/>
  <c r="K15" i="17"/>
  <c r="M15" i="17" s="1"/>
  <c r="L14" i="17"/>
  <c r="O14" i="17" s="1"/>
  <c r="J16" i="17" l="1"/>
  <c r="G17" i="17" s="1"/>
  <c r="K16" i="17"/>
  <c r="M16" i="17" s="1"/>
  <c r="L15" i="17"/>
  <c r="O15" i="17" s="1"/>
  <c r="J17" i="17" l="1"/>
  <c r="G18" i="17" s="1"/>
  <c r="K17" i="17"/>
  <c r="M17" i="17" s="1"/>
  <c r="L16" i="17"/>
  <c r="O16" i="17" s="1"/>
  <c r="J18" i="17" l="1"/>
  <c r="G19" i="17" s="1"/>
  <c r="K18" i="17"/>
  <c r="M18" i="17" s="1"/>
  <c r="L17" i="17"/>
  <c r="O17" i="17" s="1"/>
  <c r="L18" i="17" l="1"/>
  <c r="O18" i="17"/>
  <c r="K19" i="17"/>
  <c r="M19" i="17" s="1"/>
  <c r="J19" i="17"/>
  <c r="G20" i="17" s="1"/>
  <c r="L19" i="17" l="1"/>
  <c r="O19" i="17" s="1"/>
  <c r="J20" i="17"/>
  <c r="G21" i="17" s="1"/>
  <c r="K20" i="17"/>
  <c r="M20" i="17" s="1"/>
  <c r="J21" i="17" l="1"/>
  <c r="G22" i="17" s="1"/>
  <c r="K21" i="17"/>
  <c r="M21" i="17" s="1"/>
  <c r="L20" i="17"/>
  <c r="O20" i="17" s="1"/>
  <c r="J22" i="17" l="1"/>
  <c r="G23" i="17" s="1"/>
  <c r="K22" i="17"/>
  <c r="M22" i="17" s="1"/>
  <c r="L21" i="17"/>
  <c r="O21" i="17" s="1"/>
  <c r="J23" i="17" l="1"/>
  <c r="G24" i="17" s="1"/>
  <c r="K23" i="17"/>
  <c r="M23" i="17" s="1"/>
  <c r="L22" i="17"/>
  <c r="O22" i="17" s="1"/>
  <c r="J24" i="17" l="1"/>
  <c r="G25" i="17" s="1"/>
  <c r="K24" i="17"/>
  <c r="M24" i="17" s="1"/>
  <c r="L23" i="17"/>
  <c r="O23" i="17" s="1"/>
  <c r="L24" i="17" l="1"/>
  <c r="O24" i="17" s="1"/>
  <c r="J25" i="17"/>
  <c r="G26" i="17" s="1"/>
  <c r="K25" i="17"/>
  <c r="M25" i="17" s="1"/>
  <c r="J26" i="17" l="1"/>
  <c r="G27" i="17" s="1"/>
  <c r="K26" i="17"/>
  <c r="M26" i="17" s="1"/>
  <c r="L25" i="17"/>
  <c r="O25" i="17" s="1"/>
  <c r="L26" i="17" l="1"/>
  <c r="O26" i="17" s="1"/>
  <c r="K27" i="17"/>
  <c r="M27" i="17" s="1"/>
  <c r="J27" i="17"/>
  <c r="G28" i="17" s="1"/>
  <c r="J28" i="17" l="1"/>
  <c r="G29" i="17" s="1"/>
  <c r="K28" i="17"/>
  <c r="M28" i="17" s="1"/>
  <c r="L27" i="17"/>
  <c r="O27" i="17" s="1"/>
  <c r="L28" i="17" l="1"/>
  <c r="O28" i="17" s="1"/>
  <c r="J29" i="17"/>
  <c r="G30" i="17" s="1"/>
  <c r="K29" i="17"/>
  <c r="M29" i="17" s="1"/>
  <c r="J30" i="17" l="1"/>
  <c r="G31" i="17" s="1"/>
  <c r="K30" i="17"/>
  <c r="M30" i="17" s="1"/>
  <c r="L29" i="17"/>
  <c r="O29" i="17" s="1"/>
  <c r="K31" i="17" l="1"/>
  <c r="M31" i="17" s="1"/>
  <c r="J31" i="17"/>
  <c r="G32" i="17" s="1"/>
  <c r="L30" i="17"/>
  <c r="O30" i="17" s="1"/>
  <c r="J32" i="17" l="1"/>
  <c r="G33" i="17" s="1"/>
  <c r="K32" i="17"/>
  <c r="M32" i="17" s="1"/>
  <c r="L31" i="17"/>
  <c r="O31" i="17" s="1"/>
  <c r="L32" i="17" l="1"/>
  <c r="O32" i="17" s="1"/>
  <c r="J33" i="17"/>
  <c r="G34" i="17" s="1"/>
  <c r="K33" i="17"/>
  <c r="M33" i="17" s="1"/>
  <c r="K34" i="17" l="1"/>
  <c r="M34" i="17" s="1"/>
  <c r="J34" i="17"/>
  <c r="G35" i="17" s="1"/>
  <c r="L33" i="17"/>
  <c r="O33" i="17" s="1"/>
  <c r="L34" i="17" l="1"/>
  <c r="O34" i="17" s="1"/>
  <c r="K35" i="17"/>
  <c r="M35" i="17" s="1"/>
  <c r="J35" i="17"/>
  <c r="G36" i="17" s="1"/>
  <c r="L35" i="17" l="1"/>
  <c r="O35" i="17" s="1"/>
  <c r="J36" i="17"/>
  <c r="G37" i="17" s="1"/>
  <c r="K36" i="17"/>
  <c r="M36" i="17" s="1"/>
  <c r="L36" i="17" l="1"/>
  <c r="O36" i="17" s="1"/>
  <c r="J37" i="17"/>
  <c r="G38" i="17" s="1"/>
  <c r="K37" i="17"/>
  <c r="M37" i="17" s="1"/>
  <c r="J38" i="17" l="1"/>
  <c r="G39" i="17" s="1"/>
  <c r="K38" i="17"/>
  <c r="M38" i="17" s="1"/>
  <c r="L37" i="17"/>
  <c r="O37" i="17" s="1"/>
  <c r="K39" i="17" l="1"/>
  <c r="M39" i="17" s="1"/>
  <c r="J39" i="17"/>
  <c r="G40" i="17" s="1"/>
  <c r="L38" i="17"/>
  <c r="O38" i="17" s="1"/>
  <c r="J40" i="17" l="1"/>
  <c r="G41" i="17" s="1"/>
  <c r="K40" i="17"/>
  <c r="M40" i="17" s="1"/>
  <c r="L39" i="17"/>
  <c r="O39" i="17" s="1"/>
  <c r="J41" i="17" l="1"/>
  <c r="G42" i="17" s="1"/>
  <c r="K41" i="17"/>
  <c r="M41" i="17" s="1"/>
  <c r="L40" i="17"/>
  <c r="O40" i="17" s="1"/>
  <c r="L41" i="17" l="1"/>
  <c r="O41" i="17" s="1"/>
  <c r="K42" i="17"/>
  <c r="M42" i="17" s="1"/>
  <c r="J42" i="17"/>
  <c r="G43" i="17" s="1"/>
  <c r="K43" i="17" l="1"/>
  <c r="M43" i="17" s="1"/>
  <c r="J43" i="17"/>
  <c r="G44" i="17" s="1"/>
  <c r="L42" i="17"/>
  <c r="O42" i="17" s="1"/>
  <c r="J44" i="17" l="1"/>
  <c r="G45" i="17" s="1"/>
  <c r="K44" i="17"/>
  <c r="M44" i="17" s="1"/>
  <c r="L43" i="17"/>
  <c r="O43" i="17" s="1"/>
  <c r="L44" i="17" l="1"/>
  <c r="O44" i="17" s="1"/>
  <c r="J45" i="17"/>
  <c r="G46" i="17" s="1"/>
  <c r="K45" i="17"/>
  <c r="M45" i="17" s="1"/>
  <c r="J46" i="17" l="1"/>
  <c r="G47" i="17" s="1"/>
  <c r="K46" i="17"/>
  <c r="M46" i="17" s="1"/>
  <c r="L45" i="17"/>
  <c r="O45" i="17" s="1"/>
  <c r="J47" i="17" l="1"/>
  <c r="G48" i="17" s="1"/>
  <c r="K47" i="17"/>
  <c r="M47" i="17" s="1"/>
  <c r="L46" i="17"/>
  <c r="O46" i="17" s="1"/>
  <c r="J48" i="17" l="1"/>
  <c r="G49" i="17" s="1"/>
  <c r="K48" i="17"/>
  <c r="M48" i="17" s="1"/>
  <c r="L47" i="17"/>
  <c r="O47" i="17" s="1"/>
  <c r="L48" i="17" l="1"/>
  <c r="O48" i="17" s="1"/>
  <c r="J49" i="17"/>
  <c r="G50" i="17" s="1"/>
  <c r="K49" i="17"/>
  <c r="M49" i="17" s="1"/>
  <c r="L49" i="17" l="1"/>
  <c r="O49" i="17" s="1"/>
  <c r="J50" i="17"/>
  <c r="G51" i="17" s="1"/>
  <c r="K50" i="17"/>
  <c r="M50" i="17" s="1"/>
  <c r="K51" i="17" l="1"/>
  <c r="M51" i="17" s="1"/>
  <c r="J51" i="17"/>
  <c r="G52" i="17" s="1"/>
  <c r="L50" i="17"/>
  <c r="O50" i="17" s="1"/>
  <c r="J52" i="17" l="1"/>
  <c r="G53" i="17" s="1"/>
  <c r="K52" i="17"/>
  <c r="M52" i="17" s="1"/>
  <c r="L51" i="17"/>
  <c r="O51" i="17" s="1"/>
  <c r="J53" i="17" l="1"/>
  <c r="G54" i="17" s="1"/>
  <c r="K53" i="17"/>
  <c r="M53" i="17" s="1"/>
  <c r="L52" i="17"/>
  <c r="O52" i="17" s="1"/>
  <c r="J54" i="17" l="1"/>
  <c r="G55" i="17" s="1"/>
  <c r="K54" i="17"/>
  <c r="M54" i="17" s="1"/>
  <c r="L53" i="17"/>
  <c r="O53" i="17" s="1"/>
  <c r="K55" i="17" l="1"/>
  <c r="M55" i="17" s="1"/>
  <c r="J55" i="17"/>
  <c r="G56" i="17" s="1"/>
  <c r="L54" i="17"/>
  <c r="O54" i="17" s="1"/>
  <c r="J56" i="17" l="1"/>
  <c r="G57" i="17" s="1"/>
  <c r="K56" i="17"/>
  <c r="M56" i="17" s="1"/>
  <c r="L55" i="17"/>
  <c r="O55" i="17" s="1"/>
  <c r="L56" i="17" l="1"/>
  <c r="O56" i="17"/>
  <c r="J57" i="17"/>
  <c r="G58" i="17" s="1"/>
  <c r="K57" i="17"/>
  <c r="M57" i="17" s="1"/>
  <c r="L57" i="17"/>
  <c r="O57" i="17" l="1"/>
  <c r="J58" i="17"/>
  <c r="G59" i="17" s="1"/>
  <c r="K58" i="17"/>
  <c r="M58" i="17" s="1"/>
  <c r="K59" i="17" l="1"/>
  <c r="M59" i="17" s="1"/>
  <c r="J59" i="17"/>
  <c r="G60" i="17" s="1"/>
  <c r="L58" i="17"/>
  <c r="O58" i="17" s="1"/>
  <c r="L59" i="17" l="1"/>
  <c r="O59" i="17" s="1"/>
  <c r="J60" i="17"/>
  <c r="L60" i="17" s="1"/>
  <c r="K60" i="17"/>
  <c r="M60" i="17" l="1"/>
  <c r="O60" i="17" s="1"/>
  <c r="O6" i="17" s="1"/>
  <c r="Q6" i="17" s="1"/>
  <c r="K6" i="17"/>
  <c r="F29" i="14" l="1"/>
  <c r="E29" i="14"/>
  <c r="H5" i="14" s="1"/>
  <c r="D29" i="14"/>
  <c r="H4" i="14" s="1"/>
  <c r="C29" i="14"/>
  <c r="H3" i="14" s="1"/>
  <c r="F27" i="14"/>
  <c r="F26" i="14"/>
  <c r="F25" i="14"/>
  <c r="F24" i="14"/>
  <c r="F23" i="14"/>
  <c r="F22" i="14"/>
  <c r="F21" i="14"/>
  <c r="F20" i="14"/>
  <c r="N19" i="14"/>
  <c r="F19" i="14"/>
  <c r="N18" i="14"/>
  <c r="N17" i="14"/>
  <c r="N16" i="14"/>
  <c r="N15" i="14"/>
  <c r="N14" i="14"/>
  <c r="D14" i="14"/>
  <c r="D15" i="14" s="1"/>
  <c r="N13" i="14"/>
  <c r="N12" i="14"/>
  <c r="N11" i="14"/>
  <c r="N10" i="14"/>
  <c r="N9" i="14"/>
  <c r="N8" i="14"/>
  <c r="C8" i="14"/>
  <c r="J28" i="14" s="1"/>
  <c r="N7" i="14"/>
  <c r="N6" i="14"/>
  <c r="N5" i="14"/>
  <c r="G5" i="14"/>
  <c r="M3" i="14" s="1"/>
  <c r="N4" i="14"/>
  <c r="G3" i="14"/>
  <c r="K3" i="14" s="1"/>
  <c r="F3" i="14"/>
  <c r="E3" i="14"/>
  <c r="I25" i="12"/>
  <c r="I24" i="12"/>
  <c r="I31" i="12" s="1"/>
  <c r="B23" i="12"/>
  <c r="F22" i="12"/>
  <c r="B22" i="12"/>
  <c r="K21" i="12"/>
  <c r="F21" i="12"/>
  <c r="J20" i="12"/>
  <c r="I20" i="12"/>
  <c r="F20" i="12"/>
  <c r="J19" i="12"/>
  <c r="I19" i="12"/>
  <c r="F19" i="12"/>
  <c r="J18" i="12"/>
  <c r="I18" i="12"/>
  <c r="F18" i="12"/>
  <c r="C18" i="12"/>
  <c r="J17" i="12"/>
  <c r="I17" i="12"/>
  <c r="F17" i="12"/>
  <c r="J16" i="12"/>
  <c r="I16" i="12"/>
  <c r="F16" i="12"/>
  <c r="J15" i="12"/>
  <c r="I15" i="12"/>
  <c r="F15" i="12"/>
  <c r="C15" i="12"/>
  <c r="C16" i="12" s="1"/>
  <c r="F14" i="12"/>
  <c r="F13" i="12"/>
  <c r="F12" i="12"/>
  <c r="F11" i="12"/>
  <c r="C11" i="12"/>
  <c r="C10" i="12"/>
  <c r="C3" i="12"/>
  <c r="C8" i="12" s="1"/>
  <c r="C12" i="12" s="1"/>
  <c r="C13" i="12" s="1"/>
  <c r="G2" i="12"/>
  <c r="F2" i="12"/>
  <c r="C2" i="12"/>
  <c r="J27" i="14" l="1"/>
  <c r="G4" i="14"/>
  <c r="L3" i="14" s="1"/>
  <c r="K13" i="12"/>
  <c r="G3" i="12"/>
  <c r="J29" i="12"/>
  <c r="J31" i="12" s="1"/>
  <c r="J28" i="12"/>
  <c r="J14" i="12"/>
  <c r="I14" i="12" s="1"/>
  <c r="I21" i="12" s="1"/>
  <c r="B24" i="12" s="1"/>
  <c r="C17" i="12"/>
  <c r="C19" i="12" s="1"/>
  <c r="C11" i="14" l="1"/>
  <c r="J21" i="12"/>
  <c r="D4" i="10" l="1"/>
  <c r="D10" i="10" s="1"/>
  <c r="H4" i="10"/>
  <c r="D9" i="10"/>
  <c r="J14" i="23"/>
  <c r="J13" i="23"/>
  <c r="J12" i="23"/>
  <c r="J11" i="23"/>
  <c r="J22" i="23"/>
  <c r="J21" i="23"/>
  <c r="J7" i="23"/>
  <c r="J8" i="23"/>
  <c r="J6" i="23"/>
  <c r="J5" i="23"/>
  <c r="J4" i="23"/>
  <c r="J3" i="23"/>
  <c r="J2" i="23"/>
  <c r="D13" i="10" l="1"/>
  <c r="I4" i="10"/>
  <c r="D6" i="10"/>
  <c r="D8" i="10" s="1"/>
  <c r="D11" i="10"/>
  <c r="C17" i="10" s="1"/>
  <c r="J4" i="10"/>
  <c r="D14" i="10" l="1"/>
  <c r="H11" i="10" s="1"/>
  <c r="G11" i="10"/>
  <c r="G10" i="10"/>
  <c r="C19" i="10" l="1"/>
  <c r="H10" i="10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" i="22"/>
  <c r="J3" i="22"/>
  <c r="J4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6" i="22"/>
  <c r="H5" i="22"/>
  <c r="H4" i="22"/>
  <c r="H3" i="22"/>
  <c r="H2" i="22"/>
  <c r="N3" i="22"/>
  <c r="N4" i="22"/>
  <c r="N5" i="22"/>
  <c r="N6" i="22"/>
  <c r="N2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4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来自 nw" type="1" refreshedVersion="4">
    <dbPr connection="DBQ=D:\0 计算机应用 2013年版本\0 计算机应用 幻灯片 例题-2013\第3章 数据分类汇总\数据源\Northwind.mdb;DefaultDir=D:\0 计算机应用 2013年版本\0 计算机应用 幻灯片 例题-2013\第3章 数据分类汇总\数据源;Driver={Microsoft Access Driver (*.mdb)};DriverId=25;FIL=MS Access;MaxBufferSize=2048;MaxScanRows=8;PageTimeout=5;SafeTransactions=0;Threads=3;UID=admin;UserCommitSync=Yes;" command="SELECT 客户.公司名称, 客户.地区, 订单.订单ID, 订单.订购日期, 订单明细.单价*数量*(1-折扣) AS '销售额'_x000d__x000a_FROM 订单 订单, 订单明细 订单明细, 客户 客户_x000d__x000a_WHERE 订单.客户ID = 客户.客户ID AND 订单明细.订单ID = 订单.订单ID"/>
  </connection>
</connections>
</file>

<file path=xl/sharedStrings.xml><?xml version="1.0" encoding="utf-8"?>
<sst xmlns="http://schemas.openxmlformats.org/spreadsheetml/2006/main" count="498" uniqueCount="270">
  <si>
    <t>销量</t>
    <phoneticPr fontId="4" type="noConversion"/>
  </si>
  <si>
    <t>销售收入</t>
    <phoneticPr fontId="5" type="noConversion"/>
  </si>
  <si>
    <t>总成本</t>
    <phoneticPr fontId="5" type="noConversion"/>
  </si>
  <si>
    <t>利润</t>
    <phoneticPr fontId="4" type="noConversion"/>
  </si>
  <si>
    <t>单位变动成本</t>
    <phoneticPr fontId="4" type="noConversion"/>
  </si>
  <si>
    <t>单价</t>
    <phoneticPr fontId="4" type="noConversion"/>
  </si>
  <si>
    <t>单位边际贡献</t>
    <phoneticPr fontId="5" type="noConversion"/>
  </si>
  <si>
    <t>边际贡献</t>
    <phoneticPr fontId="4" type="noConversion"/>
  </si>
  <si>
    <t>经过盈亏平衡的垂直线</t>
    <phoneticPr fontId="5" type="noConversion"/>
  </si>
  <si>
    <t>盈亏平衡销量</t>
    <phoneticPr fontId="4" type="noConversion"/>
  </si>
  <si>
    <t>盈亏平衡点处销售收入</t>
    <phoneticPr fontId="4" type="noConversion"/>
  </si>
  <si>
    <t>总成本</t>
    <phoneticPr fontId="5" type="noConversion"/>
  </si>
  <si>
    <t>利润</t>
    <phoneticPr fontId="4" type="noConversion"/>
  </si>
  <si>
    <t>固定成本</t>
    <phoneticPr fontId="4" type="noConversion"/>
  </si>
  <si>
    <t>单价折扣率</t>
    <phoneticPr fontId="4" type="noConversion"/>
  </si>
  <si>
    <t>折扣表</t>
    <phoneticPr fontId="4" type="noConversion"/>
  </si>
  <si>
    <t>折扣阈限值</t>
    <phoneticPr fontId="4" type="noConversion"/>
  </si>
  <si>
    <t>折扣率</t>
    <phoneticPr fontId="4" type="noConversion"/>
  </si>
  <si>
    <t>垂直参考线</t>
    <phoneticPr fontId="4" type="noConversion"/>
  </si>
  <si>
    <t>年需求量</t>
    <phoneticPr fontId="4" type="noConversion"/>
  </si>
  <si>
    <t>一次订货的订货成本</t>
    <phoneticPr fontId="4" type="noConversion"/>
  </si>
  <si>
    <t>单位年储存成本</t>
    <phoneticPr fontId="4" type="noConversion"/>
  </si>
  <si>
    <t>名义采购单价</t>
    <phoneticPr fontId="4" type="noConversion"/>
  </si>
  <si>
    <t>水平参考线</t>
    <phoneticPr fontId="4" type="noConversion"/>
  </si>
  <si>
    <t>实际采购单价</t>
    <phoneticPr fontId="4" type="noConversion"/>
  </si>
  <si>
    <t>订货量</t>
    <phoneticPr fontId="4" type="noConversion"/>
  </si>
  <si>
    <t>年订货成本</t>
    <phoneticPr fontId="4" type="noConversion"/>
  </si>
  <si>
    <t>交点</t>
    <phoneticPr fontId="4" type="noConversion"/>
  </si>
  <si>
    <t>年储存成本</t>
    <phoneticPr fontId="4" type="noConversion"/>
  </si>
  <si>
    <t>年采购成本</t>
    <phoneticPr fontId="4" type="noConversion"/>
  </si>
  <si>
    <t>年总成本</t>
    <phoneticPr fontId="4" type="noConversion"/>
  </si>
  <si>
    <t>方案A</t>
    <phoneticPr fontId="4" type="noConversion"/>
  </si>
  <si>
    <t>方案B</t>
    <phoneticPr fontId="4" type="noConversion"/>
  </si>
  <si>
    <t>方案C</t>
    <phoneticPr fontId="4" type="noConversion"/>
  </si>
  <si>
    <t>A-C</t>
    <phoneticPr fontId="4" type="noConversion"/>
  </si>
  <si>
    <t>方案名</t>
    <phoneticPr fontId="4" type="noConversion"/>
  </si>
  <si>
    <t>第0年购买价值</t>
    <phoneticPr fontId="4" type="noConversion"/>
  </si>
  <si>
    <t>4年后大修</t>
    <phoneticPr fontId="4" type="noConversion"/>
  </si>
  <si>
    <t>前4年收入</t>
    <phoneticPr fontId="4" type="noConversion"/>
  </si>
  <si>
    <t>后4年收入</t>
    <phoneticPr fontId="4" type="noConversion"/>
  </si>
  <si>
    <t>净现值</t>
    <phoneticPr fontId="4" type="noConversion"/>
  </si>
  <si>
    <t>内部报酬率</t>
    <phoneticPr fontId="4" type="noConversion"/>
  </si>
  <si>
    <t>残值率</t>
    <phoneticPr fontId="4" type="noConversion"/>
  </si>
  <si>
    <t>贴现率</t>
    <phoneticPr fontId="4" type="noConversion"/>
  </si>
  <si>
    <t>项目有效期</t>
    <phoneticPr fontId="4" type="noConversion"/>
  </si>
  <si>
    <t>方案选择结论</t>
    <phoneticPr fontId="4" type="noConversion"/>
  </si>
  <si>
    <t>IRR</t>
    <phoneticPr fontId="4" type="noConversion"/>
  </si>
  <si>
    <t>AC两方案等效时：</t>
    <phoneticPr fontId="4" type="noConversion"/>
  </si>
  <si>
    <t>财务函数计算的贴现率</t>
    <phoneticPr fontId="4" type="noConversion"/>
  </si>
  <si>
    <t>内插附表计算的贴现率</t>
    <phoneticPr fontId="4" type="noConversion"/>
  </si>
  <si>
    <t>线路1</t>
    <phoneticPr fontId="4" type="noConversion"/>
  </si>
  <si>
    <t>线路2</t>
    <phoneticPr fontId="4" type="noConversion"/>
  </si>
  <si>
    <t>线路3</t>
  </si>
  <si>
    <t>线路4</t>
  </si>
  <si>
    <t>线路5</t>
  </si>
  <si>
    <t>1号车</t>
    <phoneticPr fontId="4" type="noConversion"/>
  </si>
  <si>
    <t>2号车</t>
    <phoneticPr fontId="4" type="noConversion"/>
  </si>
  <si>
    <t>3号车</t>
  </si>
  <si>
    <t>4号车</t>
  </si>
  <si>
    <t>5号车</t>
  </si>
  <si>
    <t>各车出车数</t>
    <phoneticPr fontId="4" type="noConversion"/>
  </si>
  <si>
    <t>各线路出车数</t>
    <phoneticPr fontId="4" type="noConversion"/>
  </si>
  <si>
    <t>总运输成本</t>
    <phoneticPr fontId="4" type="noConversion"/>
  </si>
  <si>
    <t>周需求均值</t>
  </si>
  <si>
    <t>周需求量的标准差</t>
    <phoneticPr fontId="2" type="noConversion"/>
  </si>
  <si>
    <t>设备生产能力</t>
    <phoneticPr fontId="2" type="noConversion"/>
  </si>
  <si>
    <t>年内的周数</t>
  </si>
  <si>
    <t>初始库存量</t>
    <phoneticPr fontId="2" type="noConversion"/>
  </si>
  <si>
    <t>单位储存成本</t>
    <phoneticPr fontId="2" type="noConversion"/>
  </si>
  <si>
    <t>总计成本</t>
    <phoneticPr fontId="2" type="noConversion"/>
  </si>
  <si>
    <t>单位丢失销售成本</t>
    <phoneticPr fontId="2" type="noConversion"/>
  </si>
  <si>
    <t>需求量</t>
    <phoneticPr fontId="2" type="noConversion"/>
  </si>
  <si>
    <t>生产量</t>
    <phoneticPr fontId="2" type="noConversion"/>
  </si>
  <si>
    <t>期末库存量</t>
    <phoneticPr fontId="2" type="noConversion"/>
  </si>
  <si>
    <t>丢失量</t>
    <phoneticPr fontId="2" type="noConversion"/>
  </si>
  <si>
    <t>储存成本</t>
    <phoneticPr fontId="2" type="noConversion"/>
  </si>
  <si>
    <t>丢失成本</t>
    <phoneticPr fontId="2" type="noConversion"/>
  </si>
  <si>
    <t>加工成本</t>
    <phoneticPr fontId="2" type="noConversion"/>
  </si>
  <si>
    <t>总成本</t>
    <phoneticPr fontId="2" type="noConversion"/>
  </si>
  <si>
    <t>单位加工成本</t>
    <phoneticPr fontId="2" type="noConversion"/>
  </si>
  <si>
    <t>最低总成本</t>
    <phoneticPr fontId="2" type="noConversion"/>
  </si>
  <si>
    <t>周期</t>
    <phoneticPr fontId="4" type="noConversion"/>
  </si>
  <si>
    <t>序号</t>
    <phoneticPr fontId="4" type="noConversion"/>
  </si>
  <si>
    <t>年</t>
    <phoneticPr fontId="4" type="noConversion"/>
  </si>
  <si>
    <t>小麦产量</t>
    <phoneticPr fontId="4" type="noConversion"/>
  </si>
  <si>
    <t>季节指数</t>
    <phoneticPr fontId="4" type="noConversion"/>
  </si>
  <si>
    <t>消除季节影响的小麦产量</t>
    <phoneticPr fontId="4" type="noConversion"/>
  </si>
  <si>
    <t>趋势预测值</t>
    <phoneticPr fontId="4" type="noConversion"/>
  </si>
  <si>
    <t>季度预测值</t>
    <phoneticPr fontId="4" type="noConversion"/>
  </si>
  <si>
    <t>第一年</t>
    <phoneticPr fontId="4" type="noConversion"/>
  </si>
  <si>
    <t>第二年</t>
    <phoneticPr fontId="4" type="noConversion"/>
  </si>
  <si>
    <t>第三年</t>
    <phoneticPr fontId="4" type="noConversion"/>
  </si>
  <si>
    <t>第四年</t>
    <phoneticPr fontId="4" type="noConversion"/>
  </si>
  <si>
    <t>第五年</t>
    <phoneticPr fontId="4" type="noConversion"/>
  </si>
  <si>
    <t>成份1</t>
    <phoneticPr fontId="4" type="noConversion"/>
  </si>
  <si>
    <t>成份1</t>
    <phoneticPr fontId="4" type="noConversion"/>
  </si>
  <si>
    <t>成份2</t>
  </si>
  <si>
    <t>成份3</t>
  </si>
  <si>
    <t>水泥释放的热量Y</t>
    <phoneticPr fontId="4" type="noConversion"/>
  </si>
  <si>
    <t>水泥释放的热量Y</t>
    <phoneticPr fontId="4" type="noConversion"/>
  </si>
  <si>
    <t>调整后的R2</t>
    <phoneticPr fontId="4" type="noConversion"/>
  </si>
  <si>
    <t>成份1、2</t>
    <phoneticPr fontId="4" type="noConversion"/>
  </si>
  <si>
    <t>成份2、3</t>
    <phoneticPr fontId="4" type="noConversion"/>
  </si>
  <si>
    <t>成份1、3</t>
    <phoneticPr fontId="4" type="noConversion"/>
  </si>
  <si>
    <t>成份1、2、3</t>
    <phoneticPr fontId="4" type="noConversion"/>
  </si>
  <si>
    <t>回归方程系数</t>
    <phoneticPr fontId="4" type="noConversion"/>
  </si>
  <si>
    <t>截距</t>
    <phoneticPr fontId="4" type="noConversion"/>
  </si>
  <si>
    <t>斜率1</t>
    <phoneticPr fontId="4" type="noConversion"/>
  </si>
  <si>
    <t>斜率2</t>
    <phoneticPr fontId="4" type="noConversion"/>
  </si>
  <si>
    <t>斜率3</t>
    <phoneticPr fontId="4" type="noConversion"/>
  </si>
  <si>
    <r>
      <t>最大的R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</si>
  <si>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年</t>
    <phoneticPr fontId="2" type="noConversion"/>
  </si>
  <si>
    <t>垂直参考线</t>
    <phoneticPr fontId="2" type="noConversion"/>
  </si>
  <si>
    <t>模拟运算表计算不同贴现率下方案A、B、C的净现值，计算项目A和C的净现值之差</t>
    <phoneticPr fontId="2" type="noConversion"/>
  </si>
  <si>
    <t>累积概率</t>
    <phoneticPr fontId="2" type="noConversion"/>
  </si>
  <si>
    <t>总丢失量</t>
    <phoneticPr fontId="2" type="noConversion"/>
  </si>
  <si>
    <t>方程自变量选取</t>
    <phoneticPr fontId="4" type="noConversion"/>
  </si>
  <si>
    <t>在经济订货量与多个折扣阈限值中寻找最低的年总成本</t>
    <phoneticPr fontId="4" type="noConversion"/>
  </si>
  <si>
    <t>利用模拟运算表进行50次模拟，计算不同设备生产能力下的总成本</t>
    <phoneticPr fontId="2" type="noConversion"/>
  </si>
  <si>
    <t>模拟运算表</t>
    <phoneticPr fontId="2" type="noConversion"/>
  </si>
  <si>
    <t>各年净现金流</t>
    <phoneticPr fontId="2" type="noConversion"/>
  </si>
  <si>
    <t>不同设备生成能力下的50次模拟总成本的平均值</t>
    <phoneticPr fontId="2" type="noConversion"/>
  </si>
  <si>
    <t>52周的库存情况及成本情况的模拟</t>
    <phoneticPr fontId="2" type="noConversion"/>
  </si>
  <si>
    <t>单位丢失销售成本概率</t>
    <phoneticPr fontId="2" type="noConversion"/>
  </si>
  <si>
    <t>五年周期    移动平均数</t>
    <phoneticPr fontId="4" type="noConversion"/>
  </si>
  <si>
    <t>季节            不规则值</t>
    <phoneticPr fontId="4" type="noConversion"/>
  </si>
  <si>
    <t>经济订货量(EOQ)</t>
    <phoneticPr fontId="4" type="noConversion"/>
  </si>
  <si>
    <t>EOQ下的年订货成本</t>
    <phoneticPr fontId="4" type="noConversion"/>
  </si>
  <si>
    <t>EOQ下的年储存成本</t>
    <phoneticPr fontId="4" type="noConversion"/>
  </si>
  <si>
    <t>EOQ下的年采购成本</t>
    <phoneticPr fontId="4" type="noConversion"/>
  </si>
  <si>
    <t>EOQ下的年总成本</t>
    <phoneticPr fontId="4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</si>
  <si>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</si>
  <si>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</si>
  <si>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</si>
  <si>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</si>
  <si>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</si>
  <si>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</si>
  <si>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</si>
  <si>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</si>
  <si>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</si>
  <si>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</si>
  <si>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</si>
  <si>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</si>
  <si>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</si>
  <si>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</si>
  <si>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</si>
  <si>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</si>
  <si>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</si>
  <si>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</si>
  <si>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</si>
  <si>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</si>
  <si>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</si>
  <si>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</si>
  <si>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</si>
  <si>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</si>
  <si>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</si>
  <si>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</si>
  <si>
    <t>SUMMARY OUTPUT</t>
    <phoneticPr fontId="2" type="noConversion"/>
  </si>
  <si>
    <t>X Variable 3</t>
  </si>
  <si>
    <t>单位变动成本</t>
    <phoneticPr fontId="2" type="noConversion"/>
  </si>
  <si>
    <t>m</t>
    <phoneticPr fontId="2" type="noConversion"/>
  </si>
  <si>
    <t>$C$11:$G$15=二进制</t>
  </si>
  <si>
    <t>到达限制值</t>
  </si>
  <si>
    <t>$H$15=1</t>
  </si>
  <si>
    <t>5号车 各车出车数</t>
  </si>
  <si>
    <t>$H$15</t>
  </si>
  <si>
    <t>$H$14=1</t>
  </si>
  <si>
    <t>4号车 各车出车数</t>
  </si>
  <si>
    <t>$H$14</t>
  </si>
  <si>
    <t>$H$13=1</t>
  </si>
  <si>
    <t>3号车 各车出车数</t>
  </si>
  <si>
    <t>$H$13</t>
  </si>
  <si>
    <t>$H$12=1</t>
  </si>
  <si>
    <t>2号车 各车出车数</t>
  </si>
  <si>
    <t>$H$12</t>
  </si>
  <si>
    <t>$H$11=1</t>
  </si>
  <si>
    <t>1号车 各车出车数</t>
  </si>
  <si>
    <t>$H$11</t>
  </si>
  <si>
    <t>$G$16=1</t>
  </si>
  <si>
    <t>各线路出车数 线路5</t>
  </si>
  <si>
    <t>$G$16</t>
  </si>
  <si>
    <t>$F$16=1</t>
  </si>
  <si>
    <t>各线路出车数 线路4</t>
  </si>
  <si>
    <t>$F$16</t>
  </si>
  <si>
    <t>$E$16=1</t>
  </si>
  <si>
    <t>各线路出车数 线路3</t>
  </si>
  <si>
    <t>$E$16</t>
  </si>
  <si>
    <t>$D$16=1</t>
  </si>
  <si>
    <t>各线路出车数 线路2</t>
  </si>
  <si>
    <t>$D$16</t>
  </si>
  <si>
    <t>$C$16=1</t>
  </si>
  <si>
    <t>各线路出车数 线路1</t>
  </si>
  <si>
    <t>$C$16</t>
  </si>
  <si>
    <t>型数值</t>
  </si>
  <si>
    <t>状态</t>
  </si>
  <si>
    <t>公式</t>
  </si>
  <si>
    <t>单元格值</t>
  </si>
  <si>
    <t>名称</t>
  </si>
  <si>
    <t>单元格</t>
  </si>
  <si>
    <t>约束</t>
  </si>
  <si>
    <t>二进制</t>
    <phoneticPr fontId="2" type="noConversion"/>
  </si>
  <si>
    <t>5号车 线路5</t>
  </si>
  <si>
    <t>$G$15</t>
  </si>
  <si>
    <t>5号车 线路4</t>
  </si>
  <si>
    <t>$F$15</t>
  </si>
  <si>
    <t>5号车 线路3</t>
  </si>
  <si>
    <t>$E$15</t>
  </si>
  <si>
    <t>5号车 线路2</t>
  </si>
  <si>
    <t>$D$15</t>
  </si>
  <si>
    <t>5号车 线路1</t>
  </si>
  <si>
    <t>$C$15</t>
  </si>
  <si>
    <t>4号车 线路5</t>
  </si>
  <si>
    <t>$G$14</t>
  </si>
  <si>
    <t>4号车 线路4</t>
  </si>
  <si>
    <t>$F$14</t>
  </si>
  <si>
    <t>4号车 线路3</t>
  </si>
  <si>
    <t>$E$14</t>
  </si>
  <si>
    <t>4号车 线路2</t>
  </si>
  <si>
    <t>$D$14</t>
  </si>
  <si>
    <t>4号车 线路1</t>
  </si>
  <si>
    <t>$C$14</t>
  </si>
  <si>
    <t>3号车 线路5</t>
  </si>
  <si>
    <t>$G$13</t>
  </si>
  <si>
    <t>3号车 线路4</t>
  </si>
  <si>
    <t>$F$13</t>
  </si>
  <si>
    <t>3号车 线路3</t>
  </si>
  <si>
    <t>$E$13</t>
  </si>
  <si>
    <t>3号车 线路2</t>
  </si>
  <si>
    <t>$D$13</t>
  </si>
  <si>
    <t>3号车 线路1</t>
  </si>
  <si>
    <t>$C$13</t>
  </si>
  <si>
    <t>2号车 线路5</t>
  </si>
  <si>
    <t>$G$12</t>
  </si>
  <si>
    <t>2号车 线路4</t>
  </si>
  <si>
    <t>$F$12</t>
  </si>
  <si>
    <t>2号车 线路3</t>
  </si>
  <si>
    <t>$E$12</t>
  </si>
  <si>
    <t>2号车 线路2</t>
  </si>
  <si>
    <t>$D$12</t>
  </si>
  <si>
    <t>2号车 线路1</t>
  </si>
  <si>
    <t>$C$12</t>
  </si>
  <si>
    <t>1号车 线路5</t>
  </si>
  <si>
    <t>$G$11</t>
  </si>
  <si>
    <t>1号车 线路4</t>
  </si>
  <si>
    <t>$F$11</t>
  </si>
  <si>
    <t>1号车 线路3</t>
  </si>
  <si>
    <t>$E$11</t>
  </si>
  <si>
    <t>1号车 线路2</t>
  </si>
  <si>
    <t>$D$11</t>
  </si>
  <si>
    <t>1号车 线路1</t>
  </si>
  <si>
    <t>$C$11</t>
  </si>
  <si>
    <t>整数</t>
  </si>
  <si>
    <t>终值</t>
  </si>
  <si>
    <t>初值</t>
  </si>
  <si>
    <t>可变单元格</t>
  </si>
  <si>
    <t>总运输成本 各车出车数</t>
  </si>
  <si>
    <t>$H$18</t>
  </si>
  <si>
    <t>目标单元格 (最小值)</t>
  </si>
  <si>
    <t>最大子问题数目 无限制, 最大整数解数目 无限制, 整数允许误差 5%, 无整数约束的求解</t>
  </si>
  <si>
    <t xml:space="preserve"> 收敛 0.0001, 总体大小 100, 随机种子 0, 向前派生, 需要界限</t>
  </si>
  <si>
    <t>最大时间 100 秒,  迭代 100, Precision 0.000001</t>
  </si>
  <si>
    <t>规划求解选项</t>
  </si>
  <si>
    <t>迭代次数: 1 子问题: 0</t>
  </si>
  <si>
    <t>求解时间: 0.046 秒。</t>
  </si>
  <si>
    <t>引擎: 非线性 GRG</t>
  </si>
  <si>
    <t>规划求解引擎</t>
  </si>
  <si>
    <t>结果: 规划求解找到一解，可满足所有的约束及最优状况。</t>
  </si>
  <si>
    <t>报告的建立: 2022/5/17 10:14:35</t>
  </si>
  <si>
    <t>工作表: [第2套模拟试卷.xlsx]第6题</t>
  </si>
  <si>
    <t>Microsoft Excel 16.0 运算结果报告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</si>
</sst>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_(* #,##0.00_);_(* \(#,##0.00\);_(* &quot;-&quot;??_);_(@_)"/>
    <numFmt numFmtId="177" formatCode="#,##0.00_ "/>
    <numFmt numFmtId="178" formatCode="&quot;$&quot;#,##0.00"/>
    <numFmt numFmtId="179" formatCode="_(* #,##0_);_(* \(#,##0\);_(* &quot;-&quot;??_);_(@_)"/>
    <numFmt numFmtId="180" formatCode="0.0"/>
    <numFmt numFmtId="181" formatCode="0.00_ "/>
    <numFmt numFmtId="182" formatCode="0.0000"/>
    <numFmt numFmtId="183" formatCode="&quot;￥&quot;#,##0.00;[Red]&quot;￥&quot;\-#,##0.00"/>
    <numFmt numFmtId="184" formatCode="0.0_ "/>
    <numFmt numFmtId="185" formatCode="&quot;¥&quot;#,##0.0;[Red]&quot;¥&quot;\-#,##0.0"/>
    <numFmt numFmtId="186" formatCode="#,##0_ "/>
    <numFmt numFmtId="187" formatCode="0.00000000000000%"/>
  </numFmts>
  <fonts count="28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i/>
      <sz val="12"/>
      <name val="Arial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0"/>
      <name val="宋体"/>
      <family val="3"/>
      <charset val="134"/>
    </font>
    <font>
      <i/>
      <sz val="11"/>
      <name val="宋体"/>
      <family val="3"/>
      <charset val="134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sz val="11"/>
      <color indexed="10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  <font>
      <sz val="11"/>
      <color indexed="9"/>
      <name val="宋体"/>
      <family val="3"/>
      <charset val="134"/>
      <scheme val="major"/>
    </font>
    <font>
      <sz val="11"/>
      <color indexed="19"/>
      <name val="宋体"/>
      <family val="3"/>
      <charset val="134"/>
      <scheme val="major"/>
    </font>
    <font>
      <sz val="9"/>
      <color indexed="8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i/>
      <sz val="10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1"/>
      <color indexed="18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2">
    <xf numFmtId="0" fontId="0" fillId="0" borderId="0">
      <alignment vertical="center"/>
    </xf>
    <xf numFmtId="0" fontId="1" fillId="0" borderId="0"/>
    <xf numFmtId="176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>
      <alignment vertical="center"/>
    </xf>
    <xf numFmtId="0" fontId="3" fillId="0" borderId="0"/>
    <xf numFmtId="0" fontId="7" fillId="0" borderId="0"/>
    <xf numFmtId="0" fontId="7" fillId="0" borderId="0">
      <alignment vertical="center"/>
    </xf>
    <xf numFmtId="9" fontId="7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</cellStyleXfs>
  <cellXfs count="200">
    <xf numFmtId="0" fontId="0" fillId="0" borderId="0" xfId="0">
      <alignment vertical="center"/>
    </xf>
    <xf numFmtId="0" fontId="6" fillId="0" borderId="0" xfId="7" applyFont="1">
      <alignment vertical="center"/>
    </xf>
    <xf numFmtId="1" fontId="6" fillId="13" borderId="1" xfId="7" applyNumberFormat="1" applyFont="1" applyFill="1" applyBorder="1" applyAlignment="1">
      <alignment horizontal="center" vertical="center"/>
    </xf>
    <xf numFmtId="1" fontId="6" fillId="6" borderId="1" xfId="7" applyNumberFormat="1" applyFont="1" applyFill="1" applyBorder="1" applyAlignment="1">
      <alignment horizontal="center" vertical="center"/>
    </xf>
    <xf numFmtId="0" fontId="10" fillId="6" borderId="1" xfId="7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3" borderId="9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10" borderId="1" xfId="0" applyFill="1" applyBorder="1" applyAlignment="1"/>
    <xf numFmtId="0" fontId="0" fillId="9" borderId="1" xfId="0" applyFill="1" applyBorder="1">
      <alignment vertical="center"/>
    </xf>
    <xf numFmtId="0" fontId="9" fillId="9" borderId="1" xfId="0" applyFont="1" applyFill="1" applyBorder="1">
      <alignment vertical="center"/>
    </xf>
    <xf numFmtId="1" fontId="9" fillId="14" borderId="1" xfId="0" applyNumberFormat="1" applyFont="1" applyFill="1" applyBorder="1">
      <alignment vertical="center"/>
    </xf>
    <xf numFmtId="0" fontId="0" fillId="15" borderId="1" xfId="0" applyFill="1" applyBorder="1" applyAlignment="1"/>
    <xf numFmtId="0" fontId="0" fillId="4" borderId="1" xfId="0" applyFill="1" applyBorder="1" applyAlignment="1"/>
    <xf numFmtId="1" fontId="9" fillId="0" borderId="0" xfId="0" applyNumberFormat="1" applyFont="1">
      <alignment vertical="center"/>
    </xf>
    <xf numFmtId="0" fontId="0" fillId="16" borderId="1" xfId="0" applyFill="1" applyBorder="1" applyAlignment="1"/>
    <xf numFmtId="0" fontId="11" fillId="9" borderId="1" xfId="0" applyFont="1" applyFill="1" applyBorder="1">
      <alignment vertical="center"/>
    </xf>
    <xf numFmtId="0" fontId="0" fillId="17" borderId="1" xfId="0" applyFill="1" applyBorder="1">
      <alignment vertical="center"/>
    </xf>
    <xf numFmtId="1" fontId="0" fillId="17" borderId="1" xfId="0" applyNumberFormat="1" applyFill="1" applyBorder="1">
      <alignment vertical="center"/>
    </xf>
    <xf numFmtId="0" fontId="0" fillId="18" borderId="1" xfId="0" applyFill="1" applyBorder="1" applyAlignment="1"/>
    <xf numFmtId="0" fontId="6" fillId="3" borderId="3" xfId="6" applyFont="1" applyFill="1" applyBorder="1" applyAlignment="1">
      <alignment horizontal="center" vertical="center"/>
    </xf>
    <xf numFmtId="0" fontId="6" fillId="0" borderId="0" xfId="6" applyFont="1"/>
    <xf numFmtId="0" fontId="6" fillId="4" borderId="3" xfId="6" applyFont="1" applyFill="1" applyBorder="1"/>
    <xf numFmtId="0" fontId="6" fillId="4" borderId="12" xfId="6" applyFont="1" applyFill="1" applyBorder="1"/>
    <xf numFmtId="0" fontId="6" fillId="3" borderId="1" xfId="6" applyFont="1" applyFill="1" applyBorder="1"/>
    <xf numFmtId="0" fontId="6" fillId="6" borderId="1" xfId="6" applyFont="1" applyFill="1" applyBorder="1"/>
    <xf numFmtId="0" fontId="6" fillId="3" borderId="9" xfId="6" applyFont="1" applyFill="1" applyBorder="1" applyAlignment="1">
      <alignment horizontal="left"/>
    </xf>
    <xf numFmtId="0" fontId="6" fillId="4" borderId="4" xfId="6" applyFont="1" applyFill="1" applyBorder="1"/>
    <xf numFmtId="0" fontId="6" fillId="4" borderId="1" xfId="6" applyFont="1" applyFill="1" applyBorder="1"/>
    <xf numFmtId="0" fontId="10" fillId="8" borderId="1" xfId="6" applyFont="1" applyFill="1" applyBorder="1"/>
    <xf numFmtId="0" fontId="6" fillId="9" borderId="1" xfId="7" applyFont="1" applyFill="1" applyBorder="1">
      <alignment vertical="center"/>
    </xf>
    <xf numFmtId="0" fontId="6" fillId="0" borderId="1" xfId="7" applyFont="1" applyBorder="1">
      <alignment vertical="center"/>
    </xf>
    <xf numFmtId="185" fontId="6" fillId="19" borderId="1" xfId="7" applyNumberFormat="1" applyFont="1" applyFill="1" applyBorder="1">
      <alignment vertical="center"/>
    </xf>
    <xf numFmtId="0" fontId="6" fillId="7" borderId="1" xfId="7" applyFont="1" applyFill="1" applyBorder="1">
      <alignment vertical="center"/>
    </xf>
    <xf numFmtId="183" fontId="6" fillId="21" borderId="1" xfId="7" applyNumberFormat="1" applyFont="1" applyFill="1" applyBorder="1">
      <alignment vertical="center"/>
    </xf>
    <xf numFmtId="9" fontId="6" fillId="21" borderId="1" xfId="7" applyNumberFormat="1" applyFont="1" applyFill="1" applyBorder="1">
      <alignment vertical="center"/>
    </xf>
    <xf numFmtId="9" fontId="6" fillId="22" borderId="1" xfId="7" applyNumberFormat="1" applyFont="1" applyFill="1" applyBorder="1">
      <alignment vertical="center"/>
    </xf>
    <xf numFmtId="180" fontId="6" fillId="19" borderId="1" xfId="7" applyNumberFormat="1" applyFont="1" applyFill="1" applyBorder="1">
      <alignment vertical="center"/>
    </xf>
    <xf numFmtId="9" fontId="6" fillId="7" borderId="1" xfId="7" applyNumberFormat="1" applyFont="1" applyFill="1" applyBorder="1">
      <alignment vertical="center"/>
    </xf>
    <xf numFmtId="0" fontId="6" fillId="23" borderId="1" xfId="7" applyFont="1" applyFill="1" applyBorder="1">
      <alignment vertical="center"/>
    </xf>
    <xf numFmtId="10" fontId="6" fillId="23" borderId="1" xfId="11" applyNumberFormat="1" applyFont="1" applyFill="1" applyBorder="1">
      <alignment vertical="center"/>
    </xf>
    <xf numFmtId="9" fontId="0" fillId="0" borderId="0" xfId="0" applyNumberFormat="1" applyBorder="1">
      <alignment vertical="center"/>
    </xf>
    <xf numFmtId="0" fontId="6" fillId="3" borderId="3" xfId="6" applyFont="1" applyFill="1" applyBorder="1" applyAlignment="1">
      <alignment horizontal="center" vertical="center" wrapText="1"/>
    </xf>
    <xf numFmtId="0" fontId="3" fillId="0" borderId="0" xfId="7" applyFont="1">
      <alignment vertical="center"/>
    </xf>
    <xf numFmtId="0" fontId="6" fillId="0" borderId="3" xfId="7" applyFont="1" applyBorder="1">
      <alignment vertical="center"/>
    </xf>
    <xf numFmtId="0" fontId="6" fillId="0" borderId="12" xfId="7" applyFont="1" applyBorder="1">
      <alignment vertical="center"/>
    </xf>
    <xf numFmtId="0" fontId="6" fillId="0" borderId="4" xfId="7" applyFont="1" applyBorder="1">
      <alignment vertical="center"/>
    </xf>
    <xf numFmtId="0" fontId="6" fillId="9" borderId="1" xfId="6" applyFont="1" applyFill="1" applyBorder="1"/>
    <xf numFmtId="0" fontId="6" fillId="24" borderId="1" xfId="6" applyFont="1" applyFill="1" applyBorder="1"/>
    <xf numFmtId="0" fontId="6" fillId="19" borderId="1" xfId="7" applyFont="1" applyFill="1" applyBorder="1">
      <alignment vertical="center"/>
    </xf>
    <xf numFmtId="9" fontId="6" fillId="19" borderId="1" xfId="7" applyNumberFormat="1" applyFont="1" applyFill="1" applyBorder="1">
      <alignment vertical="center"/>
    </xf>
    <xf numFmtId="10" fontId="6" fillId="19" borderId="6" xfId="7" applyNumberFormat="1" applyFont="1" applyFill="1" applyBorder="1">
      <alignment vertical="center"/>
    </xf>
    <xf numFmtId="0" fontId="14" fillId="0" borderId="0" xfId="7" applyFont="1">
      <alignment vertical="center"/>
    </xf>
    <xf numFmtId="9" fontId="0" fillId="19" borderId="1" xfId="0" applyNumberFormat="1" applyFill="1" applyBorder="1">
      <alignment vertical="center"/>
    </xf>
    <xf numFmtId="0" fontId="0" fillId="9" borderId="4" xfId="0" applyFill="1" applyBorder="1">
      <alignment vertical="center"/>
    </xf>
    <xf numFmtId="0" fontId="0" fillId="24" borderId="4" xfId="0" applyFill="1" applyBorder="1">
      <alignment vertical="center"/>
    </xf>
    <xf numFmtId="1" fontId="0" fillId="24" borderId="4" xfId="0" applyNumberFormat="1" applyFill="1" applyBorder="1">
      <alignment vertical="center"/>
    </xf>
    <xf numFmtId="0" fontId="6" fillId="9" borderId="1" xfId="7" applyFont="1" applyFill="1" applyBorder="1" applyAlignment="1">
      <alignment horizontal="center" vertical="center"/>
    </xf>
    <xf numFmtId="0" fontId="15" fillId="0" borderId="0" xfId="6" applyFont="1"/>
    <xf numFmtId="0" fontId="17" fillId="3" borderId="1" xfId="6" applyFont="1" applyFill="1" applyBorder="1" applyAlignment="1">
      <alignment horizontal="center" vertical="center" wrapText="1"/>
    </xf>
    <xf numFmtId="0" fontId="17" fillId="0" borderId="0" xfId="6" applyFont="1" applyFill="1" applyAlignment="1">
      <alignment horizontal="center" vertical="center" wrapText="1"/>
    </xf>
    <xf numFmtId="0" fontId="17" fillId="3" borderId="3" xfId="6" applyFont="1" applyFill="1" applyBorder="1" applyAlignment="1">
      <alignment horizontal="center" vertical="center" wrapText="1"/>
    </xf>
    <xf numFmtId="0" fontId="17" fillId="0" borderId="0" xfId="6" applyFont="1" applyBorder="1" applyAlignment="1">
      <alignment horizontal="center" vertical="center" wrapText="1"/>
    </xf>
    <xf numFmtId="0" fontId="17" fillId="0" borderId="0" xfId="6" applyFont="1" applyBorder="1"/>
    <xf numFmtId="0" fontId="17" fillId="0" borderId="0" xfId="6" applyFont="1" applyAlignment="1">
      <alignment horizontal="center" vertical="center" wrapText="1"/>
    </xf>
    <xf numFmtId="0" fontId="17" fillId="0" borderId="0" xfId="6" applyFont="1"/>
    <xf numFmtId="0" fontId="15" fillId="4" borderId="11" xfId="6" applyFont="1" applyFill="1" applyBorder="1" applyAlignment="1">
      <alignment horizontal="center"/>
    </xf>
    <xf numFmtId="0" fontId="15" fillId="4" borderId="3" xfId="6" applyFont="1" applyFill="1" applyBorder="1" applyAlignment="1">
      <alignment horizontal="center"/>
    </xf>
    <xf numFmtId="0" fontId="15" fillId="4" borderId="14" xfId="6" applyFont="1" applyFill="1" applyBorder="1" applyAlignment="1">
      <alignment horizontal="center"/>
    </xf>
    <xf numFmtId="0" fontId="15" fillId="4" borderId="10" xfId="6" applyFont="1" applyFill="1" applyBorder="1" applyAlignment="1">
      <alignment horizontal="center"/>
    </xf>
    <xf numFmtId="0" fontId="15" fillId="6" borderId="3" xfId="6" applyFont="1" applyFill="1" applyBorder="1" applyAlignment="1">
      <alignment horizontal="center"/>
    </xf>
    <xf numFmtId="0" fontId="15" fillId="6" borderId="0" xfId="6" applyFont="1" applyFill="1" applyBorder="1" applyAlignment="1">
      <alignment horizontal="center"/>
    </xf>
    <xf numFmtId="182" fontId="15" fillId="6" borderId="10" xfId="6" applyNumberFormat="1" applyFont="1" applyFill="1" applyBorder="1" applyAlignment="1">
      <alignment horizontal="center"/>
    </xf>
    <xf numFmtId="184" fontId="15" fillId="6" borderId="10" xfId="6" applyNumberFormat="1" applyFont="1" applyFill="1" applyBorder="1" applyAlignment="1">
      <alignment horizontal="center"/>
    </xf>
    <xf numFmtId="180" fontId="15" fillId="6" borderId="10" xfId="6" applyNumberFormat="1" applyFont="1" applyFill="1" applyBorder="1" applyAlignment="1">
      <alignment horizontal="center"/>
    </xf>
    <xf numFmtId="180" fontId="15" fillId="20" borderId="3" xfId="6" applyNumberFormat="1" applyFont="1" applyFill="1" applyBorder="1" applyAlignment="1">
      <alignment horizontal="center"/>
    </xf>
    <xf numFmtId="0" fontId="15" fillId="0" borderId="0" xfId="6" applyFont="1" applyFill="1"/>
    <xf numFmtId="0" fontId="15" fillId="3" borderId="10" xfId="6" applyFont="1" applyFill="1" applyBorder="1" applyAlignment="1">
      <alignment horizontal="center"/>
    </xf>
    <xf numFmtId="0" fontId="15" fillId="4" borderId="12" xfId="6" applyFont="1" applyFill="1" applyBorder="1" applyAlignment="1">
      <alignment horizontal="center"/>
    </xf>
    <xf numFmtId="0" fontId="15" fillId="6" borderId="12" xfId="6" applyFont="1" applyFill="1" applyBorder="1" applyAlignment="1">
      <alignment horizontal="center"/>
    </xf>
    <xf numFmtId="0" fontId="15" fillId="3" borderId="11" xfId="6" applyFont="1" applyFill="1" applyBorder="1" applyAlignment="1">
      <alignment horizontal="center"/>
    </xf>
    <xf numFmtId="182" fontId="15" fillId="6" borderId="0" xfId="6" applyNumberFormat="1" applyFont="1" applyFill="1" applyBorder="1" applyAlignment="1">
      <alignment horizontal="center"/>
    </xf>
    <xf numFmtId="0" fontId="15" fillId="4" borderId="13" xfId="6" applyFont="1" applyFill="1" applyBorder="1" applyAlignment="1">
      <alignment horizontal="center"/>
    </xf>
    <xf numFmtId="0" fontId="15" fillId="4" borderId="4" xfId="6" applyFont="1" applyFill="1" applyBorder="1" applyAlignment="1">
      <alignment horizontal="center"/>
    </xf>
    <xf numFmtId="0" fontId="15" fillId="4" borderId="2" xfId="6" applyFont="1" applyFill="1" applyBorder="1" applyAlignment="1">
      <alignment horizontal="center"/>
    </xf>
    <xf numFmtId="0" fontId="15" fillId="3" borderId="13" xfId="6" applyFont="1" applyFill="1" applyBorder="1" applyAlignment="1">
      <alignment horizontal="center"/>
    </xf>
    <xf numFmtId="0" fontId="18" fillId="4" borderId="14" xfId="6" applyFont="1" applyFill="1" applyBorder="1" applyAlignment="1">
      <alignment horizontal="center"/>
    </xf>
    <xf numFmtId="0" fontId="15" fillId="0" borderId="0" xfId="6" applyFont="1" applyFill="1" applyAlignment="1">
      <alignment horizontal="center"/>
    </xf>
    <xf numFmtId="0" fontId="18" fillId="4" borderId="2" xfId="6" applyFont="1" applyFill="1" applyBorder="1" applyAlignment="1">
      <alignment horizontal="center"/>
    </xf>
    <xf numFmtId="0" fontId="17" fillId="0" borderId="0" xfId="6" applyFont="1" applyFill="1" applyBorder="1" applyAlignment="1">
      <alignment horizontal="center"/>
    </xf>
    <xf numFmtId="0" fontId="17" fillId="0" borderId="0" xfId="6" applyFont="1" applyBorder="1" applyAlignment="1">
      <alignment horizontal="center"/>
    </xf>
    <xf numFmtId="0" fontId="17" fillId="0" borderId="0" xfId="6" applyFont="1" applyAlignment="1">
      <alignment horizontal="center"/>
    </xf>
    <xf numFmtId="0" fontId="19" fillId="0" borderId="0" xfId="1" applyFont="1" applyFill="1" applyAlignment="1">
      <alignment horizontal="right"/>
    </xf>
    <xf numFmtId="0" fontId="20" fillId="0" borderId="0" xfId="1" applyFont="1" applyFill="1" applyAlignment="1">
      <alignment horizontal="right"/>
    </xf>
    <xf numFmtId="0" fontId="19" fillId="0" borderId="0" xfId="1" applyFont="1" applyFill="1"/>
    <xf numFmtId="0" fontId="19" fillId="2" borderId="0" xfId="1" applyFont="1" applyFill="1"/>
    <xf numFmtId="0" fontId="15" fillId="2" borderId="0" xfId="1" applyFont="1" applyFill="1"/>
    <xf numFmtId="0" fontId="21" fillId="2" borderId="0" xfId="1" applyFont="1" applyFill="1"/>
    <xf numFmtId="0" fontId="19" fillId="0" borderId="0" xfId="1" applyFont="1" applyFill="1" applyBorder="1"/>
    <xf numFmtId="0" fontId="19" fillId="3" borderId="1" xfId="2" applyNumberFormat="1" applyFont="1" applyFill="1" applyBorder="1" applyAlignment="1">
      <alignment vertical="center"/>
    </xf>
    <xf numFmtId="0" fontId="22" fillId="2" borderId="0" xfId="1" applyFont="1" applyFill="1"/>
    <xf numFmtId="0" fontId="19" fillId="0" borderId="0" xfId="1" applyFont="1" applyFill="1" applyBorder="1" applyAlignment="1"/>
    <xf numFmtId="3" fontId="19" fillId="3" borderId="1" xfId="2" applyNumberFormat="1" applyFont="1" applyFill="1" applyBorder="1" applyAlignment="1"/>
    <xf numFmtId="1" fontId="19" fillId="3" borderId="3" xfId="2" applyNumberFormat="1" applyFont="1" applyFill="1" applyBorder="1"/>
    <xf numFmtId="1" fontId="19" fillId="5" borderId="3" xfId="2" applyNumberFormat="1" applyFont="1" applyFill="1" applyBorder="1"/>
    <xf numFmtId="0" fontId="19" fillId="3" borderId="5" xfId="2" applyNumberFormat="1" applyFont="1" applyFill="1" applyBorder="1" applyAlignment="1">
      <alignment vertical="center"/>
    </xf>
    <xf numFmtId="1" fontId="19" fillId="3" borderId="4" xfId="2" applyNumberFormat="1" applyFont="1" applyFill="1" applyBorder="1"/>
    <xf numFmtId="1" fontId="19" fillId="5" borderId="4" xfId="2" applyNumberFormat="1" applyFont="1" applyFill="1" applyBorder="1"/>
    <xf numFmtId="0" fontId="19" fillId="3" borderId="4" xfId="2" applyNumberFormat="1" applyFont="1" applyFill="1" applyBorder="1" applyAlignment="1">
      <alignment vertical="center"/>
    </xf>
    <xf numFmtId="3" fontId="19" fillId="19" borderId="1" xfId="1" applyNumberFormat="1" applyFont="1" applyFill="1" applyBorder="1"/>
    <xf numFmtId="176" fontId="19" fillId="2" borderId="0" xfId="2" applyFont="1" applyFill="1" applyAlignment="1">
      <alignment vertical="center"/>
    </xf>
    <xf numFmtId="178" fontId="19" fillId="2" borderId="0" xfId="2" applyNumberFormat="1" applyFont="1" applyFill="1" applyAlignment="1">
      <alignment vertical="center"/>
    </xf>
    <xf numFmtId="179" fontId="19" fillId="0" borderId="0" xfId="2" applyNumberFormat="1" applyFont="1" applyFill="1"/>
    <xf numFmtId="176" fontId="19" fillId="0" borderId="0" xfId="2" applyFont="1" applyFill="1" applyAlignment="1">
      <alignment vertical="center"/>
    </xf>
    <xf numFmtId="178" fontId="19" fillId="0" borderId="0" xfId="2" quotePrefix="1" applyNumberFormat="1" applyFont="1" applyFill="1" applyAlignment="1">
      <alignment vertical="center"/>
    </xf>
    <xf numFmtId="0" fontId="20" fillId="0" borderId="0" xfId="1" applyFont="1" applyFill="1"/>
    <xf numFmtId="178" fontId="19" fillId="0" borderId="0" xfId="2" applyNumberFormat="1" applyFont="1" applyFill="1" applyAlignment="1">
      <alignment vertical="center"/>
    </xf>
    <xf numFmtId="0" fontId="23" fillId="0" borderId="0" xfId="1" applyFont="1" applyFill="1"/>
    <xf numFmtId="186" fontId="19" fillId="4" borderId="1" xfId="2" applyNumberFormat="1" applyFont="1" applyFill="1" applyBorder="1" applyAlignment="1">
      <alignment vertical="center"/>
    </xf>
    <xf numFmtId="177" fontId="19" fillId="4" borderId="1" xfId="2" applyNumberFormat="1" applyFont="1" applyFill="1" applyBorder="1" applyAlignment="1">
      <alignment vertical="center"/>
    </xf>
    <xf numFmtId="4" fontId="19" fillId="6" borderId="1" xfId="2" applyNumberFormat="1" applyFont="1" applyFill="1" applyBorder="1" applyAlignment="1">
      <alignment vertical="center"/>
    </xf>
    <xf numFmtId="3" fontId="19" fillId="6" borderId="1" xfId="2" applyNumberFormat="1" applyFont="1" applyFill="1" applyBorder="1" applyAlignment="1">
      <alignment vertical="center"/>
    </xf>
    <xf numFmtId="0" fontId="16" fillId="2" borderId="0" xfId="6" applyFont="1" applyFill="1"/>
    <xf numFmtId="0" fontId="16" fillId="0" borderId="0" xfId="6" applyFont="1"/>
    <xf numFmtId="0" fontId="24" fillId="0" borderId="0" xfId="6" applyFont="1"/>
    <xf numFmtId="0" fontId="16" fillId="3" borderId="1" xfId="6" applyFont="1" applyFill="1" applyBorder="1"/>
    <xf numFmtId="9" fontId="16" fillId="6" borderId="1" xfId="8" applyFont="1" applyFill="1" applyBorder="1"/>
    <xf numFmtId="0" fontId="16" fillId="0" borderId="0" xfId="6" applyFont="1" applyAlignment="1">
      <alignment horizontal="center"/>
    </xf>
    <xf numFmtId="2" fontId="16" fillId="6" borderId="1" xfId="6" applyNumberFormat="1" applyFont="1" applyFill="1" applyBorder="1"/>
    <xf numFmtId="180" fontId="16" fillId="3" borderId="1" xfId="6" applyNumberFormat="1" applyFont="1" applyFill="1" applyBorder="1"/>
    <xf numFmtId="0" fontId="16" fillId="3" borderId="1" xfId="6" applyFont="1" applyFill="1" applyBorder="1" applyAlignment="1">
      <alignment horizontal="right"/>
    </xf>
    <xf numFmtId="1" fontId="16" fillId="4" borderId="1" xfId="6" applyNumberFormat="1" applyFont="1" applyFill="1" applyBorder="1"/>
    <xf numFmtId="1" fontId="16" fillId="3" borderId="1" xfId="6" applyNumberFormat="1" applyFont="1" applyFill="1" applyBorder="1"/>
    <xf numFmtId="180" fontId="16" fillId="5" borderId="1" xfId="6" applyNumberFormat="1" applyFont="1" applyFill="1" applyBorder="1"/>
    <xf numFmtId="0" fontId="16" fillId="9" borderId="1" xfId="6" applyFont="1" applyFill="1" applyBorder="1"/>
    <xf numFmtId="9" fontId="16" fillId="10" borderId="1" xfId="6" applyNumberFormat="1" applyFont="1" applyFill="1" applyBorder="1"/>
    <xf numFmtId="1" fontId="16" fillId="6" borderId="1" xfId="6" applyNumberFormat="1" applyFont="1" applyFill="1" applyBorder="1"/>
    <xf numFmtId="2" fontId="16" fillId="4" borderId="1" xfId="6" applyNumberFormat="1" applyFont="1" applyFill="1" applyBorder="1"/>
    <xf numFmtId="0" fontId="16" fillId="9" borderId="1" xfId="6" applyFont="1" applyFill="1" applyBorder="1" applyAlignment="1">
      <alignment horizontal="right"/>
    </xf>
    <xf numFmtId="9" fontId="16" fillId="10" borderId="1" xfId="8" applyFont="1" applyFill="1" applyBorder="1" applyAlignment="1">
      <alignment horizontal="right"/>
    </xf>
    <xf numFmtId="181" fontId="16" fillId="6" borderId="1" xfId="8" applyNumberFormat="1" applyFont="1" applyFill="1" applyBorder="1"/>
    <xf numFmtId="1" fontId="16" fillId="0" borderId="1" xfId="6" applyNumberFormat="1" applyFont="1" applyBorder="1"/>
    <xf numFmtId="180" fontId="16" fillId="6" borderId="1" xfId="6" applyNumberFormat="1" applyFont="1" applyFill="1" applyBorder="1"/>
    <xf numFmtId="180" fontId="16" fillId="8" borderId="1" xfId="6" applyNumberFormat="1" applyFont="1" applyFill="1" applyBorder="1"/>
    <xf numFmtId="180" fontId="16" fillId="2" borderId="0" xfId="6" applyNumberFormat="1" applyFont="1" applyFill="1"/>
    <xf numFmtId="180" fontId="16" fillId="3" borderId="1" xfId="6" applyNumberFormat="1" applyFont="1" applyFill="1" applyBorder="1" applyAlignment="1">
      <alignment horizontal="right"/>
    </xf>
    <xf numFmtId="0" fontId="16" fillId="11" borderId="1" xfId="6" applyFont="1" applyFill="1" applyBorder="1"/>
    <xf numFmtId="1" fontId="16" fillId="11" borderId="1" xfId="6" applyNumberFormat="1" applyFont="1" applyFill="1" applyBorder="1"/>
    <xf numFmtId="180" fontId="16" fillId="11" borderId="1" xfId="6" applyNumberFormat="1" applyFont="1" applyFill="1" applyBorder="1"/>
    <xf numFmtId="0" fontId="16" fillId="19" borderId="1" xfId="6" applyFont="1" applyFill="1" applyBorder="1"/>
    <xf numFmtId="0" fontId="16" fillId="12" borderId="1" xfId="6" applyFont="1" applyFill="1" applyBorder="1"/>
    <xf numFmtId="180" fontId="16" fillId="12" borderId="1" xfId="6" applyNumberFormat="1" applyFont="1" applyFill="1" applyBorder="1"/>
    <xf numFmtId="0" fontId="25" fillId="0" borderId="0" xfId="6" applyFont="1"/>
    <xf numFmtId="0" fontId="10" fillId="24" borderId="1" xfId="6" applyFont="1" applyFill="1" applyBorder="1"/>
    <xf numFmtId="0" fontId="6" fillId="3" borderId="1" xfId="6" applyFont="1" applyFill="1" applyBorder="1" applyAlignment="1">
      <alignment horizontal="left" vertical="center"/>
    </xf>
    <xf numFmtId="0" fontId="24" fillId="0" borderId="0" xfId="6" applyFont="1" applyFill="1" applyBorder="1"/>
    <xf numFmtId="0" fontId="6" fillId="9" borderId="1" xfId="7" applyFont="1" applyFill="1" applyBorder="1" applyAlignment="1">
      <alignment horizontal="center" vertical="center" wrapText="1"/>
    </xf>
    <xf numFmtId="0" fontId="6" fillId="9" borderId="1" xfId="7" applyFont="1" applyFill="1" applyBorder="1" applyAlignment="1">
      <alignment vertical="center" wrapText="1"/>
    </xf>
    <xf numFmtId="0" fontId="6" fillId="15" borderId="1" xfId="7" applyFont="1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9" fontId="0" fillId="15" borderId="1" xfId="0" applyNumberFormat="1" applyFill="1" applyBorder="1">
      <alignment vertical="center"/>
    </xf>
    <xf numFmtId="0" fontId="6" fillId="0" borderId="0" xfId="7" applyFon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Continuous" vertical="center"/>
    </xf>
    <xf numFmtId="9" fontId="19" fillId="6" borderId="1" xfId="2" applyNumberFormat="1" applyFont="1" applyFill="1" applyBorder="1" applyAlignment="1">
      <alignment vertical="center"/>
    </xf>
    <xf numFmtId="0" fontId="19" fillId="0" borderId="0" xfId="1" applyFont="1" applyFill="1" applyBorder="1" applyAlignment="1">
      <alignment horizontal="right"/>
    </xf>
    <xf numFmtId="0" fontId="18" fillId="0" borderId="0" xfId="1" applyFont="1" applyFill="1" applyBorder="1" applyAlignment="1">
      <alignment wrapText="1"/>
    </xf>
    <xf numFmtId="0" fontId="19" fillId="0" borderId="1" xfId="1" applyFont="1" applyFill="1" applyBorder="1"/>
    <xf numFmtId="176" fontId="19" fillId="0" borderId="1" xfId="2" applyFont="1" applyFill="1" applyBorder="1" applyAlignment="1">
      <alignment vertical="center"/>
    </xf>
    <xf numFmtId="0" fontId="6" fillId="9" borderId="9" xfId="7" applyFont="1" applyFill="1" applyBorder="1" applyAlignment="1">
      <alignment horizontal="left" vertical="center"/>
    </xf>
    <xf numFmtId="0" fontId="6" fillId="9" borderId="6" xfId="7" applyFont="1" applyFill="1" applyBorder="1" applyAlignment="1">
      <alignment horizontal="left" vertical="center"/>
    </xf>
    <xf numFmtId="1" fontId="16" fillId="0" borderId="0" xfId="6" applyNumberFormat="1" applyFont="1"/>
    <xf numFmtId="187" fontId="6" fillId="0" borderId="0" xfId="7" applyNumberFormat="1" applyFont="1">
      <alignment vertical="center"/>
    </xf>
    <xf numFmtId="1" fontId="0" fillId="18" borderId="1" xfId="0" applyNumberFormat="1" applyFill="1" applyBorder="1" applyAlignment="1"/>
    <xf numFmtId="0" fontId="0" fillId="0" borderId="19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1" fontId="0" fillId="0" borderId="20" xfId="0" applyNumberFormat="1" applyFill="1" applyBorder="1" applyAlignment="1">
      <alignment vertical="center"/>
    </xf>
    <xf numFmtId="0" fontId="26" fillId="0" borderId="21" xfId="0" applyFont="1" applyFill="1" applyBorder="1" applyAlignment="1">
      <alignment horizontal="center" vertical="center"/>
    </xf>
    <xf numFmtId="1" fontId="0" fillId="0" borderId="19" xfId="0" applyNumberFormat="1" applyFill="1" applyBorder="1" applyAlignment="1">
      <alignment vertical="center"/>
    </xf>
    <xf numFmtId="0" fontId="0" fillId="0" borderId="19" xfId="0" applyNumberFormat="1" applyFill="1" applyBorder="1" applyAlignment="1">
      <alignment vertical="center"/>
    </xf>
    <xf numFmtId="0" fontId="27" fillId="0" borderId="0" xfId="0" applyFont="1">
      <alignment vertical="center"/>
    </xf>
    <xf numFmtId="0" fontId="6" fillId="3" borderId="9" xfId="6" applyFont="1" applyFill="1" applyBorder="1" applyAlignment="1">
      <alignment horizontal="center"/>
    </xf>
    <xf numFmtId="0" fontId="6" fillId="3" borderId="6" xfId="6" applyFont="1" applyFill="1" applyBorder="1" applyAlignment="1">
      <alignment horizontal="center"/>
    </xf>
    <xf numFmtId="0" fontId="18" fillId="0" borderId="15" xfId="1" applyFont="1" applyFill="1" applyBorder="1" applyAlignment="1">
      <alignment horizontal="center" wrapText="1"/>
    </xf>
    <xf numFmtId="0" fontId="18" fillId="0" borderId="16" xfId="1" applyFont="1" applyFill="1" applyBorder="1" applyAlignment="1">
      <alignment horizontal="center" wrapText="1"/>
    </xf>
    <xf numFmtId="0" fontId="18" fillId="0" borderId="0" xfId="1" applyFont="1" applyFill="1" applyBorder="1" applyAlignment="1">
      <alignment horizontal="center" wrapText="1"/>
    </xf>
    <xf numFmtId="0" fontId="16" fillId="19" borderId="9" xfId="6" applyFont="1" applyFill="1" applyBorder="1" applyAlignment="1">
      <alignment horizontal="left" wrapText="1"/>
    </xf>
    <xf numFmtId="0" fontId="16" fillId="19" borderId="8" xfId="6" applyFont="1" applyFill="1" applyBorder="1" applyAlignment="1">
      <alignment horizontal="left" wrapText="1"/>
    </xf>
    <xf numFmtId="0" fontId="16" fillId="19" borderId="6" xfId="6" applyFont="1" applyFill="1" applyBorder="1" applyAlignment="1">
      <alignment horizontal="left" wrapText="1"/>
    </xf>
    <xf numFmtId="0" fontId="16" fillId="0" borderId="7" xfId="6" applyFont="1" applyFill="1" applyBorder="1" applyAlignment="1">
      <alignment horizontal="center"/>
    </xf>
    <xf numFmtId="0" fontId="6" fillId="9" borderId="9" xfId="7" applyFont="1" applyFill="1" applyBorder="1" applyAlignment="1">
      <alignment horizontal="left" vertical="center"/>
    </xf>
    <xf numFmtId="0" fontId="6" fillId="9" borderId="6" xfId="7" applyFont="1" applyFill="1" applyBorder="1" applyAlignment="1">
      <alignment horizontal="left" vertical="center"/>
    </xf>
    <xf numFmtId="0" fontId="13" fillId="0" borderId="0" xfId="7" applyFont="1" applyAlignment="1">
      <alignment horizontal="center" vertical="center" wrapText="1"/>
    </xf>
    <xf numFmtId="0" fontId="10" fillId="9" borderId="9" xfId="7" applyFont="1" applyFill="1" applyBorder="1" applyAlignment="1">
      <alignment horizontal="left" vertical="center"/>
    </xf>
    <xf numFmtId="0" fontId="10" fillId="9" borderId="6" xfId="7" applyFont="1" applyFill="1" applyBorder="1" applyAlignment="1">
      <alignment horizontal="left" vertical="center"/>
    </xf>
    <xf numFmtId="0" fontId="0" fillId="15" borderId="9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2">
    <cellStyle name="百分比 2" xfId="4" xr:uid="{00000000-0005-0000-0000-000000000000}"/>
    <cellStyle name="百分比 2 2" xfId="10" xr:uid="{00000000-0005-0000-0000-000001000000}"/>
    <cellStyle name="百分比 3" xfId="8" xr:uid="{00000000-0005-0000-0000-000002000000}"/>
    <cellStyle name="百分比 3 2" xfId="11" xr:uid="{00000000-0005-0000-0000-000003000000}"/>
    <cellStyle name="常规" xfId="0" builtinId="0"/>
    <cellStyle name="常规 2" xfId="1" xr:uid="{00000000-0005-0000-0000-000005000000}"/>
    <cellStyle name="常规 2 2" xfId="6" xr:uid="{00000000-0005-0000-0000-000006000000}"/>
    <cellStyle name="常规 2 3" xfId="7" xr:uid="{00000000-0005-0000-0000-000007000000}"/>
    <cellStyle name="常规 3" xfId="3" xr:uid="{00000000-0005-0000-0000-000008000000}"/>
    <cellStyle name="常规 3 2" xfId="5" xr:uid="{00000000-0005-0000-0000-000009000000}"/>
    <cellStyle name="常规 4" xfId="9" xr:uid="{00000000-0005-0000-0000-00000A000000}"/>
    <cellStyle name="千位分隔 2" xfId="2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21" Type="http://schemas.openxmlformats.org/officeDocument/2006/relationships/externalLink" Target="externalLinks/externalLink6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第1题!$D$2:$D$26</c:f>
              <c:numCache>
                <c:formatCode>General</c:formatCode>
                <c:ptCount val="25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A-470B-9418-1865B099BD0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第1题!$E$2:$E$26</c:f>
              <c:numCache>
                <c:formatCode>General</c:formatCode>
                <c:ptCount val="25"/>
                <c:pt idx="0">
                  <c:v>4937</c:v>
                </c:pt>
                <c:pt idx="1">
                  <c:v>4104</c:v>
                </c:pt>
                <c:pt idx="2">
                  <c:v>5761</c:v>
                </c:pt>
                <c:pt idx="3">
                  <c:v>6271</c:v>
                </c:pt>
                <c:pt idx="4">
                  <c:v>6665</c:v>
                </c:pt>
                <c:pt idx="5">
                  <c:v>5819</c:v>
                </c:pt>
                <c:pt idx="6">
                  <c:v>5325</c:v>
                </c:pt>
                <c:pt idx="7">
                  <c:v>6477</c:v>
                </c:pt>
                <c:pt idx="8">
                  <c:v>7012</c:v>
                </c:pt>
                <c:pt idx="9">
                  <c:v>7521</c:v>
                </c:pt>
                <c:pt idx="10">
                  <c:v>6098</c:v>
                </c:pt>
                <c:pt idx="11">
                  <c:v>5693</c:v>
                </c:pt>
                <c:pt idx="12">
                  <c:v>7133</c:v>
                </c:pt>
                <c:pt idx="13">
                  <c:v>7942</c:v>
                </c:pt>
                <c:pt idx="14">
                  <c:v>7945</c:v>
                </c:pt>
                <c:pt idx="15">
                  <c:v>6545</c:v>
                </c:pt>
                <c:pt idx="16">
                  <c:v>6088</c:v>
                </c:pt>
                <c:pt idx="17">
                  <c:v>7774</c:v>
                </c:pt>
                <c:pt idx="18">
                  <c:v>8804</c:v>
                </c:pt>
                <c:pt idx="19">
                  <c:v>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A-470B-9418-1865B099BD0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第1题!$K$2:$K$26</c:f>
              <c:numCache>
                <c:formatCode>0.0</c:formatCode>
                <c:ptCount val="25"/>
                <c:pt idx="0">
                  <c:v>4921.3522980625667</c:v>
                </c:pt>
                <c:pt idx="1">
                  <c:v>4557.902303989229</c:v>
                </c:pt>
                <c:pt idx="2">
                  <c:v>5744.533183715037</c:v>
                </c:pt>
                <c:pt idx="3">
                  <c:v>6357.3142606660567</c:v>
                </c:pt>
                <c:pt idx="4">
                  <c:v>6479.1693430902715</c:v>
                </c:pt>
                <c:pt idx="5">
                  <c:v>5544.0022553358485</c:v>
                </c:pt>
                <c:pt idx="6">
                  <c:v>5120.3366835486886</c:v>
                </c:pt>
                <c:pt idx="7">
                  <c:v>6436.321990297939</c:v>
                </c:pt>
                <c:pt idx="8">
                  <c:v>7104.8920904357692</c:v>
                </c:pt>
                <c:pt idx="9">
                  <c:v>7223.5692252574618</c:v>
                </c:pt>
                <c:pt idx="10">
                  <c:v>6166.6522126091304</c:v>
                </c:pt>
                <c:pt idx="11">
                  <c:v>5682.7710631081482</c:v>
                </c:pt>
                <c:pt idx="12">
                  <c:v>7128.1107968808401</c:v>
                </c:pt>
                <c:pt idx="13">
                  <c:v>7852.4699202054826</c:v>
                </c:pt>
                <c:pt idx="14">
                  <c:v>7967.9691074246512</c:v>
                </c:pt>
                <c:pt idx="15">
                  <c:v>6789.3021698824114</c:v>
                </c:pt>
                <c:pt idx="16">
                  <c:v>6245.2054426676077</c:v>
                </c:pt>
                <c:pt idx="17">
                  <c:v>7819.899603463743</c:v>
                </c:pt>
                <c:pt idx="18">
                  <c:v>8600.047749975196</c:v>
                </c:pt>
                <c:pt idx="19">
                  <c:v>8712.3689895918415</c:v>
                </c:pt>
                <c:pt idx="20">
                  <c:v>7411.9521271556932</c:v>
                </c:pt>
                <c:pt idx="21">
                  <c:v>6807.6398222270673</c:v>
                </c:pt>
                <c:pt idx="22">
                  <c:v>8511.688410046645</c:v>
                </c:pt>
                <c:pt idx="23">
                  <c:v>9347.6255797449085</c:v>
                </c:pt>
                <c:pt idx="24">
                  <c:v>9456.7688717590318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A-470B-9418-1865B099B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432880"/>
        <c:axId val="709431896"/>
      </c:lineChart>
      <c:catAx>
        <c:axId val="70943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431896"/>
        <c:crosses val="autoZero"/>
        <c:auto val="1"/>
        <c:lblAlgn val="ctr"/>
        <c:lblOffset val="100"/>
        <c:noMultiLvlLbl val="0"/>
      </c:catAx>
      <c:valAx>
        <c:axId val="70943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43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盈亏平衡分析模型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第3题!$H$3</c:f>
              <c:strCache>
                <c:ptCount val="1"/>
                <c:pt idx="0">
                  <c:v>销售收入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第3题!$G$5:$G$6</c:f>
              <c:numCache>
                <c:formatCode>0</c:formatCode>
                <c:ptCount val="2"/>
                <c:pt idx="0">
                  <c:v>0</c:v>
                </c:pt>
                <c:pt idx="1">
                  <c:v>20000</c:v>
                </c:pt>
              </c:numCache>
            </c:numRef>
          </c:xVal>
          <c:yVal>
            <c:numRef>
              <c:f>第3题!$H$5:$H$6</c:f>
              <c:numCache>
                <c:formatCode>0</c:formatCode>
                <c:ptCount val="2"/>
                <c:pt idx="0">
                  <c:v>0</c:v>
                </c:pt>
                <c:pt idx="1">
                  <c:v>14000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20-42C3-980E-76F81B854A10}"/>
            </c:ext>
          </c:extLst>
        </c:ser>
        <c:ser>
          <c:idx val="1"/>
          <c:order val="1"/>
          <c:tx>
            <c:strRef>
              <c:f>第3题!$I$3</c:f>
              <c:strCache>
                <c:ptCount val="1"/>
                <c:pt idx="0">
                  <c:v>总成本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第3题!$G$5:$G$6</c:f>
              <c:numCache>
                <c:formatCode>0</c:formatCode>
                <c:ptCount val="2"/>
                <c:pt idx="0">
                  <c:v>0</c:v>
                </c:pt>
                <c:pt idx="1">
                  <c:v>20000</c:v>
                </c:pt>
              </c:numCache>
            </c:numRef>
          </c:xVal>
          <c:yVal>
            <c:numRef>
              <c:f>第3题!$I$5:$I$6</c:f>
              <c:numCache>
                <c:formatCode>0</c:formatCode>
                <c:ptCount val="2"/>
                <c:pt idx="0">
                  <c:v>3000</c:v>
                </c:pt>
                <c:pt idx="1">
                  <c:v>11000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20-42C3-980E-76F81B854A10}"/>
            </c:ext>
          </c:extLst>
        </c:ser>
        <c:ser>
          <c:idx val="2"/>
          <c:order val="2"/>
          <c:tx>
            <c:strRef>
              <c:f>第3题!$J$3</c:f>
              <c:strCache>
                <c:ptCount val="1"/>
                <c:pt idx="0">
                  <c:v>利润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第3题!$G$5:$G$6</c:f>
              <c:numCache>
                <c:formatCode>0</c:formatCode>
                <c:ptCount val="2"/>
                <c:pt idx="0">
                  <c:v>0</c:v>
                </c:pt>
                <c:pt idx="1">
                  <c:v>20000</c:v>
                </c:pt>
              </c:numCache>
            </c:numRef>
          </c:xVal>
          <c:yVal>
            <c:numRef>
              <c:f>第3题!$J$5:$J$6</c:f>
              <c:numCache>
                <c:formatCode>0</c:formatCode>
                <c:ptCount val="2"/>
                <c:pt idx="0">
                  <c:v>-3000</c:v>
                </c:pt>
                <c:pt idx="1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20-42C3-980E-76F81B854A1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第3题!$G$10:$G$11</c:f>
              <c:numCache>
                <c:formatCode>#,##0</c:formatCode>
                <c:ptCount val="2"/>
                <c:pt idx="0">
                  <c:v>10000.000000000002</c:v>
                </c:pt>
                <c:pt idx="1">
                  <c:v>10000.000000000002</c:v>
                </c:pt>
              </c:numCache>
            </c:numRef>
          </c:xVal>
          <c:yVal>
            <c:numRef>
              <c:f>第3题!$H$10:$H$11</c:f>
              <c:numCache>
                <c:formatCode>#,##0</c:formatCode>
                <c:ptCount val="2"/>
                <c:pt idx="0">
                  <c:v>7000.0000000000009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320-42C3-980E-76F81B854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453264"/>
        <c:axId val="806451624"/>
      </c:scatterChart>
      <c:valAx>
        <c:axId val="806453264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451624"/>
        <c:crosses val="autoZero"/>
        <c:crossBetween val="midCat"/>
        <c:majorUnit val="2000"/>
      </c:valAx>
      <c:valAx>
        <c:axId val="806451624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45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730137365307969E-2"/>
          <c:y val="0.18016055505795223"/>
          <c:w val="0.84663073632889907"/>
          <c:h val="0.75011407742113734"/>
        </c:manualLayout>
      </c:layout>
      <c:scatterChart>
        <c:scatterStyle val="smoothMarker"/>
        <c:varyColors val="0"/>
        <c:ser>
          <c:idx val="0"/>
          <c:order val="0"/>
          <c:tx>
            <c:v>订货量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[16]第4题!$F$4:$F$23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1499.999</c:v>
                </c:pt>
                <c:pt idx="8">
                  <c:v>1500</c:v>
                </c:pt>
                <c:pt idx="9">
                  <c:v>1999.999</c:v>
                </c:pt>
                <c:pt idx="10">
                  <c:v>2000</c:v>
                </c:pt>
                <c:pt idx="11">
                  <c:v>2499.9989999999998</c:v>
                </c:pt>
                <c:pt idx="12">
                  <c:v>2500</c:v>
                </c:pt>
                <c:pt idx="13">
                  <c:v>2999.9989999999998</c:v>
                </c:pt>
                <c:pt idx="14">
                  <c:v>3000</c:v>
                </c:pt>
                <c:pt idx="15">
                  <c:v>3499.9989999999998</c:v>
                </c:pt>
                <c:pt idx="16">
                  <c:v>3500</c:v>
                </c:pt>
                <c:pt idx="17">
                  <c:v>3999.9989999999998</c:v>
                </c:pt>
                <c:pt idx="18">
                  <c:v>4000</c:v>
                </c:pt>
                <c:pt idx="19">
                  <c:v>6000</c:v>
                </c:pt>
              </c:numCache>
            </c:numRef>
          </c:xVal>
          <c:yVal>
            <c:numRef>
              <c:f>[16]第4题!$G$4:$G$23</c:f>
              <c:numCache>
                <c:formatCode>General</c:formatCode>
                <c:ptCount val="20"/>
                <c:pt idx="0">
                  <c:v>70750</c:v>
                </c:pt>
                <c:pt idx="1">
                  <c:v>59000</c:v>
                </c:pt>
                <c:pt idx="2">
                  <c:v>54250</c:v>
                </c:pt>
                <c:pt idx="3">
                  <c:v>53666.67</c:v>
                </c:pt>
                <c:pt idx="4">
                  <c:v>53821.43</c:v>
                </c:pt>
                <c:pt idx="5">
                  <c:v>54125</c:v>
                </c:pt>
                <c:pt idx="6">
                  <c:v>54527.78</c:v>
                </c:pt>
                <c:pt idx="7">
                  <c:v>57916.66</c:v>
                </c:pt>
                <c:pt idx="8">
                  <c:v>55666.67</c:v>
                </c:pt>
                <c:pt idx="9">
                  <c:v>58999.99</c:v>
                </c:pt>
                <c:pt idx="10">
                  <c:v>56750</c:v>
                </c:pt>
                <c:pt idx="11">
                  <c:v>60249.99</c:v>
                </c:pt>
                <c:pt idx="12">
                  <c:v>58000</c:v>
                </c:pt>
                <c:pt idx="13">
                  <c:v>61583.33</c:v>
                </c:pt>
                <c:pt idx="14">
                  <c:v>59333.33</c:v>
                </c:pt>
                <c:pt idx="15">
                  <c:v>62964.28</c:v>
                </c:pt>
                <c:pt idx="16">
                  <c:v>60714.29</c:v>
                </c:pt>
                <c:pt idx="17">
                  <c:v>64374.99</c:v>
                </c:pt>
                <c:pt idx="18">
                  <c:v>62125</c:v>
                </c:pt>
                <c:pt idx="19">
                  <c:v>76916.67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8-4E24-9CC6-CDCCF4E4DEB2}"/>
            </c:ext>
          </c:extLst>
        </c:ser>
        <c:ser>
          <c:idx val="1"/>
          <c:order val="1"/>
          <c:spPr>
            <a:ln w="19050" cap="sq">
              <a:solidFill>
                <a:srgbClr val="FF0000"/>
              </a:solidFill>
              <a:round/>
            </a:ln>
            <a:effectLst/>
          </c:spPr>
          <c:marker>
            <c:symbol val="x"/>
            <c:size val="10"/>
            <c:spPr>
              <a:solidFill>
                <a:srgbClr val="FF0000"/>
              </a:solidFill>
              <a:ln w="28575" cap="sq">
                <a:solidFill>
                  <a:srgbClr val="FF0000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solidFill>
                  <a:srgbClr val="FF0000"/>
                </a:solidFill>
                <a:ln w="28575" cap="sq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268-4E24-9CC6-CDCCF4E4DEB2}"/>
              </c:ext>
            </c:extLst>
          </c:dPt>
          <c:xVal>
            <c:numRef>
              <c:f>[16]第4题!$J$21</c:f>
              <c:numCache>
                <c:formatCode>General</c:formatCode>
                <c:ptCount val="1"/>
                <c:pt idx="0">
                  <c:v>577.35026918962569</c:v>
                </c:pt>
              </c:numCache>
            </c:numRef>
          </c:xVal>
          <c:yVal>
            <c:numRef>
              <c:f>[16]第4题!$K$21</c:f>
              <c:numCache>
                <c:formatCode>General</c:formatCode>
                <c:ptCount val="1"/>
                <c:pt idx="0">
                  <c:v>53660.25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68-4E24-9CC6-CDCCF4E4DEB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[16]第4题!$I$24:$I$25</c:f>
              <c:numCache>
                <c:formatCode>General</c:formatCode>
                <c:ptCount val="2"/>
                <c:pt idx="0">
                  <c:v>900</c:v>
                </c:pt>
                <c:pt idx="1">
                  <c:v>900</c:v>
                </c:pt>
              </c:numCache>
            </c:numRef>
          </c:xVal>
          <c:yVal>
            <c:numRef>
              <c:f>[16]第4题!$J$24:$J$25</c:f>
              <c:numCache>
                <c:formatCode>General</c:formatCode>
                <c:ptCount val="2"/>
                <c:pt idx="0">
                  <c:v>40000</c:v>
                </c:pt>
                <c:pt idx="1">
                  <c:v>80000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68-4E24-9CC6-CDCCF4E4DEB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268-4E24-9CC6-CDCCF4E4DEB2}"/>
              </c:ext>
            </c:extLst>
          </c:dPt>
          <c:xVal>
            <c:numRef>
              <c:f>[16]第4题!$I$24:$I$25</c:f>
              <c:numCache>
                <c:formatCode>General</c:formatCode>
                <c:ptCount val="2"/>
                <c:pt idx="0">
                  <c:v>900</c:v>
                </c:pt>
                <c:pt idx="1">
                  <c:v>900</c:v>
                </c:pt>
              </c:numCache>
            </c:numRef>
          </c:xVal>
          <c:yVal>
            <c:numRef>
              <c:f>[16]第4题!$J$24:$J$25</c:f>
              <c:numCache>
                <c:formatCode>General</c:formatCode>
                <c:ptCount val="2"/>
                <c:pt idx="0">
                  <c:v>40000</c:v>
                </c:pt>
                <c:pt idx="1">
                  <c:v>80000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268-4E24-9CC6-CDCCF4E4DEB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B268-4E24-9CC6-CDCCF4E4DEB2}"/>
              </c:ext>
            </c:extLst>
          </c:dPt>
          <c:xVal>
            <c:numRef>
              <c:f>[16]第4题!$I$28:$I$29</c:f>
              <c:numCache>
                <c:formatCode>General</c:formatCode>
                <c:ptCount val="2"/>
                <c:pt idx="0">
                  <c:v>0</c:v>
                </c:pt>
                <c:pt idx="1">
                  <c:v>6000</c:v>
                </c:pt>
              </c:numCache>
            </c:numRef>
          </c:xVal>
          <c:yVal>
            <c:numRef>
              <c:f>[16]第4题!$J$28:$J$29</c:f>
              <c:numCache>
                <c:formatCode>General</c:formatCode>
                <c:ptCount val="2"/>
                <c:pt idx="0">
                  <c:v>54527.78</c:v>
                </c:pt>
                <c:pt idx="1">
                  <c:v>54527.78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268-4E24-9CC6-CDCCF4E4DEB2}"/>
            </c:ext>
          </c:extLst>
        </c:ser>
        <c:ser>
          <c:idx val="5"/>
          <c:order val="5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bg1"/>
              </a:solidFill>
              <a:ln w="85725" cap="sq">
                <a:solidFill>
                  <a:srgbClr val="FF0000"/>
                </a:solidFill>
              </a:ln>
              <a:effectLst/>
            </c:spPr>
          </c:marker>
          <c:dPt>
            <c:idx val="0"/>
            <c:marker>
              <c:symbol val="square"/>
              <c:size val="9"/>
              <c:spPr>
                <a:solidFill>
                  <a:schemeClr val="bg1"/>
                </a:solidFill>
                <a:ln w="19050" cap="sq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B268-4E24-9CC6-CDCCF4E4DEB2}"/>
              </c:ext>
            </c:extLst>
          </c:dPt>
          <c:xVal>
            <c:numRef>
              <c:f>[16]第4题!$I$31</c:f>
              <c:numCache>
                <c:formatCode>General</c:formatCode>
                <c:ptCount val="1"/>
                <c:pt idx="0">
                  <c:v>900</c:v>
                </c:pt>
              </c:numCache>
            </c:numRef>
          </c:xVal>
          <c:yVal>
            <c:numRef>
              <c:f>[16]第4题!$J$31</c:f>
              <c:numCache>
                <c:formatCode>General</c:formatCode>
                <c:ptCount val="1"/>
                <c:pt idx="0">
                  <c:v>54527.78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268-4E24-9CC6-CDCCF4E4D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78111"/>
        <c:axId val="703722575"/>
      </c:scatterChart>
      <c:valAx>
        <c:axId val="609978111"/>
        <c:scaling>
          <c:orientation val="minMax"/>
          <c:max val="6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3722575"/>
        <c:crosses val="autoZero"/>
        <c:crossBetween val="midCat"/>
      </c:valAx>
      <c:valAx>
        <c:axId val="703722575"/>
        <c:scaling>
          <c:orientation val="minMax"/>
          <c:max val="80000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978111"/>
        <c:crosses val="autoZero"/>
        <c:crossBetween val="midCat"/>
        <c:majorUnit val="10000"/>
      </c:valAx>
      <c:spPr>
        <a:noFill/>
        <a:ln cap="sq">
          <a:solidFill>
            <a:srgbClr val="FF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方案</a:t>
            </a:r>
            <a:r>
              <a:rPr lang="en-US" altLang="zh-CN"/>
              <a:t>ABC</a:t>
            </a:r>
            <a:r>
              <a:rPr lang="zh-CN" altLang="en-US"/>
              <a:t>的净现值</a:t>
            </a:r>
          </a:p>
        </c:rich>
      </c:tx>
      <c:layout>
        <c:manualLayout>
          <c:xMode val="edge"/>
          <c:yMode val="edge"/>
          <c:x val="0.41111111111111104"/>
          <c:y val="2.21729490022172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方案A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[16]第5题!$J$4:$J$19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[16]第5题!$K$4:$K$19</c:f>
              <c:numCache>
                <c:formatCode>General</c:formatCode>
                <c:ptCount val="16"/>
                <c:pt idx="0">
                  <c:v>71.780780984248963</c:v>
                </c:pt>
                <c:pt idx="1">
                  <c:v>45.630437223951731</c:v>
                </c:pt>
                <c:pt idx="2">
                  <c:v>21.001963186012631</c:v>
                </c:pt>
                <c:pt idx="3">
                  <c:v>-2.2148372270268055</c:v>
                </c:pt>
                <c:pt idx="4">
                  <c:v>-24.120889754764448</c:v>
                </c:pt>
                <c:pt idx="5">
                  <c:v>-44.808725746240611</c:v>
                </c:pt>
                <c:pt idx="6">
                  <c:v>-64.363267011382845</c:v>
                </c:pt>
                <c:pt idx="7">
                  <c:v>-82.862529849877205</c:v>
                </c:pt>
                <c:pt idx="8">
                  <c:v>-100.37825730014356</c:v>
                </c:pt>
                <c:pt idx="9">
                  <c:v>-116.97648756270002</c:v>
                </c:pt>
                <c:pt idx="10">
                  <c:v>-132.71806560364695</c:v>
                </c:pt>
                <c:pt idx="11">
                  <c:v>-147.6591041162921</c:v>
                </c:pt>
                <c:pt idx="12">
                  <c:v>-161.85139929562871</c:v>
                </c:pt>
                <c:pt idx="13">
                  <c:v>-175.34280624761033</c:v>
                </c:pt>
                <c:pt idx="14">
                  <c:v>-188.17757830079023</c:v>
                </c:pt>
                <c:pt idx="15">
                  <c:v>-200.39667400167656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2A-499F-BA9F-AF25729E5A04}"/>
            </c:ext>
          </c:extLst>
        </c:ser>
        <c:ser>
          <c:idx val="1"/>
          <c:order val="1"/>
          <c:tx>
            <c:v>方案B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[16]第5题!$J$4:$J$19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[16]第5题!$L$4:$L$19</c:f>
              <c:numCache>
                <c:formatCode>General</c:formatCode>
                <c:ptCount val="16"/>
                <c:pt idx="0">
                  <c:v>124.6430636579812</c:v>
                </c:pt>
                <c:pt idx="1">
                  <c:v>100.32572888020638</c:v>
                </c:pt>
                <c:pt idx="2">
                  <c:v>77.434991859696538</c:v>
                </c:pt>
                <c:pt idx="3">
                  <c:v>55.86708017403646</c:v>
                </c:pt>
                <c:pt idx="4">
                  <c:v>35.526975532126812</c:v>
                </c:pt>
                <c:pt idx="5">
                  <c:v>16.327585139801045</c:v>
                </c:pt>
                <c:pt idx="6">
                  <c:v>-1.8110006431546708</c:v>
                </c:pt>
                <c:pt idx="7">
                  <c:v>-18.962174110454896</c:v>
                </c:pt>
                <c:pt idx="8">
                  <c:v>-35.193408051167637</c:v>
                </c:pt>
                <c:pt idx="9">
                  <c:v>-50.56679316380621</c:v>
                </c:pt>
                <c:pt idx="10">
                  <c:v>-65.139521681099893</c:v>
                </c:pt>
                <c:pt idx="11">
                  <c:v>-78.964323059083313</c:v>
                </c:pt>
                <c:pt idx="12">
                  <c:v>-92.0898568984029</c:v>
                </c:pt>
                <c:pt idx="13">
                  <c:v>-104.56106766585418</c:v>
                </c:pt>
                <c:pt idx="14">
                  <c:v>-116.41950525863837</c:v>
                </c:pt>
                <c:pt idx="15">
                  <c:v>-127.70361499295069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2A-499F-BA9F-AF25729E5A04}"/>
            </c:ext>
          </c:extLst>
        </c:ser>
        <c:ser>
          <c:idx val="2"/>
          <c:order val="2"/>
          <c:tx>
            <c:v>方案C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[16]第5题!$J$4:$J$19</c:f>
              <c:numCache>
                <c:formatCode>General</c:formatCode>
                <c:ptCount val="1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</c:numCache>
            </c:numRef>
          </c:xVal>
          <c:yVal>
            <c:numRef>
              <c:f>[16]第5题!$M$4:$M$19</c:f>
              <c:numCache>
                <c:formatCode>General</c:formatCode>
                <c:ptCount val="16"/>
                <c:pt idx="0">
                  <c:v>76.657641825981159</c:v>
                </c:pt>
                <c:pt idx="1">
                  <c:v>62.98294549627218</c:v>
                </c:pt>
                <c:pt idx="2">
                  <c:v>50.133149770447801</c:v>
                </c:pt>
                <c:pt idx="3">
                  <c:v>38.046843983695226</c:v>
                </c:pt>
                <c:pt idx="4">
                  <c:v>26.667886331561192</c:v>
                </c:pt>
                <c:pt idx="5">
                  <c:v>15.944899105906245</c:v>
                </c:pt>
                <c:pt idx="6">
                  <c:v>5.8308169483747747</c:v>
                </c:pt>
                <c:pt idx="7">
                  <c:v>-3.7175179099263573</c:v>
                </c:pt>
                <c:pt idx="8">
                  <c:v>-12.739718717314531</c:v>
                </c:pt>
                <c:pt idx="9">
                  <c:v>-21.272180233121361</c:v>
                </c:pt>
                <c:pt idx="10">
                  <c:v>-29.348371818118551</c:v>
                </c:pt>
                <c:pt idx="11">
                  <c:v>-36.999101193281234</c:v>
                </c:pt>
                <c:pt idx="12">
                  <c:v>-44.252752051394253</c:v>
                </c:pt>
                <c:pt idx="13">
                  <c:v>-51.135498334431901</c:v>
                </c:pt>
                <c:pt idx="14">
                  <c:v>-57.671497664303814</c:v>
                </c:pt>
                <c:pt idx="15">
                  <c:v>-63.883066129400987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12A-499F-BA9F-AF25729E5A04}"/>
            </c:ext>
          </c:extLst>
        </c:ser>
        <c:ser>
          <c:idx val="3"/>
          <c:order val="3"/>
          <c:tx>
            <c:v>辅助直线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[16]第5题!$J$27:$J$28</c:f>
              <c:numCache>
                <c:formatCode>General</c:formatCode>
                <c:ptCount val="2"/>
                <c:pt idx="0">
                  <c:v>0.08</c:v>
                </c:pt>
                <c:pt idx="1">
                  <c:v>0.08</c:v>
                </c:pt>
              </c:numCache>
            </c:numRef>
          </c:xVal>
          <c:yVal>
            <c:numRef>
              <c:f>[16]第5题!$K$27:$K$28</c:f>
              <c:numCache>
                <c:formatCode>General</c:formatCode>
                <c:ptCount val="2"/>
                <c:pt idx="0">
                  <c:v>-300</c:v>
                </c:pt>
                <c:pt idx="1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12A-499F-BA9F-AF25729E5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843407"/>
        <c:axId val="1628055951"/>
      </c:scatterChart>
      <c:valAx>
        <c:axId val="1633843407"/>
        <c:scaling>
          <c:orientation val="minMax"/>
          <c:max val="0.2"/>
          <c:min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8055951"/>
        <c:crosses val="autoZero"/>
        <c:crossBetween val="midCat"/>
        <c:majorUnit val="5.000000000000001E-2"/>
      </c:valAx>
      <c:valAx>
        <c:axId val="162805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3843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设备生产能力对从成本的影响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[17]第7题!$R$2:$AG$2</c:f>
              <c:numCache>
                <c:formatCode>General</c:formatCode>
                <c:ptCount val="16"/>
                <c:pt idx="0">
                  <c:v>200</c:v>
                </c:pt>
                <c:pt idx="1">
                  <c:v>215</c:v>
                </c:pt>
                <c:pt idx="2">
                  <c:v>230</c:v>
                </c:pt>
                <c:pt idx="3">
                  <c:v>245</c:v>
                </c:pt>
                <c:pt idx="4">
                  <c:v>260</c:v>
                </c:pt>
                <c:pt idx="5">
                  <c:v>275</c:v>
                </c:pt>
                <c:pt idx="6">
                  <c:v>290</c:v>
                </c:pt>
                <c:pt idx="7">
                  <c:v>305</c:v>
                </c:pt>
                <c:pt idx="8">
                  <c:v>320</c:v>
                </c:pt>
                <c:pt idx="9">
                  <c:v>335</c:v>
                </c:pt>
                <c:pt idx="10">
                  <c:v>350</c:v>
                </c:pt>
                <c:pt idx="11">
                  <c:v>365</c:v>
                </c:pt>
                <c:pt idx="12">
                  <c:v>380</c:v>
                </c:pt>
                <c:pt idx="13">
                  <c:v>395</c:v>
                </c:pt>
                <c:pt idx="14">
                  <c:v>410</c:v>
                </c:pt>
                <c:pt idx="15">
                  <c:v>425</c:v>
                </c:pt>
              </c:numCache>
            </c:numRef>
          </c:xVal>
          <c:yVal>
            <c:numRef>
              <c:f>[17]第7题!$R$3:$AG$3</c:f>
              <c:numCache>
                <c:formatCode>General</c:formatCode>
                <c:ptCount val="16"/>
                <c:pt idx="0">
                  <c:v>322453.87200000009</c:v>
                </c:pt>
                <c:pt idx="1">
                  <c:v>242972.61200000002</c:v>
                </c:pt>
                <c:pt idx="2">
                  <c:v>171083.016</c:v>
                </c:pt>
                <c:pt idx="3">
                  <c:v>124814.13999999998</c:v>
                </c:pt>
                <c:pt idx="4">
                  <c:v>85128.775999999998</c:v>
                </c:pt>
                <c:pt idx="5">
                  <c:v>92786.588000000003</c:v>
                </c:pt>
                <c:pt idx="6">
                  <c:v>104667.39999999997</c:v>
                </c:pt>
                <c:pt idx="7">
                  <c:v>121723.75599999998</c:v>
                </c:pt>
                <c:pt idx="8">
                  <c:v>136047.27200000003</c:v>
                </c:pt>
                <c:pt idx="9">
                  <c:v>161319.18800000005</c:v>
                </c:pt>
                <c:pt idx="10">
                  <c:v>177959.66399999999</c:v>
                </c:pt>
                <c:pt idx="11">
                  <c:v>196714.65999999997</c:v>
                </c:pt>
                <c:pt idx="12">
                  <c:v>215695.34400000001</c:v>
                </c:pt>
                <c:pt idx="13">
                  <c:v>233476.71599999999</c:v>
                </c:pt>
                <c:pt idx="14">
                  <c:v>259069.72800000003</c:v>
                </c:pt>
                <c:pt idx="15">
                  <c:v>274977.22799999994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B-4C80-BBC5-89FFDA9F6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237856"/>
        <c:axId val="605237528"/>
      </c:scatterChart>
      <c:valAx>
        <c:axId val="60523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237528"/>
        <c:crosses val="autoZero"/>
        <c:crossBetween val="midCat"/>
      </c:valAx>
      <c:valAx>
        <c:axId val="60523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23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C$22" inc="2" max="40" page="10" val="40"/>
</file>

<file path=xl/ctrlProps/ctrlProp2.xml><?xml version="1.0" encoding="utf-8"?>
<formControlPr xmlns="http://schemas.microsoft.com/office/spreadsheetml/2009/9/main" objectType="Spin" dx="26" fmlaLink="$C$6" max="20" min="10" page="10" val="15"/>
</file>

<file path=xl/ctrlProps/ctrlProp3.xml><?xml version="1.0" encoding="utf-8"?>
<formControlPr xmlns="http://schemas.microsoft.com/office/spreadsheetml/2009/9/main" objectType="Spin" dx="26" fmlaLink="$C$9" inc="100" max="5500" min="100" page="10" val="900"/>
</file>

<file path=xl/ctrlProps/ctrlProp4.xml><?xml version="1.0" encoding="utf-8"?>
<formControlPr xmlns="http://schemas.microsoft.com/office/spreadsheetml/2009/9/main" objectType="Spin" dx="26" fmlaLink="$D$8" max="20" min="5" page="10" val="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23</xdr:col>
      <xdr:colOff>247650</xdr:colOff>
      <xdr:row>8</xdr:row>
      <xdr:rowOff>114300</xdr:rowOff>
    </xdr:to>
    <xdr:sp macro="" textlink="">
      <xdr:nvSpPr>
        <xdr:cNvPr id="5" name="Text Box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0506075" y="0"/>
          <a:ext cx="5048250" cy="1657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rtl="0"/>
          <a:r>
            <a:rPr lang="zh-CN" altLang="zh-CN" sz="1100" b="1" i="0" baseline="0">
              <a:effectLst/>
              <a:latin typeface="+mn-lt"/>
              <a:ea typeface="+mn-ea"/>
              <a:cs typeface="+mn-cs"/>
            </a:rPr>
            <a:t>第</a:t>
          </a:r>
          <a:r>
            <a:rPr lang="en-US" altLang="zh-CN" sz="1100" b="1" i="0" baseline="0"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 b="1" i="0" baseline="0">
              <a:effectLst/>
              <a:latin typeface="+mn-lt"/>
              <a:ea typeface="+mn-ea"/>
              <a:cs typeface="+mn-cs"/>
            </a:rPr>
            <a:t>题</a:t>
          </a:r>
          <a:r>
            <a:rPr lang="en-US" altLang="zh-CN" sz="1100" b="1" i="0" baseline="0"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某大型农场过去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20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年的小麦产量的数据收集整理在</a:t>
          </a:r>
          <a:r>
            <a:rPr lang="en-US" altLang="zh-CN" sz="1100">
              <a:effectLst/>
              <a:latin typeface="+mn-lt"/>
              <a:ea typeface="+mn-ea"/>
              <a:cs typeface="+mn-cs"/>
            </a:rPr>
            <a:t>C2:E21</a:t>
          </a:r>
          <a:r>
            <a:rPr lang="zh-CN" altLang="zh-CN" sz="1100">
              <a:effectLst/>
              <a:latin typeface="+mn-lt"/>
              <a:ea typeface="+mn-ea"/>
              <a:cs typeface="+mn-cs"/>
            </a:rPr>
            <a:t>的单元格中。这些数据存在明显的季节性波动。请建立季节指数模型，要求：</a:t>
          </a:r>
          <a:endParaRPr lang="en-US" altLang="zh-CN" sz="1100"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1.  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绘制散点图，观察小麦产量随时间变化的规律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；</a:t>
          </a:r>
          <a:endParaRPr lang="zh-CN" altLang="zh-CN" sz="1200">
            <a:effectLst/>
          </a:endParaRPr>
        </a:p>
        <a:p>
          <a:pPr rtl="0"/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2.  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计算季节指数；</a:t>
          </a:r>
          <a:endParaRPr lang="zh-CN" altLang="zh-CN" sz="1200">
            <a:effectLst/>
          </a:endParaRPr>
        </a:p>
        <a:p>
          <a:pPr rtl="0"/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3.  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预测未来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2011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年至</a:t>
          </a:r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2015</a:t>
          </a:r>
          <a:r>
            <a:rPr lang="zh-CN" altLang="zh-CN" sz="1100" b="0" i="0" baseline="0">
              <a:effectLst/>
              <a:latin typeface="+mn-lt"/>
              <a:ea typeface="+mn-ea"/>
              <a:cs typeface="+mn-cs"/>
            </a:rPr>
            <a:t>年中各年的小麦产量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 baseline="0"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effectLst/>
              <a:latin typeface="+mn-lt"/>
              <a:ea typeface="+mn-ea"/>
              <a:cs typeface="+mn-cs"/>
            </a:rPr>
            <a:t>4.  </a:t>
          </a:r>
          <a:r>
            <a:rPr lang="zh-CN" altLang="en-US" sz="1100" b="0" i="0" baseline="0">
              <a:effectLst/>
              <a:latin typeface="+mn-lt"/>
              <a:ea typeface="+mn-ea"/>
              <a:cs typeface="+mn-cs"/>
            </a:rPr>
            <a:t>在散点图上添加预测结果，并显示出预测值。</a:t>
          </a:r>
          <a:endParaRPr lang="zh-CN" altLang="zh-CN" sz="1200">
            <a:effectLst/>
          </a:endParaRPr>
        </a:p>
      </xdr:txBody>
    </xdr:sp>
    <xdr:clientData/>
  </xdr:twoCellAnchor>
  <xdr:twoCellAnchor>
    <xdr:from>
      <xdr:col>11</xdr:col>
      <xdr:colOff>137160</xdr:colOff>
      <xdr:row>10</xdr:row>
      <xdr:rowOff>175260</xdr:rowOff>
    </xdr:from>
    <xdr:to>
      <xdr:col>19</xdr:col>
      <xdr:colOff>556260</xdr:colOff>
      <xdr:row>25</xdr:row>
      <xdr:rowOff>175260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9</xdr:row>
      <xdr:rowOff>57150</xdr:rowOff>
    </xdr:from>
    <xdr:to>
      <xdr:col>20</xdr:col>
      <xdr:colOff>666750</xdr:colOff>
      <xdr:row>17</xdr:row>
      <xdr:rowOff>114300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>
          <a:spLocks noChangeArrowheads="1"/>
        </xdr:cNvSpPr>
      </xdr:nvSpPr>
      <xdr:spPr bwMode="auto">
        <a:xfrm>
          <a:off x="8239125" y="1771650"/>
          <a:ext cx="4210050" cy="1428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第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2</a:t>
          </a: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题</a:t>
          </a: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 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本工作表中保存了一组水泥释放热量与水泥成份的对应数据。要求：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4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1. 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观察数据，确定回归方程系数，</a:t>
          </a:r>
        </a:p>
        <a:p>
          <a:pPr algn="l" rtl="0">
            <a:lnSpc>
              <a:spcPts val="1400"/>
            </a:lnSpc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2.  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如果水泥成份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1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、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2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、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3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的值为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8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、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42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、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16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+mn-ea"/>
            </a:rPr>
            <a:t>，预测水泥释放的热量为多少？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424815</xdr:colOff>
      <xdr:row>0</xdr:row>
      <xdr:rowOff>0</xdr:rowOff>
    </xdr:from>
    <xdr:to>
      <xdr:col>31</xdr:col>
      <xdr:colOff>168275</xdr:colOff>
      <xdr:row>30</xdr:row>
      <xdr:rowOff>38100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pSpPr/>
      </xdr:nvGrpSpPr>
      <xdr:grpSpPr>
        <a:xfrm>
          <a:off x="9500235" y="0"/>
          <a:ext cx="5412740" cy="5539740"/>
          <a:chOff x="600075" y="1114424"/>
          <a:chExt cx="5969000" cy="5438775"/>
        </a:xfrm>
      </xdr:grpSpPr>
      <xdr:sp macro="" textlink="">
        <xdr:nvSpPr>
          <xdr:cNvPr id="19" name="Text Box 1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0075" y="1114424"/>
            <a:ext cx="5969000" cy="54387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r>
              <a:rPr lang="zh-CN" altLang="zh-CN" sz="1100" b="1"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>
                <a:effectLst/>
                <a:latin typeface="+mn-lt"/>
                <a:ea typeface="+mn-ea"/>
                <a:cs typeface="+mn-cs"/>
              </a:rPr>
              <a:t>3</a:t>
            </a:r>
            <a:r>
              <a:rPr lang="zh-CN" altLang="zh-CN" sz="1100" b="1">
                <a:effectLst/>
                <a:latin typeface="+mn-lt"/>
                <a:ea typeface="+mn-ea"/>
                <a:cs typeface="+mn-cs"/>
              </a:rPr>
              <a:t>题</a:t>
            </a:r>
            <a:r>
              <a:rPr lang="en-US" altLang="zh-CN" sz="1100" b="1">
                <a:effectLst/>
                <a:latin typeface="+mn-lt"/>
                <a:ea typeface="+mn-ea"/>
                <a:cs typeface="+mn-cs"/>
              </a:rPr>
              <a:t>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某公司生产一种产品的固定成本为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元，单位变动成本为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0.40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件，单价为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0.70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件。公司管理人员要确定该产品的盈亏平衡销量，并绘制图形，反映产品销量在盈亏平衡点附近一个范围内变化时对应的销售收入、总成本和利润的变化。要求：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计算销量为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22000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件时的单位边际贡献、边际贡献、销售收入、总成本与利润；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计算盈亏平衡销量与盈亏平衡点处的销售收入；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3.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绘制三条曲线，反映销量从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到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20000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件时销售收入、总成本和利润的变化；</a:t>
            </a:r>
          </a:p>
          <a:p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4.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绘制如下图所示的可调图形，单位变动成本控件能够从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0.1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元按步长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0.02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变化到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0.4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元。</a:t>
            </a:r>
          </a:p>
          <a:p>
            <a:pPr algn="l" rtl="0">
              <a:lnSpc>
                <a:spcPts val="1200"/>
              </a:lnSpc>
              <a:defRPr sz="1000"/>
            </a:pPr>
            <a:endParaRPr lang="zh-CN" altLang="en-US" sz="1100"/>
          </a:p>
        </xdr:txBody>
      </xdr:sp>
      <xdr:pic>
        <xdr:nvPicPr>
          <xdr:cNvPr id="20" name="图片 19">
            <a:extLst>
              <a:ext uri="{FF2B5EF4-FFF2-40B4-BE49-F238E27FC236}">
                <a16:creationId xmlns:a16="http://schemas.microsoft.com/office/drawing/2014/main" id="{00000000-0008-0000-0900-00001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0900" y="2406650"/>
            <a:ext cx="5565775" cy="3568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8</xdr:col>
      <xdr:colOff>15240</xdr:colOff>
      <xdr:row>7</xdr:row>
      <xdr:rowOff>68580</xdr:rowOff>
    </xdr:from>
    <xdr:to>
      <xdr:col>19</xdr:col>
      <xdr:colOff>373380</xdr:colOff>
      <xdr:row>32</xdr:row>
      <xdr:rowOff>76200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pSpPr/>
      </xdr:nvGrpSpPr>
      <xdr:grpSpPr>
        <a:xfrm>
          <a:off x="4015740" y="1295400"/>
          <a:ext cx="5433060" cy="4632960"/>
          <a:chOff x="2766060" y="2354580"/>
          <a:chExt cx="5433060" cy="4632960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00000000-0008-0000-0900-000002000000}"/>
              </a:ext>
            </a:extLst>
          </xdr:cNvPr>
          <xdr:cNvGraphicFramePr/>
        </xdr:nvGraphicFramePr>
        <xdr:xfrm>
          <a:off x="2766060" y="3274427"/>
          <a:ext cx="5433060" cy="37131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074" name="Spinner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900-0000020C0000}"/>
                  </a:ext>
                </a:extLst>
              </xdr:cNvPr>
              <xdr:cNvSpPr/>
            </xdr:nvSpPr>
            <xdr:spPr bwMode="auto">
              <a:xfrm>
                <a:off x="5932005" y="2354580"/>
                <a:ext cx="339255" cy="267861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  <xdr:sp macro="" textlink="$D$4">
        <xdr:nvSpPr>
          <xdr:cNvPr id="3" name="文本框 2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SpPr txBox="1"/>
        </xdr:nvSpPr>
        <xdr:spPr>
          <a:xfrm>
            <a:off x="4541075" y="2400301"/>
            <a:ext cx="1372045" cy="2188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 b="0" i="0" u="none" strike="noStrike">
                <a:solidFill>
                  <a:srgbClr val="000000"/>
                </a:solidFill>
                <a:latin typeface="宋体"/>
                <a:ea typeface="宋体"/>
              </a:rPr>
              <a:t>单位变动成本</a:t>
            </a:r>
            <a:r>
              <a:rPr lang="en-US" altLang="zh-CN" sz="1100" b="0" i="0" u="none" strike="noStrike">
                <a:solidFill>
                  <a:srgbClr val="000000"/>
                </a:solidFill>
                <a:latin typeface="宋体"/>
                <a:ea typeface="宋体"/>
              </a:rPr>
              <a:t>=</a:t>
            </a:r>
            <a:fld id="{C64E62DB-18DD-4928-97CF-A33555A6985D}" type="TxLink">
              <a:rPr lang="en-US" altLang="en-US" sz="1100" b="0" i="0" u="none" strike="noStrike">
                <a:solidFill>
                  <a:srgbClr val="000000"/>
                </a:solidFill>
                <a:latin typeface="宋体"/>
                <a:ea typeface="宋体"/>
              </a:rPr>
              <a:pPr/>
              <a:t>0.40 </a:t>
            </a:fld>
            <a:endParaRPr lang="zh-CN" altLang="en-US" sz="1100"/>
          </a:p>
        </xdr:txBody>
      </xdr: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0.2777</cdr:x>
      <cdr:y>0.09088</cdr:y>
    </cdr:from>
    <cdr:to>
      <cdr:x>0.98738</cdr:x>
      <cdr:y>0.1626</cdr:y>
    </cdr:to>
    <cdr:sp macro="" textlink="第3题!$C$19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B6A131CD-A07F-BF1A-514A-77FCEB4F92D6}"/>
            </a:ext>
          </a:extLst>
        </cdr:cNvPr>
        <cdr:cNvSpPr txBox="1"/>
      </cdr:nvSpPr>
      <cdr:spPr>
        <a:xfrm xmlns:a="http://schemas.openxmlformats.org/drawingml/2006/main">
          <a:off x="1508761" y="337453"/>
          <a:ext cx="3855720" cy="266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D30891C-0628-4BE2-8B79-D96726B0C6C3}" type="TxLink">
            <a:rPr lang="zh-CN" altLang="en-US" sz="1100" b="0" i="0" u="none" strike="noStrike">
              <a:solidFill>
                <a:srgbClr val="FF0000"/>
              </a:solidFill>
              <a:latin typeface="宋体"/>
              <a:ea typeface="宋体"/>
            </a:rPr>
            <a:pPr/>
            <a:t>盈亏平衡销量=10000，盈亏平衡销收入=7000</a:t>
          </a:fld>
          <a:endParaRPr lang="zh-CN" alt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28</xdr:row>
      <xdr:rowOff>114300</xdr:rowOff>
    </xdr:from>
    <xdr:to>
      <xdr:col>15</xdr:col>
      <xdr:colOff>401781</xdr:colOff>
      <xdr:row>35</xdr:row>
      <xdr:rowOff>142875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9401175" y="4552950"/>
          <a:ext cx="24765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21</xdr:col>
      <xdr:colOff>619125</xdr:colOff>
      <xdr:row>39</xdr:row>
      <xdr:rowOff>161925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GrpSpPr/>
      </xdr:nvGrpSpPr>
      <xdr:grpSpPr>
        <a:xfrm>
          <a:off x="8481060" y="0"/>
          <a:ext cx="5556885" cy="7469505"/>
          <a:chOff x="6448425" y="3800475"/>
          <a:chExt cx="6429375" cy="6257925"/>
        </a:xfrm>
      </xdr:grpSpPr>
      <xdr:grpSp>
        <xdr:nvGrpSpPr>
          <xdr:cNvPr id="16" name="组合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6448425" y="3800475"/>
            <a:ext cx="6429375" cy="6257925"/>
            <a:chOff x="8086725" y="4572000"/>
            <a:chExt cx="6429375" cy="6257925"/>
          </a:xfrm>
        </xdr:grpSpPr>
        <xdr:sp macro="" textlink="">
          <xdr:nvSpPr>
            <xdr:cNvPr id="18" name="Text Box 12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86725" y="4572000"/>
              <a:ext cx="6429375" cy="625792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600"/>
                </a:lnSpc>
                <a:defRPr sz="1000"/>
              </a:pP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第</a:t>
              </a:r>
              <a:r>
                <a:rPr lang="en-US" altLang="zh-CN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4</a:t>
              </a: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题 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假定某企业全年需耗用某元件存货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10000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件，每次订货的订货成本为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250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元，单件存货的年储存成本为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15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元，单件采购价为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4.5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元。供货单位答应按每次订货量给予一定的数量折扣，订货数量和折扣率如下所示。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要求：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计算出订货量为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900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件与经济订货量时的年订货成本、储存成本、年采购成本、年总成本；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2. 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绘制出如下图所示的年总成本随订货量变化图形；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3. 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找到一个使年总成本最小的订货量，并在一个文本框里显示出结论（包括年总成本最小值和对应的订货量），并在图中用实心点子加以标记；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4. 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添加一个数值调节钮和文本框来调整和显示当前订货量从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按步长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到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5500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的变化，并在图中添加代表当前订货量所对应总成本的参考点，添加经过该参考点的垂直参考线和水平参考线；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5. 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添加数值调节钮，分析如果单位年储存成本从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元按步长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变化到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元，会对结论造成什么样的影响。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zh-CN" altLang="en-US" sz="1100"/>
            </a:p>
          </xdr:txBody>
        </xdr:sp>
        <xdr:pic>
          <xdr:nvPicPr>
            <xdr:cNvPr id="19" name="图片 18">
              <a:extLst>
                <a:ext uri="{FF2B5EF4-FFF2-40B4-BE49-F238E27FC236}">
                  <a16:creationId xmlns:a16="http://schemas.microsoft.com/office/drawing/2014/main" id="{00000000-0008-0000-0A00-00001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51626" y="5145653"/>
              <a:ext cx="2895170" cy="121857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</xdr:pic>
      </xdr:grpSp>
      <xdr:pic>
        <xdr:nvPicPr>
          <xdr:cNvPr id="17" name="图片 16">
            <a:extLst>
              <a:ext uri="{FF2B5EF4-FFF2-40B4-BE49-F238E27FC236}">
                <a16:creationId xmlns:a16="http://schemas.microsoft.com/office/drawing/2014/main" id="{00000000-0008-0000-0A00-00001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29400" y="7210425"/>
            <a:ext cx="6067425" cy="27527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12</xdr:col>
      <xdr:colOff>0</xdr:colOff>
      <xdr:row>28</xdr:row>
      <xdr:rowOff>114300</xdr:rowOff>
    </xdr:from>
    <xdr:to>
      <xdr:col>15</xdr:col>
      <xdr:colOff>401781</xdr:colOff>
      <xdr:row>35</xdr:row>
      <xdr:rowOff>142875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863840" y="5410200"/>
          <a:ext cx="2253441" cy="1308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22</xdr:col>
      <xdr:colOff>1905</xdr:colOff>
      <xdr:row>39</xdr:row>
      <xdr:rowOff>161925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pSpPr/>
      </xdr:nvGrpSpPr>
      <xdr:grpSpPr>
        <a:xfrm>
          <a:off x="8481060" y="0"/>
          <a:ext cx="5556885" cy="7469505"/>
          <a:chOff x="6448425" y="3800475"/>
          <a:chExt cx="6429375" cy="6257925"/>
        </a:xfrm>
      </xdr:grpSpPr>
      <xdr:grpSp>
        <xdr:nvGrpSpPr>
          <xdr:cNvPr id="10" name="组合 9">
            <a:extLst>
              <a:ext uri="{FF2B5EF4-FFF2-40B4-BE49-F238E27FC236}">
                <a16:creationId xmlns:a16="http://schemas.microsoft.com/office/drawing/2014/main" id="{00000000-0008-0000-0A00-00000A000000}"/>
              </a:ext>
            </a:extLst>
          </xdr:cNvPr>
          <xdr:cNvGrpSpPr/>
        </xdr:nvGrpSpPr>
        <xdr:grpSpPr>
          <a:xfrm>
            <a:off x="6448425" y="3800475"/>
            <a:ext cx="6429375" cy="6257925"/>
            <a:chOff x="8086725" y="4572000"/>
            <a:chExt cx="6429375" cy="6257925"/>
          </a:xfrm>
        </xdr:grpSpPr>
        <xdr:sp macro="" textlink="">
          <xdr:nvSpPr>
            <xdr:cNvPr id="12" name="Text Box 12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86725" y="4572000"/>
              <a:ext cx="6429375" cy="625792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9525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600"/>
                </a:lnSpc>
                <a:defRPr sz="1000"/>
              </a:pP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第</a:t>
              </a:r>
              <a:r>
                <a:rPr lang="en-US" altLang="zh-CN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4</a:t>
              </a:r>
              <a:r>
                <a:rPr lang="zh-CN" altLang="en-US" sz="1100" b="1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题 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假定某企业全年需耗用某元件存货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10000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件，每次订货的订货成本为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250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元，单件存货的年储存成本为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15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元，单件采购价为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4.5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元。供货单位答应按每次订货量给予一定的数量折扣，订货数量和折扣率如下所示。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endPara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endParaRPr>
            </a:p>
            <a:p>
              <a:pPr algn="l" rtl="0">
                <a:lnSpc>
                  <a:spcPts val="1600"/>
                </a:lnSpc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要求：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1.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计算出订货量为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900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件与经济订货量时的年订货成本、储存成本、年采购成本、年总成本；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2. 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绘制出如下图所示的年总成本随订货量变化图形；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3. 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找到一个使年总成本最小的订货量，并在一个文本框里显示出结论（包括年总成本最小值和对应的订货量），并在图中用实心点子加以标记；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4. 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添加一个数值调节钮和文本框来调整和显示当前订货量从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按步长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到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5500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的变化，并在图中添加代表当前订货量所对应总成本的参考点，添加经过该参考点的垂直参考线和水平参考线；</a:t>
              </a:r>
            </a:p>
            <a:p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5.  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添加数值调节钮，分析如果单位年储存成本从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元按步长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变化到</a:t>
              </a:r>
              <a:r>
                <a:rPr lang="en-US" altLang="zh-CN" sz="1100">
                  <a:effectLst/>
                  <a:latin typeface="+mn-lt"/>
                  <a:ea typeface="+mn-ea"/>
                  <a:cs typeface="+mn-cs"/>
                </a:rPr>
                <a:t>20</a:t>
              </a:r>
              <a:r>
                <a:rPr lang="zh-CN" altLang="zh-CN" sz="1100">
                  <a:effectLst/>
                  <a:latin typeface="+mn-lt"/>
                  <a:ea typeface="+mn-ea"/>
                  <a:cs typeface="+mn-cs"/>
                </a:rPr>
                <a:t>元，会对结论造成什么样的影响。</a:t>
              </a:r>
            </a:p>
            <a:p>
              <a:pPr algn="l" rtl="0">
                <a:lnSpc>
                  <a:spcPts val="1100"/>
                </a:lnSpc>
                <a:defRPr sz="1000"/>
              </a:pPr>
              <a:endParaRPr lang="zh-CN" altLang="en-US" sz="1100"/>
            </a:p>
          </xdr:txBody>
        </xdr:sp>
        <xdr:pic>
          <xdr:nvPicPr>
            <xdr:cNvPr id="13" name="图片 12">
              <a:extLst>
                <a:ext uri="{FF2B5EF4-FFF2-40B4-BE49-F238E27FC236}">
                  <a16:creationId xmlns:a16="http://schemas.microsoft.com/office/drawing/2014/main" id="{00000000-0008-0000-0A00-00000D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51626" y="5145653"/>
              <a:ext cx="2895170" cy="121857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</xdr:pic>
      </xdr:grpSp>
      <xdr:pic>
        <xdr:nvPicPr>
          <xdr:cNvPr id="11" name="图片 10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29400" y="7210425"/>
            <a:ext cx="6067425" cy="27527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373380</xdr:colOff>
      <xdr:row>39</xdr:row>
      <xdr:rowOff>121920</xdr:rowOff>
    </xdr:from>
    <xdr:to>
      <xdr:col>10</xdr:col>
      <xdr:colOff>304800</xdr:colOff>
      <xdr:row>64</xdr:row>
      <xdr:rowOff>38100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GrpSpPr/>
      </xdr:nvGrpSpPr>
      <xdr:grpSpPr>
        <a:xfrm>
          <a:off x="1836420" y="7429500"/>
          <a:ext cx="5349240" cy="4488180"/>
          <a:chOff x="4549140" y="2209800"/>
          <a:chExt cx="5349240" cy="4488180"/>
        </a:xfrm>
      </xdr:grpSpPr>
      <xdr:grpSp>
        <xdr:nvGrpSpPr>
          <xdr:cNvPr id="21" name="组合 20">
            <a:extLst>
              <a:ext uri="{FF2B5EF4-FFF2-40B4-BE49-F238E27FC236}">
                <a16:creationId xmlns:a16="http://schemas.microsoft.com/office/drawing/2014/main" id="{00000000-0008-0000-0A00-000015000000}"/>
              </a:ext>
            </a:extLst>
          </xdr:cNvPr>
          <xdr:cNvGrpSpPr/>
        </xdr:nvGrpSpPr>
        <xdr:grpSpPr>
          <a:xfrm>
            <a:off x="4549140" y="2209800"/>
            <a:ext cx="5349240" cy="4488180"/>
            <a:chOff x="4526280" y="2125980"/>
            <a:chExt cx="5349240" cy="4488180"/>
          </a:xfrm>
        </xdr:grpSpPr>
        <xdr:grpSp>
          <xdr:nvGrpSpPr>
            <xdr:cNvPr id="22" name="组合 21">
              <a:extLst>
                <a:ext uri="{FF2B5EF4-FFF2-40B4-BE49-F238E27FC236}">
                  <a16:creationId xmlns:a16="http://schemas.microsoft.com/office/drawing/2014/main" id="{00000000-0008-0000-0A00-000016000000}"/>
                </a:ext>
              </a:extLst>
            </xdr:cNvPr>
            <xdr:cNvGrpSpPr/>
          </xdr:nvGrpSpPr>
          <xdr:grpSpPr>
            <a:xfrm>
              <a:off x="4526280" y="2125980"/>
              <a:ext cx="5349240" cy="4488180"/>
              <a:chOff x="4503420" y="2042160"/>
              <a:chExt cx="5349240" cy="4488180"/>
            </a:xfrm>
          </xdr:grpSpPr>
          <xdr:graphicFrame macro="">
            <xdr:nvGraphicFramePr>
              <xdr:cNvPr id="23" name="图表 22">
                <a:extLst>
                  <a:ext uri="{FF2B5EF4-FFF2-40B4-BE49-F238E27FC236}">
                    <a16:creationId xmlns:a16="http://schemas.microsoft.com/office/drawing/2014/main" id="{00000000-0008-0000-0A00-000017000000}"/>
                  </a:ext>
                </a:extLst>
              </xdr:cNvPr>
              <xdr:cNvGraphicFramePr/>
            </xdr:nvGraphicFramePr>
            <xdr:xfrm>
              <a:off x="4503420" y="2042160"/>
              <a:ext cx="5349240" cy="448818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sp macro="" textlink="$B$23">
            <xdr:nvSpPr>
              <xdr:cNvPr id="24" name="文本框 23">
                <a:extLst>
                  <a:ext uri="{FF2B5EF4-FFF2-40B4-BE49-F238E27FC236}">
                    <a16:creationId xmlns:a16="http://schemas.microsoft.com/office/drawing/2014/main" id="{00000000-0008-0000-0A00-000018000000}"/>
                  </a:ext>
                </a:extLst>
              </xdr:cNvPr>
              <xdr:cNvSpPr txBox="1"/>
            </xdr:nvSpPr>
            <xdr:spPr>
              <a:xfrm>
                <a:off x="5448300" y="2133600"/>
                <a:ext cx="1310640" cy="31242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fld id="{5A9A1A13-0766-4FD5-BC15-8311B01F60F6}" type="TxLink">
                  <a:rPr lang="zh-CN" altLang="en-US" sz="1100" b="0" i="0" u="none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pPr/>
                  <a:t>单位储存成本=15</a:t>
                </a:fld>
                <a:endParaRPr lang="en-US" altLang="en-US" sz="1100"/>
              </a:p>
            </xdr:txBody>
          </xdr:sp>
          <xdr:sp macro="" textlink="$B$22">
            <xdr:nvSpPr>
              <xdr:cNvPr id="25" name="文本框 24">
                <a:extLst>
                  <a:ext uri="{FF2B5EF4-FFF2-40B4-BE49-F238E27FC236}">
                    <a16:creationId xmlns:a16="http://schemas.microsoft.com/office/drawing/2014/main" id="{00000000-0008-0000-0A00-000019000000}"/>
                  </a:ext>
                </a:extLst>
              </xdr:cNvPr>
              <xdr:cNvSpPr txBox="1"/>
            </xdr:nvSpPr>
            <xdr:spPr>
              <a:xfrm>
                <a:off x="8092440" y="2179320"/>
                <a:ext cx="967740" cy="24384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fld id="{1340A8B4-8E83-47B6-BE10-AC51A9C6B43C}" type="TxLink">
                  <a:rPr lang="zh-CN" altLang="en-US" sz="1100" b="0" i="0" u="none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pPr/>
                  <a:t>订货量=900</a:t>
                </a:fld>
                <a:endParaRPr lang="zh-CN" altLang="en-US" sz="1100"/>
              </a:p>
            </xdr:txBody>
          </xdr:sp>
          <xdr:sp macro="" textlink="$B$24">
            <xdr:nvSpPr>
              <xdr:cNvPr id="26" name="文本框 25">
                <a:extLst>
                  <a:ext uri="{FF2B5EF4-FFF2-40B4-BE49-F238E27FC236}">
                    <a16:creationId xmlns:a16="http://schemas.microsoft.com/office/drawing/2014/main" id="{00000000-0008-0000-0A00-00001A000000}"/>
                  </a:ext>
                </a:extLst>
              </xdr:cNvPr>
              <xdr:cNvSpPr txBox="1"/>
            </xdr:nvSpPr>
            <xdr:spPr>
              <a:xfrm>
                <a:off x="5326380" y="2476500"/>
                <a:ext cx="3756660" cy="3048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fld id="{EFBBF453-209F-460D-A5AE-314AF0C5B0B7}" type="TxLink">
                  <a:rPr lang="zh-CN" altLang="en-US" sz="1100" b="0" i="0" u="none" strike="noStrike">
                    <a:solidFill>
                      <a:srgbClr val="000000"/>
                    </a:solidFill>
                    <a:latin typeface="宋体"/>
                    <a:ea typeface="宋体"/>
                  </a:rPr>
                  <a:pPr/>
                  <a:t>采用经济订货量=577的订货方案,年总成本最小值=53660.25</a:t>
                </a:fld>
                <a:endParaRPr lang="zh-CN" altLang="en-US" sz="1100"/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097" name="Spinner 1" hidden="1">
                  <a:extLst>
                    <a:ext uri="{63B3BB69-23CF-44E3-9099-C40C66FF867C}">
                      <a14:compatExt spid="_x0000_s4097"/>
                    </a:ext>
                    <a:ext uri="{FF2B5EF4-FFF2-40B4-BE49-F238E27FC236}">
                      <a16:creationId xmlns:a16="http://schemas.microsoft.com/office/drawing/2014/main" id="{00000000-0008-0000-0A00-000001100000}"/>
                    </a:ext>
                  </a:extLst>
                </xdr:cNvPr>
                <xdr:cNvSpPr/>
              </xdr:nvSpPr>
              <xdr:spPr bwMode="auto">
                <a:xfrm>
                  <a:off x="5280660" y="2232660"/>
                  <a:ext cx="152400" cy="228600"/>
                </a:xfrm>
                <a:prstGeom prst="rect">
                  <a:avLst/>
                </a:prstGeom>
                <a:noFill/>
                <a:ln w="9525">
                  <a:miter lim="800000"/>
                  <a:headEnd/>
                  <a:tailEnd/>
                </a:ln>
              </xdr:spPr>
            </xdr:sp>
          </mc:Choice>
          <mc:Fallback/>
        </mc:AlternateContent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098" name="Spinner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A00-000002100000}"/>
                  </a:ext>
                </a:extLst>
              </xdr:cNvPr>
              <xdr:cNvSpPr/>
            </xdr:nvSpPr>
            <xdr:spPr bwMode="auto">
              <a:xfrm>
                <a:off x="7970520" y="2331720"/>
                <a:ext cx="129540" cy="2286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0.08547</cdr:x>
      <cdr:y>0.03396</cdr:y>
    </cdr:from>
    <cdr:to>
      <cdr:x>0.21083</cdr:x>
      <cdr:y>0.0764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8A35A4A6-3326-4355-B0BD-F57EEAE2EA6C}"/>
            </a:ext>
          </a:extLst>
        </cdr:cNvPr>
        <cdr:cNvSpPr txBox="1"/>
      </cdr:nvSpPr>
      <cdr:spPr>
        <a:xfrm xmlns:a="http://schemas.openxmlformats.org/drawingml/2006/main">
          <a:off x="457200" y="152400"/>
          <a:ext cx="67056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0.08262</cdr:x>
      <cdr:y>0.04244</cdr:y>
    </cdr:from>
    <cdr:to>
      <cdr:x>0.18519</cdr:x>
      <cdr:y>0.09677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35A7470A-F410-4F4D-BE8D-D742871704D1}"/>
            </a:ext>
          </a:extLst>
        </cdr:cNvPr>
        <cdr:cNvSpPr txBox="1"/>
      </cdr:nvSpPr>
      <cdr:spPr>
        <a:xfrm xmlns:a="http://schemas.openxmlformats.org/drawingml/2006/main">
          <a:off x="441960" y="190500"/>
          <a:ext cx="54864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385762</xdr:colOff>
      <xdr:row>0</xdr:row>
      <xdr:rowOff>161925</xdr:rowOff>
    </xdr:from>
    <xdr:to>
      <xdr:col>23</xdr:col>
      <xdr:colOff>342900</xdr:colOff>
      <xdr:row>36</xdr:row>
      <xdr:rowOff>95250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7807642" y="161925"/>
          <a:ext cx="4833938" cy="6859905"/>
          <a:chOff x="8034337" y="161925"/>
          <a:chExt cx="5447629" cy="6408079"/>
        </a:xfrm>
      </xdr:grpSpPr>
      <xdr:sp macro="" textlink="">
        <xdr:nvSpPr>
          <xdr:cNvPr id="8" name="Text Box 1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34337" y="161925"/>
            <a:ext cx="5447629" cy="64080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100" b="1" i="0" strike="noStrike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strike="noStrike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5</a:t>
            </a:r>
            <a:r>
              <a:rPr lang="zh-CN" altLang="en-US" sz="1100" b="1" i="0" strike="noStrike">
                <a:solidFill>
                  <a:srgbClr val="000000"/>
                </a:solidFill>
                <a:latin typeface="宋体"/>
                <a:ea typeface="宋体"/>
              </a:rPr>
              <a:t>题</a:t>
            </a:r>
            <a:r>
              <a:rPr lang="en-US" altLang="zh-CN" sz="1100" b="1" i="0" strike="noStrike">
                <a:solidFill>
                  <a:srgbClr val="000000"/>
                </a:solidFill>
                <a:latin typeface="宋体"/>
                <a:ea typeface="宋体"/>
              </a:rPr>
              <a:t>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某企业拟购买设备进行生产扩能。第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年的投资面临着三种选择：方案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只须一次购买设备，以后无须修理。方案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C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则在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年后需要对设备进行大修。三种方案的有效期为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年。方案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，设备购买价值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610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万元，前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年每年获得收入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110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万元，后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万元。方案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，设备购买价值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万元，前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年每年获得收入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98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万元，后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年每年获得收入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95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万元。方案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C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，设备购买价值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270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万元，前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年每年获得收入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60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年后大修费用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万元，后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年每年仍能获得收入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60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万元。假定贴现率为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％，残值率为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10%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（设备残值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=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设备购买价值×残值率）。要求：</a:t>
            </a:r>
            <a:endParaRPr lang="zh-CN" altLang="en-US" sz="1100" b="0" i="0" strike="noStrike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.  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在本工作表中建立一个对三种方案进行比较的模型，计算出三种方案的净现值和内部报酬率；</a:t>
            </a:r>
            <a:endParaRPr lang="en-US" altLang="zh-CN" sz="1100" b="0" i="0" strike="noStrike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.  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使用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Excel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函数给出“方案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有利”或“无项目可投”这样的结论（其中“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”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为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、或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、或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）；</a:t>
            </a:r>
            <a:endParaRPr lang="en-US" altLang="zh-CN" sz="1100" b="0" i="0" strike="noStrike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.  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画出贴现率在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5%——20%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范围变化时，三个方案的净现值变化曲线；</a:t>
            </a:r>
          </a:p>
          <a:p>
            <a:pPr algn="l" rtl="0">
              <a:defRPr sz="1000"/>
            </a:pP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.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用财务函数和内插附表两种方法，分别求得使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C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两种方案等效的贴现率；</a:t>
            </a:r>
            <a:endParaRPr lang="zh-CN" altLang="en-US" sz="1100" b="0" i="0" strike="noStrike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5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.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在图中添加经过当前贴现率的辅助直线，用数值调节钮实现贴现率在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5%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——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20%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间以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1%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为步长的变化，并显示方案的结论</a:t>
            </a:r>
            <a:r>
              <a:rPr lang="zh-CN" altLang="en-US" sz="1100">
                <a:effectLst/>
                <a:latin typeface="+mn-lt"/>
                <a:ea typeface="+mn-ea"/>
                <a:cs typeface="+mn-cs"/>
              </a:rPr>
              <a:t>。</a:t>
            </a:r>
            <a:endParaRPr lang="zh-CN" altLang="en-US" sz="1100" b="0" i="0" strike="noStrike">
              <a:solidFill>
                <a:srgbClr val="000000"/>
              </a:solidFill>
              <a:latin typeface="宋体"/>
              <a:ea typeface="宋体"/>
            </a:endParaRPr>
          </a:p>
        </xdr:txBody>
      </xdr:sp>
      <xdr:pic>
        <xdr:nvPicPr>
          <xdr:cNvPr id="10" name="图片 9">
            <a:extLst>
              <a:ext uri="{FF2B5EF4-FFF2-40B4-BE49-F238E27FC236}">
                <a16:creationId xmlns:a16="http://schemas.microsoft.com/office/drawing/2014/main" id="{00000000-0008-0000-0B00-00000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84098" y="2925143"/>
            <a:ext cx="4887586" cy="34161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15</xdr:col>
      <xdr:colOff>119062</xdr:colOff>
      <xdr:row>0</xdr:row>
      <xdr:rowOff>100965</xdr:rowOff>
    </xdr:from>
    <xdr:to>
      <xdr:col>23</xdr:col>
      <xdr:colOff>76200</xdr:colOff>
      <xdr:row>36</xdr:row>
      <xdr:rowOff>34290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pSpPr/>
      </xdr:nvGrpSpPr>
      <xdr:grpSpPr>
        <a:xfrm>
          <a:off x="7540942" y="100965"/>
          <a:ext cx="4833938" cy="6859905"/>
          <a:chOff x="8034337" y="161925"/>
          <a:chExt cx="5447629" cy="6408079"/>
        </a:xfrm>
      </xdr:grpSpPr>
      <xdr:sp macro="" textlink="">
        <xdr:nvSpPr>
          <xdr:cNvPr id="6" name="Text Box 1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34337" y="161925"/>
            <a:ext cx="5447629" cy="64080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zh-CN" altLang="en-US" sz="1100" b="1" i="0" strike="noStrike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strike="noStrike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5</a:t>
            </a:r>
            <a:r>
              <a:rPr lang="zh-CN" altLang="en-US" sz="1100" b="1" i="0" strike="noStrike">
                <a:solidFill>
                  <a:srgbClr val="000000"/>
                </a:solidFill>
                <a:latin typeface="宋体"/>
                <a:ea typeface="宋体"/>
              </a:rPr>
              <a:t>题</a:t>
            </a:r>
            <a:r>
              <a:rPr lang="en-US" altLang="zh-CN" sz="1100" b="1" i="0" strike="noStrike">
                <a:solidFill>
                  <a:srgbClr val="000000"/>
                </a:solidFill>
                <a:latin typeface="宋体"/>
                <a:ea typeface="宋体"/>
              </a:rPr>
              <a:t>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某企业拟购买设备进行生产扩能。第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年的投资面临着三种选择：方案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只须一次购买设备，以后无须修理。方案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C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则在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年后需要对设备进行大修。三种方案的有效期为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年。方案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，设备购买价值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610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万元，前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年每年获得收入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110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万元，后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万元。方案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B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，设备购买价值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万元，前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年每年获得收入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98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万元，后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年每年获得收入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95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万元。方案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C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，设备购买价值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270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万元，前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年每年获得收入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60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年后大修费用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万元，后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年每年仍能获得收入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60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万元。假定贴现率为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8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％，残值率为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10%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（设备残值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=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设备购买价值×残值率）。要求：</a:t>
            </a:r>
            <a:endParaRPr lang="zh-CN" altLang="en-US" sz="1100" b="0" i="0" strike="noStrike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.  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在本工作表中建立一个对三种方案进行比较的模型，计算出三种方案的净现值和内部报酬率；</a:t>
            </a:r>
            <a:endParaRPr lang="en-US" altLang="zh-CN" sz="1100" b="0" i="0" strike="noStrike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.  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使用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Excel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函数给出“方案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有利”或“无项目可投”这样的结论（其中“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”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为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、或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、或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）；</a:t>
            </a:r>
            <a:endParaRPr lang="en-US" altLang="zh-CN" sz="1100" b="0" i="0" strike="noStrike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.  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画出贴现率在</a:t>
            </a: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5%——20%</a:t>
            </a:r>
            <a:r>
              <a:rPr lang="zh-CN" altLang="en-US" sz="1100" b="0" i="0" strike="noStrike">
                <a:solidFill>
                  <a:srgbClr val="000000"/>
                </a:solidFill>
                <a:latin typeface="宋体"/>
                <a:ea typeface="宋体"/>
              </a:rPr>
              <a:t>范围变化时，三个方案的净现值变化曲线；</a:t>
            </a:r>
          </a:p>
          <a:p>
            <a:pPr algn="l" rtl="0">
              <a:defRPr sz="1000"/>
            </a:pP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.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用财务函数和内插附表两种方法，分别求得使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A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、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C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两种方案等效的贴现率；</a:t>
            </a:r>
            <a:endParaRPr lang="zh-CN" altLang="en-US" sz="1100" b="0" i="0" strike="noStrike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en-US" altLang="zh-CN" sz="11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5</a:t>
            </a:r>
            <a:r>
              <a:rPr lang="en-US" altLang="zh-CN" sz="1100" b="0" i="0" strike="noStrike">
                <a:solidFill>
                  <a:srgbClr val="000000"/>
                </a:solidFill>
                <a:latin typeface="宋体"/>
                <a:ea typeface="宋体"/>
              </a:rPr>
              <a:t>.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在图中添加经过当前贴现率的辅助直线，用数值调节钮实现贴现率在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5%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——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20%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间以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1%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为步长的变化，并显示方案的结论</a:t>
            </a:r>
            <a:r>
              <a:rPr lang="zh-CN" altLang="en-US" sz="1100">
                <a:effectLst/>
                <a:latin typeface="+mn-lt"/>
                <a:ea typeface="+mn-ea"/>
                <a:cs typeface="+mn-cs"/>
              </a:rPr>
              <a:t>。</a:t>
            </a:r>
            <a:endParaRPr lang="zh-CN" altLang="en-US" sz="1100" b="0" i="0" strike="noStrike">
              <a:solidFill>
                <a:srgbClr val="000000"/>
              </a:solidFill>
              <a:latin typeface="宋体"/>
              <a:ea typeface="宋体"/>
            </a:endParaRPr>
          </a:p>
        </xdr:txBody>
      </xdr:sp>
      <xdr:pic>
        <xdr:nvPicPr>
          <xdr:cNvPr id="7" name="图片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84098" y="2925143"/>
            <a:ext cx="4887586" cy="34161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15</xdr:col>
      <xdr:colOff>260423</xdr:colOff>
      <xdr:row>16</xdr:row>
      <xdr:rowOff>111610</xdr:rowOff>
    </xdr:from>
    <xdr:to>
      <xdr:col>23</xdr:col>
      <xdr:colOff>39443</xdr:colOff>
      <xdr:row>35</xdr:row>
      <xdr:rowOff>73510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6</xdr:row>
          <xdr:rowOff>152400</xdr:rowOff>
        </xdr:from>
        <xdr:to>
          <xdr:col>2</xdr:col>
          <xdr:colOff>99060</xdr:colOff>
          <xdr:row>8</xdr:row>
          <xdr:rowOff>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B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0.74333</cdr:x>
      <cdr:y>0.1663</cdr:y>
    </cdr:from>
    <cdr:to>
      <cdr:x>0.93</cdr:x>
      <cdr:y>0.26386</cdr:y>
    </cdr:to>
    <cdr:sp macro="" textlink="第5题!$C$11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0CB7938F-2527-4406-A633-A2AAB7C5BDDE}"/>
            </a:ext>
          </a:extLst>
        </cdr:cNvPr>
        <cdr:cNvSpPr txBox="1"/>
      </cdr:nvSpPr>
      <cdr:spPr>
        <a:xfrm xmlns:a="http://schemas.openxmlformats.org/drawingml/2006/main">
          <a:off x="3398520" y="571500"/>
          <a:ext cx="853440" cy="335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4FAA477-C474-4DF2-A068-FC844CEFC953}" type="TxLink">
            <a:rPr lang="zh-CN" altLang="en-US" sz="1100" b="0" i="0" u="none" strike="noStrike">
              <a:solidFill>
                <a:srgbClr val="000000"/>
              </a:solidFill>
              <a:latin typeface="宋体"/>
              <a:ea typeface="宋体"/>
            </a:rPr>
            <a:pPr/>
            <a:t>方案B有利</a:t>
          </a:fld>
          <a:endParaRPr lang="zh-CN" altLang="en-U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16</xdr:col>
      <xdr:colOff>619125</xdr:colOff>
      <xdr:row>16</xdr:row>
      <xdr:rowOff>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6499860" y="0"/>
          <a:ext cx="3659505" cy="2926080"/>
          <a:chOff x="4610100" y="190500"/>
          <a:chExt cx="4048125" cy="2743200"/>
        </a:xfrm>
      </xdr:grpSpPr>
      <xdr:sp macro="" textlink="">
        <xdr:nvSpPr>
          <xdr:cNvPr id="6" name="Text Box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10100" y="190500"/>
            <a:ext cx="4048125" cy="27432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6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题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某长途汽车运输公司要安排五一节的运输任务。公司计划用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辆汽车担当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条线路的运输，而且每辆车只限跑一条线路。各车的运输成本（千元）如下表所示。</a:t>
            </a: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试在本工作表中完成如下操作：</a:t>
            </a:r>
          </a:p>
          <a:p>
            <a:pPr algn="l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1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.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用规划求解求出应如何安排车辆才能使总运输成本最小；</a:t>
            </a:r>
          </a:p>
          <a:p>
            <a:pPr algn="l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.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将规划求解的模型保存在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I2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开始的单元格内。</a:t>
            </a: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</xdr:txBody>
      </xdr:sp>
      <xdr:pic>
        <xdr:nvPicPr>
          <xdr:cNvPr id="7" name="图片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67275" y="933450"/>
            <a:ext cx="3533775" cy="1038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11</xdr:col>
      <xdr:colOff>0</xdr:colOff>
      <xdr:row>0</xdr:row>
      <xdr:rowOff>0</xdr:rowOff>
    </xdr:from>
    <xdr:to>
      <xdr:col>17</xdr:col>
      <xdr:colOff>1905</xdr:colOff>
      <xdr:row>16</xdr:row>
      <xdr:rowOff>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GrpSpPr/>
      </xdr:nvGrpSpPr>
      <xdr:grpSpPr>
        <a:xfrm>
          <a:off x="6499860" y="0"/>
          <a:ext cx="3659505" cy="2926080"/>
          <a:chOff x="4610100" y="190500"/>
          <a:chExt cx="4048125" cy="2743200"/>
        </a:xfrm>
      </xdr:grpSpPr>
      <xdr:sp macro="" textlink="">
        <xdr:nvSpPr>
          <xdr:cNvPr id="9" name="Text Box 5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10100" y="190500"/>
            <a:ext cx="4048125" cy="27432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第</a:t>
            </a:r>
            <a:r>
              <a:rPr lang="en-US" altLang="zh-CN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6</a:t>
            </a: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题  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某长途汽车运输公司要安排五一节的运输任务。公司计划用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辆汽车担当</a:t>
            </a:r>
            <a:r>
              <a:rPr lang="en-US" altLang="zh-CN" sz="1100">
                <a:effectLst/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effectLst/>
                <a:latin typeface="+mn-lt"/>
                <a:ea typeface="+mn-ea"/>
                <a:cs typeface="+mn-cs"/>
              </a:rPr>
              <a:t>条线路的运输，而且每辆车只限跑一条线路。各车的运输成本（千元）如下表所示。</a:t>
            </a: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试在本工作表中完成如下操作：</a:t>
            </a:r>
          </a:p>
          <a:p>
            <a:pPr algn="l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1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.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用规划求解求出应如何安排车辆才能使总运输成本最小；</a:t>
            </a:r>
          </a:p>
          <a:p>
            <a:pPr algn="l" rtl="0">
              <a:defRPr sz="1000"/>
            </a:pP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2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. 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将规划求解的模型保存在</a:t>
            </a:r>
            <a:r>
              <a:rPr lang="en-US" altLang="zh-CN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I2</a:t>
            </a:r>
            <a:r>
              <a:rPr lang="zh-CN" altLang="en-US" sz="11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开始的单元格内。</a:t>
            </a: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endParaRPr>
          </a:p>
        </xdr:txBody>
      </xdr:sp>
      <xdr:pic>
        <xdr:nvPicPr>
          <xdr:cNvPr id="10" name="图片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67275" y="933450"/>
            <a:ext cx="3533775" cy="1038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0</xdr:row>
      <xdr:rowOff>0</xdr:rowOff>
    </xdr:from>
    <xdr:to>
      <xdr:col>41</xdr:col>
      <xdr:colOff>436615</xdr:colOff>
      <xdr:row>21</xdr:row>
      <xdr:rowOff>80112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pSpPr/>
      </xdr:nvGrpSpPr>
      <xdr:grpSpPr>
        <a:xfrm>
          <a:off x="18021300" y="0"/>
          <a:ext cx="4610100" cy="3920592"/>
          <a:chOff x="-1087960" y="4265194"/>
          <a:chExt cx="5229225" cy="3676650"/>
        </a:xfrm>
      </xdr:grpSpPr>
      <xdr:sp macro="" textlink="">
        <xdr:nvSpPr>
          <xdr:cNvPr id="7" name="TextBox 2">
            <a:extLst>
              <a:ext uri="{FF2B5EF4-FFF2-40B4-BE49-F238E27FC236}">
                <a16:creationId xmlns:a16="http://schemas.microsoft.com/office/drawing/2014/main" id="{00000000-0008-0000-0D00-000007000000}"/>
              </a:ext>
            </a:extLst>
          </xdr:cNvPr>
          <xdr:cNvSpPr txBox="1"/>
        </xdr:nvSpPr>
        <xdr:spPr>
          <a:xfrm>
            <a:off x="-1087960" y="4265194"/>
            <a:ext cx="5229225" cy="36766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zh-CN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7</a:t>
            </a:r>
            <a:r>
              <a:rPr lang="zh-CN" altLang="zh-CN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题</a:t>
            </a:r>
            <a:r>
              <a:rPr lang="en-US" altLang="zh-CN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富士基公司生产一种产品，估计该产品的周需求量服从均值为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、标准差为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80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的正态分布（若不会生成该分布，请假定每日需求量为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件）。该公司一年生产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周。他们计划购买一台设备，来进行生产。假设设备的生产能力为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件（每周生产量等于该设备的生产能力），单位储存成本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0.8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元，单位生产成本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元。每周未满足的需求都将丢失，此年的单位丢失销售的成本服从离散分布，如下图所示（若不会生成该分布，请假定丢失成本为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110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）。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假定初始库存量为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18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件，要求：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模拟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计算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52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周内每周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的库存变化与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丢失量、储存成本（期初加期末库存量的平均值）、丢失成本与加工成本；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进行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次模拟，计算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设备的生产能力为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215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230.......425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件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时的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总成本；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计算应该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购买生产能力为多少的设备，可使总成本达到最低；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</a:t>
            </a: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绘制散点图，反映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设备生产能力变化对总成本的影响。</a:t>
            </a:r>
            <a:endParaRPr lang="zh-CN" altLang="zh-CN">
              <a:effectLst/>
            </a:endParaRPr>
          </a:p>
          <a:p>
            <a:endParaRPr lang="zh-CN" altLang="en-US" sz="1100"/>
          </a:p>
        </xdr:txBody>
      </xdr:sp>
      <xdr:pic>
        <xdr:nvPicPr>
          <xdr:cNvPr id="8" name="图片 7">
            <a:extLst>
              <a:ext uri="{FF2B5EF4-FFF2-40B4-BE49-F238E27FC236}">
                <a16:creationId xmlns:a16="http://schemas.microsoft.com/office/drawing/2014/main" id="{00000000-0008-0000-0D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1606" y="5356604"/>
            <a:ext cx="1390650" cy="866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34</xdr:col>
      <xdr:colOff>0</xdr:colOff>
      <xdr:row>0</xdr:row>
      <xdr:rowOff>0</xdr:rowOff>
    </xdr:from>
    <xdr:to>
      <xdr:col>41</xdr:col>
      <xdr:colOff>436615</xdr:colOff>
      <xdr:row>21</xdr:row>
      <xdr:rowOff>80112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18021300" y="0"/>
          <a:ext cx="4610100" cy="3920592"/>
          <a:chOff x="-1087960" y="4265194"/>
          <a:chExt cx="5229225" cy="3676650"/>
        </a:xfrm>
      </xdr:grpSpPr>
      <xdr:sp macro="" textlink="">
        <xdr:nvSpPr>
          <xdr:cNvPr id="9" name="TextBox 2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SpPr txBox="1"/>
        </xdr:nvSpPr>
        <xdr:spPr>
          <a:xfrm>
            <a:off x="-1087960" y="4265194"/>
            <a:ext cx="5229225" cy="367665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zh-CN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第</a:t>
            </a:r>
            <a:r>
              <a:rPr lang="en-US" altLang="zh-CN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7</a:t>
            </a:r>
            <a:r>
              <a:rPr lang="zh-CN" altLang="zh-CN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题</a:t>
            </a:r>
            <a:r>
              <a:rPr lang="en-US" altLang="zh-CN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富士基公司生产一种产品，估计该产品的周需求量服从均值为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、标准差为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80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的正态分布（若不会生成该分布，请假定每日需求量为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件）。该公司一年生产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52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周。他们计划购买一台设备，来进行生产。假设设备的生产能力为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件（每周生产量等于该设备的生产能力），单位储存成本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0.8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元，单位生产成本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元。每周未满足的需求都将丢失，此年的单位丢失销售的成本服从离散分布，如下图所示（若不会生成该分布，请假定丢失成本为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110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）。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假定初始库存量为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18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件，要求：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模拟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计算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52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周内每周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的库存变化与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丢失量、储存成本（期初加期末库存量的平均值）、丢失成本与加工成本；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进行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次模拟，计算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设备的生产能力为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200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215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230.......425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件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时的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总成本；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计算应该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购买生产能力为多少的设备，可使总成本达到最低；</a:t>
            </a:r>
            <a:endPara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</a:t>
            </a: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绘制散点图，反映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设备生产能力变化对总成本的影响。</a:t>
            </a:r>
            <a:endParaRPr lang="zh-CN" altLang="zh-CN">
              <a:effectLst/>
            </a:endParaRPr>
          </a:p>
          <a:p>
            <a:endParaRPr lang="zh-CN" altLang="en-US" sz="1100"/>
          </a:p>
        </xdr:txBody>
      </xdr:sp>
      <xdr:pic>
        <xdr:nvPicPr>
          <xdr:cNvPr id="10" name="图片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1606" y="5356604"/>
            <a:ext cx="1390650" cy="866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21</xdr:col>
      <xdr:colOff>109342</xdr:colOff>
      <xdr:row>10</xdr:row>
      <xdr:rowOff>113523</xdr:rowOff>
    </xdr:from>
    <xdr:to>
      <xdr:col>32</xdr:col>
      <xdr:colOff>227433</xdr:colOff>
      <xdr:row>26</xdr:row>
      <xdr:rowOff>113523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6130;&#32463;&#31649;&#29702;&#35745;&#31639;&#26426;&#24212;&#29992;\200502\D&#20989;&#25968;&#32771;&#3906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25945;&#23398;\&#35745;&#31639;&#26426;&#24212;&#29992;&#35838;&#20214;\&#35745;&#31639;&#26426;&#24212;&#29992;&#35838;&#20214;\&#27169;&#25311;&#35797;&#21367;&#21442;&#32771;&#31572;&#26696;\&#31532;3&#314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25945;&#23398;\&#35745;&#31639;&#26426;&#24212;&#29992;&#35838;&#20214;\&#35745;&#31639;&#26426;&#24212;&#29992;&#35838;&#20214;\&#27169;&#25311;&#35797;&#21367;&#21442;&#32771;&#31572;&#26696;\&#27169;&#25311;&#35797;&#21367;11-&#21442;&#32771;&#31572;&#2669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6130;&#32463;&#31649;&#29702;&#35745;&#31639;&#26426;&#24212;&#29992;\&#32771;&#35797;&#25104;&#32489;\20050622-0397\&#31572;&#26696;\S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awdata\&#31532;3&#314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25945;&#23398;\&#35745;&#31639;&#26426;&#24212;&#29992;&#35838;&#20214;\&#35745;&#31639;&#26426;&#24212;&#29992;&#35838;&#20214;\&#27169;&#25311;&#35797;&#21367;&#21442;&#32771;&#31572;&#26696;\Se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6130;&#32463;&#31649;&#29702;&#35745;&#31639;&#26426;&#24212;&#29992;\&#32771;&#35797;&#25104;&#32489;\20050622-0397\&#31572;&#26696;\&#31532;3&#3145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5745;&#31639;&#26426;&#24212;&#29992;\&#32771;&#39064;\2003-1\2002&#31179;&#35745;&#31639;&#26426;&#32771;&#35797;(C)&#31572;&#2669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wang\Quantitative%20method\Simulation\Simulation%20example%20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aching\2001Fall\&#36741;&#20462;\&#35797;&#39064;&#31572;&#2669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%20&#35745;&#31639;&#26426;&#24212;&#29992;\2004&#26149;\&#26399;&#26411;&#32771;&#21367;\2004&#26149;&#35745;&#31639;&#26426;&#24212;&#29992;&#39064;&#30446;&#19982;&#35299;&#31572;\&#32463;&#27982;&#35746;&#36135;&#37327;&#32771;&#3906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03_2004_2&#32771;&#35797;&#35797;&#39064;&#31532;2&#31295;\2003-2004&#31532;2&#23398;&#26399;&#36130;&#22823;&#35745;&#31639;&#26426;&#24212;&#29992;&#35797;&#39064;\2004-06&#36879;&#35270;&#34920;&#19982;D&#20989;&#25968;&#32771;&#3906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gl\yy2\&#32771;&#39064;\2001-07&#32771;&#39064;\Exam1\Exam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745;&#31639;&#26426;&#24212;&#29992;\01-02(1)\2001&#31179;&#35745;&#31639;&#26426;&#24212;&#29992;&#35838;&#31243;&#32771;&#35797;&#39064;A&#31572;&#26696;&#24102;&#35780;&#20998;&#32454;&#21017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5838;&#31243;\&#36130;&#32463;&#31649;&#29702;&#35745;&#31639;&#26426;&#24212;&#29992;\&#21382;&#24180;&#32771;&#35797;&#39064;&#30446;\200906\&#21407;E\lesson\&#35745;&#31639;&#26426;&#24212;&#29992;\&#21508;&#24180;&#32771;&#39064;\2008-2009-2\2008-2009-2&#35745;&#31639;&#26426;&#24212;&#29992;_&#31532;3&#39064;\&#21629;&#39064;&#20934;&#22791;\&#20363;4-08%20&#24037;&#21378;&#32435;&#31246;&#23395;&#33410;&#25351;&#25968;&#39044;&#27979;&#27169;&#22411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LM/Desktop/&#31532;2&#22871;&#27169;&#25311;&#35797;&#21367;1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24352;&#23439;&#37995;6&#12289;7/&#31532;2&#22871;&#27169;&#25311;&#35797;&#21367;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/>
      <sheetData sheetId="2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分数分布"/>
      <sheetName val="第1题"/>
      <sheetName val="第1题解答"/>
      <sheetName val="第2题"/>
      <sheetName val="第2题解答"/>
      <sheetName val="第3题"/>
      <sheetName val="第3题解答"/>
      <sheetName val="第4题"/>
      <sheetName val="第4题解答"/>
      <sheetName val="第5题"/>
      <sheetName val="第5题解答"/>
      <sheetName val="第6题"/>
      <sheetName val="第6题解答"/>
      <sheetName val="第7题"/>
      <sheetName val="第7题解答"/>
      <sheetName val="第8题"/>
      <sheetName val="第8题解答"/>
      <sheetName val="第9题"/>
      <sheetName val="第9题解答"/>
    </sheetNames>
    <sheetDataSet>
      <sheetData sheetId="0"/>
      <sheetData sheetId="1"/>
      <sheetData sheetId="2"/>
      <sheetData sheetId="3"/>
      <sheetData sheetId="4">
        <row r="1">
          <cell r="A1" t="str">
            <v>工业类型</v>
          </cell>
          <cell r="B1" t="str">
            <v>企业规模</v>
          </cell>
          <cell r="C1" t="str">
            <v>企业类型</v>
          </cell>
          <cell r="D1" t="str">
            <v>产值</v>
          </cell>
        </row>
        <row r="2">
          <cell r="A2" t="str">
            <v>轻工业</v>
          </cell>
          <cell r="B2" t="str">
            <v>小型</v>
          </cell>
          <cell r="C2" t="str">
            <v>国有及国有控股企业</v>
          </cell>
          <cell r="D2">
            <v>15008.16</v>
          </cell>
        </row>
        <row r="3">
          <cell r="A3" t="str">
            <v>轻工业</v>
          </cell>
          <cell r="B3" t="str">
            <v>小型</v>
          </cell>
          <cell r="C3" t="str">
            <v>国有及国有控股企业</v>
          </cell>
          <cell r="D3">
            <v>55788.45</v>
          </cell>
        </row>
        <row r="4">
          <cell r="A4" t="str">
            <v>重工业</v>
          </cell>
          <cell r="B4" t="str">
            <v>中型</v>
          </cell>
          <cell r="C4" t="str">
            <v>股份有限公司</v>
          </cell>
          <cell r="D4">
            <v>19514.89</v>
          </cell>
        </row>
        <row r="5">
          <cell r="A5" t="str">
            <v>重工业</v>
          </cell>
          <cell r="B5" t="str">
            <v>大型</v>
          </cell>
          <cell r="C5" t="str">
            <v>股份有限公司</v>
          </cell>
          <cell r="D5">
            <v>76910.34</v>
          </cell>
        </row>
        <row r="6">
          <cell r="A6" t="str">
            <v>轻工业</v>
          </cell>
          <cell r="B6" t="str">
            <v>大型</v>
          </cell>
          <cell r="C6" t="str">
            <v>外商投资企业</v>
          </cell>
          <cell r="D6">
            <v>57588.57</v>
          </cell>
        </row>
        <row r="7">
          <cell r="A7" t="str">
            <v>轻工业</v>
          </cell>
          <cell r="B7" t="str">
            <v>小型</v>
          </cell>
          <cell r="C7" t="str">
            <v>港澳台商投资企业</v>
          </cell>
          <cell r="D7">
            <v>98459.91</v>
          </cell>
        </row>
        <row r="8">
          <cell r="A8" t="str">
            <v>轻工业</v>
          </cell>
          <cell r="B8" t="str">
            <v>小型</v>
          </cell>
          <cell r="C8" t="str">
            <v>国有及国有控股企业</v>
          </cell>
          <cell r="D8">
            <v>95950.77</v>
          </cell>
        </row>
        <row r="9">
          <cell r="A9" t="str">
            <v>轻工业</v>
          </cell>
          <cell r="B9" t="str">
            <v>小型</v>
          </cell>
          <cell r="C9" t="str">
            <v>港澳台商投资企业</v>
          </cell>
          <cell r="D9">
            <v>53610.12</v>
          </cell>
        </row>
        <row r="10">
          <cell r="A10" t="str">
            <v>重工业</v>
          </cell>
          <cell r="B10" t="str">
            <v>小型</v>
          </cell>
          <cell r="C10" t="str">
            <v>港澳台商投资企业</v>
          </cell>
          <cell r="D10">
            <v>26083.279999999999</v>
          </cell>
        </row>
        <row r="11">
          <cell r="A11" t="str">
            <v>轻工业</v>
          </cell>
          <cell r="B11" t="str">
            <v>中型</v>
          </cell>
          <cell r="C11" t="str">
            <v>外商投资企业</v>
          </cell>
          <cell r="D11">
            <v>85073.17</v>
          </cell>
        </row>
        <row r="12">
          <cell r="A12" t="str">
            <v>重工业</v>
          </cell>
          <cell r="B12" t="str">
            <v>中型</v>
          </cell>
          <cell r="C12" t="str">
            <v>股份有限公司</v>
          </cell>
          <cell r="D12">
            <v>24690.799999999999</v>
          </cell>
        </row>
        <row r="13">
          <cell r="A13" t="str">
            <v>重工业</v>
          </cell>
          <cell r="B13" t="str">
            <v>小型</v>
          </cell>
          <cell r="C13" t="str">
            <v>港澳台商投资企业</v>
          </cell>
          <cell r="D13">
            <v>9522.1</v>
          </cell>
        </row>
        <row r="14">
          <cell r="A14" t="str">
            <v>轻工业</v>
          </cell>
          <cell r="B14" t="str">
            <v>小型</v>
          </cell>
          <cell r="C14" t="str">
            <v>国有及国有控股企业</v>
          </cell>
          <cell r="D14">
            <v>37684.04</v>
          </cell>
        </row>
        <row r="15">
          <cell r="A15" t="str">
            <v>轻工业</v>
          </cell>
          <cell r="B15" t="str">
            <v>大型</v>
          </cell>
          <cell r="C15" t="str">
            <v>国有及国有控股企业</v>
          </cell>
          <cell r="D15">
            <v>16045.63</v>
          </cell>
        </row>
        <row r="16">
          <cell r="A16" t="str">
            <v>轻工业</v>
          </cell>
          <cell r="B16" t="str">
            <v>中型</v>
          </cell>
          <cell r="C16" t="str">
            <v>股份有限公司</v>
          </cell>
          <cell r="D16">
            <v>5227.33</v>
          </cell>
        </row>
        <row r="17">
          <cell r="A17" t="str">
            <v>轻工业</v>
          </cell>
          <cell r="B17" t="str">
            <v>大型</v>
          </cell>
          <cell r="C17" t="str">
            <v>国有及国有控股企业</v>
          </cell>
          <cell r="D17">
            <v>58695.08</v>
          </cell>
        </row>
        <row r="18">
          <cell r="A18" t="str">
            <v>重工业</v>
          </cell>
          <cell r="B18" t="str">
            <v>中型</v>
          </cell>
          <cell r="C18" t="str">
            <v>集体企业</v>
          </cell>
          <cell r="D18">
            <v>65561.63</v>
          </cell>
        </row>
        <row r="19">
          <cell r="A19" t="str">
            <v>重工业</v>
          </cell>
          <cell r="B19" t="str">
            <v>小型</v>
          </cell>
          <cell r="C19" t="str">
            <v>国有及国有控股企业</v>
          </cell>
          <cell r="D19">
            <v>1873.21</v>
          </cell>
        </row>
        <row r="20">
          <cell r="A20" t="str">
            <v>重工业</v>
          </cell>
          <cell r="B20" t="str">
            <v>中型</v>
          </cell>
          <cell r="C20" t="str">
            <v>集体企业</v>
          </cell>
          <cell r="D20">
            <v>17940.259999999998</v>
          </cell>
        </row>
        <row r="21">
          <cell r="A21" t="str">
            <v>轻工业</v>
          </cell>
          <cell r="B21" t="str">
            <v>大型</v>
          </cell>
          <cell r="C21" t="str">
            <v>集体企业</v>
          </cell>
          <cell r="D21">
            <v>12431.5</v>
          </cell>
        </row>
        <row r="22">
          <cell r="A22" t="str">
            <v>重工业</v>
          </cell>
          <cell r="B22" t="str">
            <v>小型</v>
          </cell>
          <cell r="C22" t="str">
            <v>外商投资企业</v>
          </cell>
          <cell r="D22">
            <v>10913.71</v>
          </cell>
        </row>
        <row r="23">
          <cell r="A23" t="str">
            <v>轻工业</v>
          </cell>
          <cell r="B23" t="str">
            <v>大型</v>
          </cell>
          <cell r="C23" t="str">
            <v>国有及国有控股企业</v>
          </cell>
          <cell r="D23">
            <v>4630.91</v>
          </cell>
        </row>
        <row r="24">
          <cell r="A24" t="str">
            <v>轻工业</v>
          </cell>
          <cell r="B24" t="str">
            <v>小型</v>
          </cell>
          <cell r="C24" t="str">
            <v>港澳台商投资企业</v>
          </cell>
          <cell r="D24">
            <v>1296.26</v>
          </cell>
        </row>
        <row r="25">
          <cell r="A25" t="str">
            <v>轻工业</v>
          </cell>
          <cell r="B25" t="str">
            <v>大型</v>
          </cell>
          <cell r="C25" t="str">
            <v>国有及国有控股企业</v>
          </cell>
          <cell r="D25">
            <v>51686.97</v>
          </cell>
        </row>
        <row r="26">
          <cell r="A26" t="str">
            <v>轻工业</v>
          </cell>
          <cell r="B26" t="str">
            <v>小型</v>
          </cell>
          <cell r="C26" t="str">
            <v>港澳台商投资企业</v>
          </cell>
          <cell r="D26">
            <v>38875.599999999999</v>
          </cell>
        </row>
        <row r="27">
          <cell r="A27" t="str">
            <v>重工业</v>
          </cell>
          <cell r="B27" t="str">
            <v>大型</v>
          </cell>
          <cell r="C27" t="str">
            <v>国有及国有控股企业</v>
          </cell>
          <cell r="D27">
            <v>18409.88</v>
          </cell>
        </row>
        <row r="28">
          <cell r="A28" t="str">
            <v>重工业</v>
          </cell>
          <cell r="B28" t="str">
            <v>大型</v>
          </cell>
          <cell r="C28" t="str">
            <v>集体企业</v>
          </cell>
          <cell r="D28">
            <v>24532.92</v>
          </cell>
        </row>
        <row r="29">
          <cell r="A29" t="str">
            <v>重工业</v>
          </cell>
          <cell r="B29" t="str">
            <v>小型</v>
          </cell>
          <cell r="C29" t="str">
            <v>集体企业</v>
          </cell>
          <cell r="D29">
            <v>58960.84</v>
          </cell>
        </row>
        <row r="30">
          <cell r="A30" t="str">
            <v>轻工业</v>
          </cell>
          <cell r="B30" t="str">
            <v>中型</v>
          </cell>
          <cell r="C30" t="str">
            <v>股份有限公司</v>
          </cell>
          <cell r="D30">
            <v>75499.08</v>
          </cell>
        </row>
        <row r="31">
          <cell r="A31" t="str">
            <v>重工业</v>
          </cell>
          <cell r="B31" t="str">
            <v>中型</v>
          </cell>
          <cell r="C31" t="str">
            <v>集体企业</v>
          </cell>
          <cell r="D31">
            <v>97593.18</v>
          </cell>
        </row>
        <row r="32">
          <cell r="A32" t="str">
            <v>轻工业</v>
          </cell>
          <cell r="B32" t="str">
            <v>小型</v>
          </cell>
          <cell r="C32" t="str">
            <v>国有及国有控股企业</v>
          </cell>
          <cell r="D32">
            <v>83750.720000000001</v>
          </cell>
        </row>
        <row r="33">
          <cell r="A33" t="str">
            <v>轻工业</v>
          </cell>
          <cell r="B33" t="str">
            <v>中型</v>
          </cell>
          <cell r="C33" t="str">
            <v>股份有限公司</v>
          </cell>
          <cell r="D33">
            <v>36999.15</v>
          </cell>
        </row>
        <row r="34">
          <cell r="A34" t="str">
            <v>重工业</v>
          </cell>
          <cell r="B34" t="str">
            <v>中型</v>
          </cell>
          <cell r="C34" t="str">
            <v>外商投资企业</v>
          </cell>
          <cell r="D34">
            <v>89761.17</v>
          </cell>
        </row>
        <row r="35">
          <cell r="A35" t="str">
            <v>轻工业</v>
          </cell>
          <cell r="B35" t="str">
            <v>中型</v>
          </cell>
          <cell r="C35" t="str">
            <v>股份有限公司</v>
          </cell>
          <cell r="D35">
            <v>65555.11</v>
          </cell>
        </row>
        <row r="36">
          <cell r="A36" t="str">
            <v>重工业</v>
          </cell>
          <cell r="B36" t="str">
            <v>中型</v>
          </cell>
          <cell r="C36" t="str">
            <v>国有及国有控股企业</v>
          </cell>
          <cell r="D36">
            <v>37862.28</v>
          </cell>
        </row>
        <row r="37">
          <cell r="A37" t="str">
            <v>重工业</v>
          </cell>
          <cell r="B37" t="str">
            <v>小型</v>
          </cell>
          <cell r="C37" t="str">
            <v>股份有限公司</v>
          </cell>
          <cell r="D37">
            <v>66551.91</v>
          </cell>
        </row>
        <row r="38">
          <cell r="A38" t="str">
            <v>重工业</v>
          </cell>
          <cell r="B38" t="str">
            <v>大型</v>
          </cell>
          <cell r="C38" t="str">
            <v>股份有限公司</v>
          </cell>
          <cell r="D38">
            <v>27469.67</v>
          </cell>
        </row>
        <row r="39">
          <cell r="A39" t="str">
            <v>轻工业</v>
          </cell>
          <cell r="B39" t="str">
            <v>中型</v>
          </cell>
          <cell r="C39" t="str">
            <v>国有及国有控股企业</v>
          </cell>
          <cell r="D39">
            <v>804.44</v>
          </cell>
        </row>
        <row r="40">
          <cell r="A40" t="str">
            <v>轻工业</v>
          </cell>
          <cell r="B40" t="str">
            <v>大型</v>
          </cell>
          <cell r="C40" t="str">
            <v>国有及国有控股企业</v>
          </cell>
          <cell r="D40">
            <v>21530.240000000002</v>
          </cell>
        </row>
        <row r="41">
          <cell r="A41" t="str">
            <v>重工业</v>
          </cell>
          <cell r="B41" t="str">
            <v>中型</v>
          </cell>
          <cell r="C41" t="str">
            <v>国有及国有控股企业</v>
          </cell>
          <cell r="D41">
            <v>69650.320000000007</v>
          </cell>
        </row>
        <row r="42">
          <cell r="A42" t="str">
            <v>重工业</v>
          </cell>
          <cell r="B42" t="str">
            <v>大型</v>
          </cell>
          <cell r="C42" t="str">
            <v>国有及国有控股企业</v>
          </cell>
          <cell r="D42">
            <v>56947.37</v>
          </cell>
        </row>
        <row r="43">
          <cell r="A43" t="str">
            <v>重工业</v>
          </cell>
          <cell r="B43" t="str">
            <v>中型</v>
          </cell>
          <cell r="C43" t="str">
            <v>国有及国有控股企业</v>
          </cell>
          <cell r="D43">
            <v>1213.6300000000001</v>
          </cell>
        </row>
        <row r="44">
          <cell r="A44" t="str">
            <v>轻工业</v>
          </cell>
          <cell r="B44" t="str">
            <v>大型</v>
          </cell>
          <cell r="C44" t="str">
            <v>股份有限公司</v>
          </cell>
          <cell r="D44">
            <v>40162.51</v>
          </cell>
        </row>
        <row r="45">
          <cell r="A45" t="str">
            <v>轻工业</v>
          </cell>
          <cell r="B45" t="str">
            <v>小型</v>
          </cell>
          <cell r="C45" t="str">
            <v>国有及国有控股企业</v>
          </cell>
          <cell r="D45">
            <v>57128.959999999999</v>
          </cell>
        </row>
        <row r="46">
          <cell r="A46" t="str">
            <v>重工业</v>
          </cell>
          <cell r="B46" t="str">
            <v>中型</v>
          </cell>
          <cell r="C46" t="str">
            <v>集体企业</v>
          </cell>
          <cell r="D46">
            <v>84697.89</v>
          </cell>
        </row>
        <row r="47">
          <cell r="A47" t="str">
            <v>重工业</v>
          </cell>
          <cell r="B47" t="str">
            <v>小型</v>
          </cell>
          <cell r="C47" t="str">
            <v>港澳台商投资企业</v>
          </cell>
          <cell r="D47">
            <v>39062.11</v>
          </cell>
        </row>
        <row r="48">
          <cell r="A48" t="str">
            <v>重工业</v>
          </cell>
          <cell r="B48" t="str">
            <v>中型</v>
          </cell>
          <cell r="C48" t="str">
            <v>港澳台商投资企业</v>
          </cell>
          <cell r="D48">
            <v>50101.85</v>
          </cell>
        </row>
        <row r="49">
          <cell r="A49" t="str">
            <v>重工业</v>
          </cell>
          <cell r="B49" t="str">
            <v>大型</v>
          </cell>
          <cell r="C49" t="str">
            <v>股份有限公司</v>
          </cell>
          <cell r="D49">
            <v>71417.38</v>
          </cell>
        </row>
        <row r="50">
          <cell r="A50" t="str">
            <v>重工业</v>
          </cell>
          <cell r="B50" t="str">
            <v>中型</v>
          </cell>
          <cell r="C50" t="str">
            <v>股份有限公司</v>
          </cell>
          <cell r="D50">
            <v>11228.25</v>
          </cell>
        </row>
        <row r="51">
          <cell r="A51" t="str">
            <v>轻工业</v>
          </cell>
          <cell r="B51" t="str">
            <v>大型</v>
          </cell>
          <cell r="C51" t="str">
            <v>外商投资企业</v>
          </cell>
          <cell r="D51">
            <v>93794.1</v>
          </cell>
        </row>
        <row r="52">
          <cell r="A52" t="str">
            <v>轻工业</v>
          </cell>
          <cell r="B52" t="str">
            <v>大型</v>
          </cell>
          <cell r="C52" t="str">
            <v>外商投资企业</v>
          </cell>
          <cell r="D52">
            <v>72956.81</v>
          </cell>
        </row>
        <row r="53">
          <cell r="A53" t="str">
            <v>轻工业</v>
          </cell>
          <cell r="B53" t="str">
            <v>小型</v>
          </cell>
          <cell r="C53" t="str">
            <v>国有及国有控股企业</v>
          </cell>
          <cell r="D53">
            <v>29969.62</v>
          </cell>
        </row>
        <row r="54">
          <cell r="A54" t="str">
            <v>轻工业</v>
          </cell>
          <cell r="B54" t="str">
            <v>大型</v>
          </cell>
          <cell r="C54" t="str">
            <v>股份有限公司</v>
          </cell>
          <cell r="D54">
            <v>52723.33</v>
          </cell>
        </row>
        <row r="55">
          <cell r="A55" t="str">
            <v>重工业</v>
          </cell>
          <cell r="B55" t="str">
            <v>大型</v>
          </cell>
          <cell r="C55" t="str">
            <v>股份有限公司</v>
          </cell>
          <cell r="D55">
            <v>17003.34</v>
          </cell>
        </row>
        <row r="56">
          <cell r="A56" t="str">
            <v>轻工业</v>
          </cell>
          <cell r="B56" t="str">
            <v>大型</v>
          </cell>
          <cell r="C56" t="str">
            <v>外商投资企业</v>
          </cell>
          <cell r="D56">
            <v>10906.14</v>
          </cell>
        </row>
        <row r="57">
          <cell r="A57" t="str">
            <v>轻工业</v>
          </cell>
          <cell r="B57" t="str">
            <v>小型</v>
          </cell>
          <cell r="C57" t="str">
            <v>国有及国有控股企业</v>
          </cell>
          <cell r="D57">
            <v>30315.42</v>
          </cell>
        </row>
        <row r="58">
          <cell r="A58" t="str">
            <v>重工业</v>
          </cell>
          <cell r="B58" t="str">
            <v>小型</v>
          </cell>
          <cell r="C58" t="str">
            <v>外商投资企业</v>
          </cell>
          <cell r="D58">
            <v>48900.3</v>
          </cell>
        </row>
        <row r="59">
          <cell r="A59" t="str">
            <v>轻工业</v>
          </cell>
          <cell r="B59" t="str">
            <v>中型</v>
          </cell>
          <cell r="C59" t="str">
            <v>港澳台商投资企业</v>
          </cell>
          <cell r="D59">
            <v>70978.679999999993</v>
          </cell>
        </row>
        <row r="60">
          <cell r="A60" t="str">
            <v>重工业</v>
          </cell>
          <cell r="B60" t="str">
            <v>小型</v>
          </cell>
          <cell r="C60" t="str">
            <v>集体企业</v>
          </cell>
          <cell r="D60">
            <v>2725.23</v>
          </cell>
        </row>
        <row r="61">
          <cell r="A61" t="str">
            <v>轻工业</v>
          </cell>
          <cell r="B61" t="str">
            <v>小型</v>
          </cell>
          <cell r="C61" t="str">
            <v>股份有限公司</v>
          </cell>
          <cell r="D61">
            <v>85627.46</v>
          </cell>
        </row>
        <row r="62">
          <cell r="A62" t="str">
            <v>轻工业</v>
          </cell>
          <cell r="B62" t="str">
            <v>小型</v>
          </cell>
          <cell r="C62" t="str">
            <v>国有及国有控股企业</v>
          </cell>
          <cell r="D62">
            <v>68407.12</v>
          </cell>
        </row>
        <row r="63">
          <cell r="A63" t="str">
            <v>轻工业</v>
          </cell>
          <cell r="B63" t="str">
            <v>中型</v>
          </cell>
          <cell r="C63" t="str">
            <v>股份有限公司</v>
          </cell>
          <cell r="D63">
            <v>47484.26</v>
          </cell>
        </row>
        <row r="64">
          <cell r="A64" t="str">
            <v>重工业</v>
          </cell>
          <cell r="B64" t="str">
            <v>大型</v>
          </cell>
          <cell r="C64" t="str">
            <v>股份有限公司</v>
          </cell>
          <cell r="D64">
            <v>64035.98</v>
          </cell>
        </row>
        <row r="65">
          <cell r="A65" t="str">
            <v>重工业</v>
          </cell>
          <cell r="B65" t="str">
            <v>小型</v>
          </cell>
          <cell r="C65" t="str">
            <v>外商投资企业</v>
          </cell>
          <cell r="D65">
            <v>18456.32</v>
          </cell>
        </row>
        <row r="66">
          <cell r="A66" t="str">
            <v>轻工业</v>
          </cell>
          <cell r="B66" t="str">
            <v>大型</v>
          </cell>
          <cell r="C66" t="str">
            <v>国有及国有控股企业</v>
          </cell>
          <cell r="D66">
            <v>80635.100000000006</v>
          </cell>
        </row>
        <row r="67">
          <cell r="A67" t="str">
            <v>重工业</v>
          </cell>
          <cell r="B67" t="str">
            <v>大型</v>
          </cell>
          <cell r="C67" t="str">
            <v>国有及国有控股企业</v>
          </cell>
          <cell r="D67">
            <v>38460.33</v>
          </cell>
        </row>
        <row r="68">
          <cell r="A68" t="str">
            <v>重工业</v>
          </cell>
          <cell r="B68" t="str">
            <v>中型</v>
          </cell>
          <cell r="C68" t="str">
            <v>港澳台商投资企业</v>
          </cell>
          <cell r="D68">
            <v>40062.35</v>
          </cell>
        </row>
        <row r="69">
          <cell r="A69" t="str">
            <v>重工业</v>
          </cell>
          <cell r="B69" t="str">
            <v>小型</v>
          </cell>
          <cell r="C69" t="str">
            <v>集体企业</v>
          </cell>
          <cell r="D69">
            <v>73520.009999999995</v>
          </cell>
        </row>
        <row r="70">
          <cell r="A70" t="str">
            <v>轻工业</v>
          </cell>
          <cell r="B70" t="str">
            <v>小型</v>
          </cell>
          <cell r="C70" t="str">
            <v>集体企业</v>
          </cell>
          <cell r="D70">
            <v>61172.88</v>
          </cell>
        </row>
        <row r="71">
          <cell r="A71" t="str">
            <v>轻工业</v>
          </cell>
          <cell r="B71" t="str">
            <v>大型</v>
          </cell>
          <cell r="C71" t="str">
            <v>股份有限公司</v>
          </cell>
          <cell r="D71">
            <v>402.06</v>
          </cell>
        </row>
        <row r="72">
          <cell r="A72" t="str">
            <v>重工业</v>
          </cell>
          <cell r="B72" t="str">
            <v>大型</v>
          </cell>
          <cell r="C72" t="str">
            <v>国有及国有控股企业</v>
          </cell>
          <cell r="D72">
            <v>61037.07</v>
          </cell>
        </row>
        <row r="73">
          <cell r="A73" t="str">
            <v>轻工业</v>
          </cell>
          <cell r="B73" t="str">
            <v>中型</v>
          </cell>
          <cell r="C73" t="str">
            <v>国有及国有控股企业</v>
          </cell>
          <cell r="D73">
            <v>66200.12</v>
          </cell>
        </row>
        <row r="74">
          <cell r="A74" t="str">
            <v>重工业</v>
          </cell>
          <cell r="B74" t="str">
            <v>中型</v>
          </cell>
          <cell r="C74" t="str">
            <v>外商投资企业</v>
          </cell>
          <cell r="D74">
            <v>72511.45</v>
          </cell>
        </row>
        <row r="75">
          <cell r="A75" t="str">
            <v>重工业</v>
          </cell>
          <cell r="B75" t="str">
            <v>大型</v>
          </cell>
          <cell r="C75" t="str">
            <v>集体企业</v>
          </cell>
          <cell r="D75">
            <v>56101.94</v>
          </cell>
        </row>
        <row r="76">
          <cell r="A76" t="str">
            <v>轻工业</v>
          </cell>
          <cell r="B76" t="str">
            <v>大型</v>
          </cell>
          <cell r="C76" t="str">
            <v>外商投资企业</v>
          </cell>
          <cell r="D76">
            <v>98329.3</v>
          </cell>
        </row>
        <row r="77">
          <cell r="A77" t="str">
            <v>轻工业</v>
          </cell>
          <cell r="B77" t="str">
            <v>中型</v>
          </cell>
          <cell r="C77" t="str">
            <v>外商投资企业</v>
          </cell>
          <cell r="D77">
            <v>13162.02</v>
          </cell>
        </row>
        <row r="78">
          <cell r="A78" t="str">
            <v>轻工业</v>
          </cell>
          <cell r="B78" t="str">
            <v>中型</v>
          </cell>
          <cell r="C78" t="str">
            <v>集体企业</v>
          </cell>
          <cell r="D78">
            <v>85317.53</v>
          </cell>
        </row>
        <row r="79">
          <cell r="A79" t="str">
            <v>轻工业</v>
          </cell>
          <cell r="B79" t="str">
            <v>中型</v>
          </cell>
          <cell r="C79" t="str">
            <v>国有及国有控股企业</v>
          </cell>
          <cell r="D79">
            <v>24638.69</v>
          </cell>
        </row>
        <row r="80">
          <cell r="A80" t="str">
            <v>重工业</v>
          </cell>
          <cell r="B80" t="str">
            <v>大型</v>
          </cell>
          <cell r="C80" t="str">
            <v>国有及国有控股企业</v>
          </cell>
          <cell r="D80">
            <v>97692.67</v>
          </cell>
        </row>
        <row r="81">
          <cell r="A81" t="str">
            <v>重工业</v>
          </cell>
          <cell r="B81" t="str">
            <v>大型</v>
          </cell>
          <cell r="C81" t="str">
            <v>集体企业</v>
          </cell>
          <cell r="D81">
            <v>60876.03</v>
          </cell>
        </row>
        <row r="82">
          <cell r="A82" t="str">
            <v>重工业</v>
          </cell>
          <cell r="B82" t="str">
            <v>大型</v>
          </cell>
          <cell r="C82" t="str">
            <v>港澳台商投资企业</v>
          </cell>
          <cell r="D82">
            <v>84593.94</v>
          </cell>
        </row>
        <row r="83">
          <cell r="A83" t="str">
            <v>重工业</v>
          </cell>
          <cell r="B83" t="str">
            <v>小型</v>
          </cell>
          <cell r="C83" t="str">
            <v>集体企业</v>
          </cell>
          <cell r="D83">
            <v>18171.41</v>
          </cell>
        </row>
        <row r="84">
          <cell r="A84" t="str">
            <v>轻工业</v>
          </cell>
          <cell r="B84" t="str">
            <v>小型</v>
          </cell>
          <cell r="C84" t="str">
            <v>外商投资企业</v>
          </cell>
          <cell r="D84">
            <v>82533.440000000002</v>
          </cell>
        </row>
        <row r="85">
          <cell r="A85" t="str">
            <v>重工业</v>
          </cell>
          <cell r="B85" t="str">
            <v>大型</v>
          </cell>
          <cell r="C85" t="str">
            <v>国有及国有控股企业</v>
          </cell>
          <cell r="D85">
            <v>82070.52</v>
          </cell>
        </row>
        <row r="86">
          <cell r="A86" t="str">
            <v>轻工业</v>
          </cell>
          <cell r="B86" t="str">
            <v>中型</v>
          </cell>
          <cell r="C86" t="str">
            <v>集体企业</v>
          </cell>
          <cell r="D86">
            <v>35690.800000000003</v>
          </cell>
        </row>
        <row r="87">
          <cell r="A87" t="str">
            <v>重工业</v>
          </cell>
          <cell r="B87" t="str">
            <v>小型</v>
          </cell>
          <cell r="C87" t="str">
            <v>股份有限公司</v>
          </cell>
          <cell r="D87">
            <v>40459.35</v>
          </cell>
        </row>
        <row r="88">
          <cell r="A88" t="str">
            <v>轻工业</v>
          </cell>
          <cell r="B88" t="str">
            <v>小型</v>
          </cell>
          <cell r="C88" t="str">
            <v>股份有限公司</v>
          </cell>
          <cell r="D88">
            <v>72430.03</v>
          </cell>
        </row>
        <row r="89">
          <cell r="A89" t="str">
            <v>重工业</v>
          </cell>
          <cell r="B89" t="str">
            <v>中型</v>
          </cell>
          <cell r="C89" t="str">
            <v>港澳台商投资企业</v>
          </cell>
          <cell r="D89">
            <v>56427.75</v>
          </cell>
        </row>
        <row r="90">
          <cell r="A90" t="str">
            <v>轻工业</v>
          </cell>
          <cell r="B90" t="str">
            <v>中型</v>
          </cell>
          <cell r="C90" t="str">
            <v>港澳台商投资企业</v>
          </cell>
          <cell r="D90">
            <v>98044.94</v>
          </cell>
        </row>
        <row r="91">
          <cell r="A91" t="str">
            <v>轻工业</v>
          </cell>
          <cell r="B91" t="str">
            <v>中型</v>
          </cell>
          <cell r="C91" t="str">
            <v>外商投资企业</v>
          </cell>
          <cell r="D91">
            <v>20445.72</v>
          </cell>
        </row>
        <row r="92">
          <cell r="A92" t="str">
            <v>轻工业</v>
          </cell>
          <cell r="B92" t="str">
            <v>中型</v>
          </cell>
          <cell r="C92" t="str">
            <v>国有及国有控股企业</v>
          </cell>
          <cell r="D92">
            <v>18543.330000000002</v>
          </cell>
        </row>
        <row r="93">
          <cell r="A93" t="str">
            <v>轻工业</v>
          </cell>
          <cell r="B93" t="str">
            <v>中型</v>
          </cell>
          <cell r="C93" t="str">
            <v>外商投资企业</v>
          </cell>
          <cell r="D93">
            <v>35180.050000000003</v>
          </cell>
        </row>
        <row r="94">
          <cell r="A94" t="str">
            <v>重工业</v>
          </cell>
          <cell r="B94" t="str">
            <v>中型</v>
          </cell>
          <cell r="C94" t="str">
            <v>国有及国有控股企业</v>
          </cell>
          <cell r="D94">
            <v>24441.21</v>
          </cell>
        </row>
        <row r="95">
          <cell r="A95" t="str">
            <v>轻工业</v>
          </cell>
          <cell r="B95" t="str">
            <v>小型</v>
          </cell>
          <cell r="C95" t="str">
            <v>外商投资企业</v>
          </cell>
          <cell r="D95">
            <v>58244.639999999999</v>
          </cell>
        </row>
        <row r="96">
          <cell r="A96" t="str">
            <v>重工业</v>
          </cell>
          <cell r="B96" t="str">
            <v>小型</v>
          </cell>
          <cell r="C96" t="str">
            <v>港澳台商投资企业</v>
          </cell>
          <cell r="D96">
            <v>41759.379999999997</v>
          </cell>
        </row>
        <row r="97">
          <cell r="A97" t="str">
            <v>轻工业</v>
          </cell>
          <cell r="B97" t="str">
            <v>小型</v>
          </cell>
          <cell r="C97" t="str">
            <v>国有及国有控股企业</v>
          </cell>
          <cell r="D97">
            <v>40023</v>
          </cell>
        </row>
        <row r="98">
          <cell r="A98" t="str">
            <v>重工业</v>
          </cell>
          <cell r="B98" t="str">
            <v>中型</v>
          </cell>
          <cell r="C98" t="str">
            <v>股份有限公司</v>
          </cell>
          <cell r="D98">
            <v>86994.75</v>
          </cell>
        </row>
        <row r="99">
          <cell r="A99" t="str">
            <v>重工业</v>
          </cell>
          <cell r="B99" t="str">
            <v>大型</v>
          </cell>
          <cell r="C99" t="str">
            <v>国有及国有控股企业</v>
          </cell>
          <cell r="D99">
            <v>96618.05</v>
          </cell>
        </row>
        <row r="100">
          <cell r="A100" t="str">
            <v>重工业</v>
          </cell>
          <cell r="B100" t="str">
            <v>中型</v>
          </cell>
          <cell r="C100" t="str">
            <v>股份有限公司</v>
          </cell>
          <cell r="D100">
            <v>7021.26</v>
          </cell>
        </row>
        <row r="101">
          <cell r="A101" t="str">
            <v>轻工业</v>
          </cell>
          <cell r="B101" t="str">
            <v>中型</v>
          </cell>
          <cell r="C101" t="str">
            <v>集体企业</v>
          </cell>
          <cell r="D101">
            <v>76916.75</v>
          </cell>
        </row>
        <row r="102">
          <cell r="A102" t="str">
            <v>重工业</v>
          </cell>
          <cell r="B102" t="str">
            <v>中型</v>
          </cell>
          <cell r="C102" t="str">
            <v>外商投资企业</v>
          </cell>
          <cell r="D102">
            <v>20510.23</v>
          </cell>
        </row>
        <row r="103">
          <cell r="A103" t="str">
            <v>轻工业</v>
          </cell>
          <cell r="B103" t="str">
            <v>中型</v>
          </cell>
          <cell r="C103" t="str">
            <v>股份有限公司</v>
          </cell>
          <cell r="D103">
            <v>52081.35</v>
          </cell>
        </row>
        <row r="104">
          <cell r="A104" t="str">
            <v>重工业</v>
          </cell>
          <cell r="B104" t="str">
            <v>中型</v>
          </cell>
          <cell r="C104" t="str">
            <v>集体企业</v>
          </cell>
          <cell r="D104">
            <v>12040.72</v>
          </cell>
        </row>
        <row r="105">
          <cell r="A105" t="str">
            <v>轻工业</v>
          </cell>
          <cell r="B105" t="str">
            <v>中型</v>
          </cell>
          <cell r="C105" t="str">
            <v>港澳台商投资企业</v>
          </cell>
          <cell r="D105">
            <v>73051.990000000005</v>
          </cell>
        </row>
        <row r="106">
          <cell r="A106" t="str">
            <v>轻工业</v>
          </cell>
          <cell r="B106" t="str">
            <v>大型</v>
          </cell>
          <cell r="C106" t="str">
            <v>外商投资企业</v>
          </cell>
          <cell r="D106">
            <v>64698.879999999997</v>
          </cell>
        </row>
        <row r="107">
          <cell r="A107" t="str">
            <v>轻工业</v>
          </cell>
          <cell r="B107" t="str">
            <v>大型</v>
          </cell>
          <cell r="C107" t="str">
            <v>国有及国有控股企业</v>
          </cell>
          <cell r="D107">
            <v>28791.17</v>
          </cell>
        </row>
        <row r="108">
          <cell r="A108" t="str">
            <v>重工业</v>
          </cell>
          <cell r="B108" t="str">
            <v>大型</v>
          </cell>
          <cell r="C108" t="str">
            <v>集体企业</v>
          </cell>
          <cell r="D108">
            <v>79173.929999999993</v>
          </cell>
        </row>
        <row r="109">
          <cell r="A109" t="str">
            <v>轻工业</v>
          </cell>
          <cell r="B109" t="str">
            <v>中型</v>
          </cell>
          <cell r="C109" t="str">
            <v>国有及国有控股企业</v>
          </cell>
          <cell r="D109">
            <v>88266.66</v>
          </cell>
        </row>
        <row r="110">
          <cell r="A110" t="str">
            <v>轻工业</v>
          </cell>
          <cell r="B110" t="str">
            <v>大型</v>
          </cell>
          <cell r="C110" t="str">
            <v>股份有限公司</v>
          </cell>
          <cell r="D110">
            <v>88024.12</v>
          </cell>
        </row>
        <row r="111">
          <cell r="A111" t="str">
            <v>重工业</v>
          </cell>
          <cell r="B111" t="str">
            <v>大型</v>
          </cell>
          <cell r="C111" t="str">
            <v>外商投资企业</v>
          </cell>
          <cell r="D111">
            <v>5970.86</v>
          </cell>
        </row>
        <row r="112">
          <cell r="A112" t="str">
            <v>重工业</v>
          </cell>
          <cell r="B112" t="str">
            <v>大型</v>
          </cell>
          <cell r="C112" t="str">
            <v>外商投资企业</v>
          </cell>
          <cell r="D112">
            <v>60996.23</v>
          </cell>
        </row>
        <row r="113">
          <cell r="A113" t="str">
            <v>重工业</v>
          </cell>
          <cell r="B113" t="str">
            <v>大型</v>
          </cell>
          <cell r="C113" t="str">
            <v>港澳台商投资企业</v>
          </cell>
          <cell r="D113">
            <v>65077.91</v>
          </cell>
        </row>
        <row r="114">
          <cell r="A114" t="str">
            <v>重工业</v>
          </cell>
          <cell r="B114" t="str">
            <v>小型</v>
          </cell>
          <cell r="C114" t="str">
            <v>外商投资企业</v>
          </cell>
          <cell r="D114">
            <v>51271.76</v>
          </cell>
        </row>
        <row r="115">
          <cell r="A115" t="str">
            <v>轻工业</v>
          </cell>
          <cell r="B115" t="str">
            <v>小型</v>
          </cell>
          <cell r="C115" t="str">
            <v>港澳台商投资企业</v>
          </cell>
          <cell r="D115">
            <v>61059.42</v>
          </cell>
        </row>
        <row r="116">
          <cell r="A116" t="str">
            <v>轻工业</v>
          </cell>
          <cell r="B116" t="str">
            <v>大型</v>
          </cell>
          <cell r="C116" t="str">
            <v>集体企业</v>
          </cell>
          <cell r="D116">
            <v>85650.38</v>
          </cell>
        </row>
        <row r="117">
          <cell r="A117" t="str">
            <v>轻工业</v>
          </cell>
          <cell r="B117" t="str">
            <v>中型</v>
          </cell>
          <cell r="C117" t="str">
            <v>港澳台商投资企业</v>
          </cell>
          <cell r="D117">
            <v>93494.33</v>
          </cell>
        </row>
        <row r="118">
          <cell r="A118" t="str">
            <v>轻工业</v>
          </cell>
          <cell r="B118" t="str">
            <v>小型</v>
          </cell>
          <cell r="C118" t="str">
            <v>国有及国有控股企业</v>
          </cell>
          <cell r="D118">
            <v>28990.73</v>
          </cell>
        </row>
        <row r="119">
          <cell r="A119" t="str">
            <v>轻工业</v>
          </cell>
          <cell r="B119" t="str">
            <v>中型</v>
          </cell>
          <cell r="C119" t="str">
            <v>港澳台商投资企业</v>
          </cell>
          <cell r="D119">
            <v>39134.300000000003</v>
          </cell>
        </row>
        <row r="120">
          <cell r="A120" t="str">
            <v>重工业</v>
          </cell>
          <cell r="B120" t="str">
            <v>中型</v>
          </cell>
          <cell r="C120" t="str">
            <v>国有及国有控股企业</v>
          </cell>
          <cell r="D120">
            <v>59100.93</v>
          </cell>
        </row>
        <row r="121">
          <cell r="A121" t="str">
            <v>重工业</v>
          </cell>
          <cell r="B121" t="str">
            <v>小型</v>
          </cell>
          <cell r="C121" t="str">
            <v>外商投资企业</v>
          </cell>
          <cell r="D121">
            <v>51346.73</v>
          </cell>
        </row>
        <row r="122">
          <cell r="A122" t="str">
            <v>轻工业</v>
          </cell>
          <cell r="B122" t="str">
            <v>小型</v>
          </cell>
          <cell r="C122" t="str">
            <v>股份有限公司</v>
          </cell>
          <cell r="D122">
            <v>97389.19</v>
          </cell>
        </row>
        <row r="123">
          <cell r="A123" t="str">
            <v>轻工业</v>
          </cell>
          <cell r="B123" t="str">
            <v>中型</v>
          </cell>
          <cell r="C123" t="str">
            <v>外商投资企业</v>
          </cell>
          <cell r="D123">
            <v>80402.77</v>
          </cell>
        </row>
        <row r="124">
          <cell r="A124" t="str">
            <v>轻工业</v>
          </cell>
          <cell r="B124" t="str">
            <v>小型</v>
          </cell>
          <cell r="C124" t="str">
            <v>股份有限公司</v>
          </cell>
          <cell r="D124">
            <v>56729.65</v>
          </cell>
        </row>
        <row r="125">
          <cell r="A125" t="str">
            <v>轻工业</v>
          </cell>
          <cell r="B125" t="str">
            <v>小型</v>
          </cell>
          <cell r="C125" t="str">
            <v>外商投资企业</v>
          </cell>
          <cell r="D125">
            <v>63038.03</v>
          </cell>
        </row>
        <row r="126">
          <cell r="A126" t="str">
            <v>轻工业</v>
          </cell>
          <cell r="B126" t="str">
            <v>大型</v>
          </cell>
          <cell r="C126" t="str">
            <v>港澳台商投资企业</v>
          </cell>
          <cell r="D126">
            <v>17631.28</v>
          </cell>
        </row>
        <row r="127">
          <cell r="A127" t="str">
            <v>轻工业</v>
          </cell>
          <cell r="B127" t="str">
            <v>大型</v>
          </cell>
          <cell r="C127" t="str">
            <v>国有及国有控股企业</v>
          </cell>
          <cell r="D127">
            <v>77979.97</v>
          </cell>
        </row>
        <row r="128">
          <cell r="A128" t="str">
            <v>轻工业</v>
          </cell>
          <cell r="B128" t="str">
            <v>大型</v>
          </cell>
          <cell r="C128" t="str">
            <v>外商投资企业</v>
          </cell>
          <cell r="D128">
            <v>62456.34</v>
          </cell>
        </row>
        <row r="129">
          <cell r="A129" t="str">
            <v>轻工业</v>
          </cell>
          <cell r="B129" t="str">
            <v>大型</v>
          </cell>
          <cell r="C129" t="str">
            <v>港澳台商投资企业</v>
          </cell>
          <cell r="D129">
            <v>4824.6000000000004</v>
          </cell>
        </row>
        <row r="130">
          <cell r="A130" t="str">
            <v>重工业</v>
          </cell>
          <cell r="B130" t="str">
            <v>小型</v>
          </cell>
          <cell r="C130" t="str">
            <v>股份有限公司</v>
          </cell>
          <cell r="D130">
            <v>3563.57</v>
          </cell>
        </row>
        <row r="131">
          <cell r="A131" t="str">
            <v>轻工业</v>
          </cell>
          <cell r="B131" t="str">
            <v>小型</v>
          </cell>
          <cell r="C131" t="str">
            <v>国有及国有控股企业</v>
          </cell>
          <cell r="D131">
            <v>18988.759999999998</v>
          </cell>
        </row>
        <row r="132">
          <cell r="A132" t="str">
            <v>重工业</v>
          </cell>
          <cell r="B132" t="str">
            <v>小型</v>
          </cell>
          <cell r="C132" t="str">
            <v>国有及国有控股企业</v>
          </cell>
          <cell r="D132">
            <v>9784.1</v>
          </cell>
        </row>
        <row r="133">
          <cell r="A133" t="str">
            <v>重工业</v>
          </cell>
          <cell r="B133" t="str">
            <v>小型</v>
          </cell>
          <cell r="C133" t="str">
            <v>港澳台商投资企业</v>
          </cell>
          <cell r="D133">
            <v>10806.28</v>
          </cell>
        </row>
        <row r="134">
          <cell r="A134" t="str">
            <v>轻工业</v>
          </cell>
          <cell r="B134" t="str">
            <v>小型</v>
          </cell>
          <cell r="C134" t="str">
            <v>外商投资企业</v>
          </cell>
          <cell r="D134">
            <v>49647.9</v>
          </cell>
        </row>
        <row r="135">
          <cell r="A135" t="str">
            <v>重工业</v>
          </cell>
          <cell r="B135" t="str">
            <v>大型</v>
          </cell>
          <cell r="C135" t="str">
            <v>国有及国有控股企业</v>
          </cell>
          <cell r="D135">
            <v>13201.48</v>
          </cell>
        </row>
        <row r="136">
          <cell r="A136" t="str">
            <v>轻工业</v>
          </cell>
          <cell r="B136" t="str">
            <v>小型</v>
          </cell>
          <cell r="C136" t="str">
            <v>港澳台商投资企业</v>
          </cell>
          <cell r="D136">
            <v>72906.03</v>
          </cell>
        </row>
        <row r="137">
          <cell r="A137" t="str">
            <v>轻工业</v>
          </cell>
          <cell r="B137" t="str">
            <v>大型</v>
          </cell>
          <cell r="C137" t="str">
            <v>股份有限公司</v>
          </cell>
          <cell r="D137">
            <v>31277.08</v>
          </cell>
        </row>
        <row r="138">
          <cell r="A138" t="str">
            <v>重工业</v>
          </cell>
          <cell r="B138" t="str">
            <v>大型</v>
          </cell>
          <cell r="C138" t="str">
            <v>集体企业</v>
          </cell>
          <cell r="D138">
            <v>93323.68</v>
          </cell>
        </row>
        <row r="139">
          <cell r="A139" t="str">
            <v>轻工业</v>
          </cell>
          <cell r="B139" t="str">
            <v>大型</v>
          </cell>
          <cell r="C139" t="str">
            <v>国有及国有控股企业</v>
          </cell>
          <cell r="D139">
            <v>52956.639999999999</v>
          </cell>
        </row>
        <row r="140">
          <cell r="A140" t="str">
            <v>重工业</v>
          </cell>
          <cell r="B140" t="str">
            <v>中型</v>
          </cell>
          <cell r="C140" t="str">
            <v>股份有限公司</v>
          </cell>
          <cell r="D140">
            <v>8260.58</v>
          </cell>
        </row>
        <row r="141">
          <cell r="A141" t="str">
            <v>轻工业</v>
          </cell>
          <cell r="B141" t="str">
            <v>中型</v>
          </cell>
          <cell r="C141" t="str">
            <v>港澳台商投资企业</v>
          </cell>
          <cell r="D141">
            <v>48322.31</v>
          </cell>
        </row>
        <row r="142">
          <cell r="A142" t="str">
            <v>重工业</v>
          </cell>
          <cell r="B142" t="str">
            <v>大型</v>
          </cell>
          <cell r="C142" t="str">
            <v>港澳台商投资企业</v>
          </cell>
          <cell r="D142">
            <v>94563.72</v>
          </cell>
        </row>
        <row r="143">
          <cell r="A143" t="str">
            <v>重工业</v>
          </cell>
          <cell r="B143" t="str">
            <v>中型</v>
          </cell>
          <cell r="C143" t="str">
            <v>国有及国有控股企业</v>
          </cell>
          <cell r="D143">
            <v>31410.19</v>
          </cell>
        </row>
        <row r="144">
          <cell r="A144" t="str">
            <v>轻工业</v>
          </cell>
          <cell r="B144" t="str">
            <v>中型</v>
          </cell>
          <cell r="C144" t="str">
            <v>国有及国有控股企业</v>
          </cell>
          <cell r="D144">
            <v>580.66</v>
          </cell>
        </row>
        <row r="145">
          <cell r="A145" t="str">
            <v>重工业</v>
          </cell>
          <cell r="B145" t="str">
            <v>大型</v>
          </cell>
          <cell r="C145" t="str">
            <v>集体企业</v>
          </cell>
          <cell r="D145">
            <v>23815.87</v>
          </cell>
        </row>
        <row r="146">
          <cell r="A146" t="str">
            <v>重工业</v>
          </cell>
          <cell r="B146" t="str">
            <v>小型</v>
          </cell>
          <cell r="C146" t="str">
            <v>外商投资企业</v>
          </cell>
          <cell r="D146">
            <v>16824.98</v>
          </cell>
        </row>
        <row r="147">
          <cell r="A147" t="str">
            <v>重工业</v>
          </cell>
          <cell r="B147" t="str">
            <v>小型</v>
          </cell>
          <cell r="C147" t="str">
            <v>国有及国有控股企业</v>
          </cell>
          <cell r="D147">
            <v>59300.17</v>
          </cell>
        </row>
        <row r="148">
          <cell r="A148" t="str">
            <v>重工业</v>
          </cell>
          <cell r="B148" t="str">
            <v>大型</v>
          </cell>
          <cell r="C148" t="str">
            <v>股份有限公司</v>
          </cell>
          <cell r="D148">
            <v>8134.72</v>
          </cell>
        </row>
        <row r="149">
          <cell r="A149" t="str">
            <v>轻工业</v>
          </cell>
          <cell r="B149" t="str">
            <v>中型</v>
          </cell>
          <cell r="C149" t="str">
            <v>集体企业</v>
          </cell>
          <cell r="D149">
            <v>12173.9</v>
          </cell>
        </row>
        <row r="150">
          <cell r="A150" t="str">
            <v>轻工业</v>
          </cell>
          <cell r="B150" t="str">
            <v>中型</v>
          </cell>
          <cell r="C150" t="str">
            <v>外商投资企业</v>
          </cell>
          <cell r="D150">
            <v>81019.95</v>
          </cell>
        </row>
        <row r="151">
          <cell r="A151" t="str">
            <v>轻工业</v>
          </cell>
          <cell r="B151" t="str">
            <v>小型</v>
          </cell>
          <cell r="C151" t="str">
            <v>港澳台商投资企业</v>
          </cell>
          <cell r="D151">
            <v>18074.650000000001</v>
          </cell>
        </row>
        <row r="152">
          <cell r="A152" t="str">
            <v>重工业</v>
          </cell>
          <cell r="B152" t="str">
            <v>小型</v>
          </cell>
          <cell r="C152" t="str">
            <v>港澳台商投资企业</v>
          </cell>
          <cell r="D152">
            <v>32319.29</v>
          </cell>
        </row>
        <row r="153">
          <cell r="A153" t="str">
            <v>重工业</v>
          </cell>
          <cell r="B153" t="str">
            <v>大型</v>
          </cell>
          <cell r="C153" t="str">
            <v>港澳台商投资企业</v>
          </cell>
          <cell r="D153">
            <v>28917.200000000001</v>
          </cell>
        </row>
        <row r="154">
          <cell r="A154" t="str">
            <v>轻工业</v>
          </cell>
          <cell r="B154" t="str">
            <v>大型</v>
          </cell>
          <cell r="C154" t="str">
            <v>集体企业</v>
          </cell>
          <cell r="D154">
            <v>16939.53</v>
          </cell>
        </row>
        <row r="155">
          <cell r="A155" t="str">
            <v>轻工业</v>
          </cell>
          <cell r="B155" t="str">
            <v>小型</v>
          </cell>
          <cell r="C155" t="str">
            <v>股份有限公司</v>
          </cell>
          <cell r="D155">
            <v>84304.69</v>
          </cell>
        </row>
        <row r="156">
          <cell r="A156" t="str">
            <v>重工业</v>
          </cell>
          <cell r="B156" t="str">
            <v>小型</v>
          </cell>
          <cell r="C156" t="str">
            <v>集体企业</v>
          </cell>
          <cell r="D156">
            <v>77487.16</v>
          </cell>
        </row>
        <row r="157">
          <cell r="A157" t="str">
            <v>轻工业</v>
          </cell>
          <cell r="B157" t="str">
            <v>小型</v>
          </cell>
          <cell r="C157" t="str">
            <v>股份有限公司</v>
          </cell>
          <cell r="D157">
            <v>22522.62</v>
          </cell>
        </row>
        <row r="158">
          <cell r="A158" t="str">
            <v>轻工业</v>
          </cell>
          <cell r="B158" t="str">
            <v>中型</v>
          </cell>
          <cell r="C158" t="str">
            <v>股份有限公司</v>
          </cell>
          <cell r="D158">
            <v>15777.65</v>
          </cell>
        </row>
        <row r="159">
          <cell r="A159" t="str">
            <v>重工业</v>
          </cell>
          <cell r="B159" t="str">
            <v>中型</v>
          </cell>
          <cell r="C159" t="str">
            <v>外商投资企业</v>
          </cell>
          <cell r="D159">
            <v>73470.55</v>
          </cell>
        </row>
        <row r="160">
          <cell r="A160" t="str">
            <v>轻工业</v>
          </cell>
          <cell r="B160" t="str">
            <v>小型</v>
          </cell>
          <cell r="C160" t="str">
            <v>国有及国有控股企业</v>
          </cell>
          <cell r="D160">
            <v>75394.3</v>
          </cell>
        </row>
        <row r="161">
          <cell r="A161" t="str">
            <v>轻工业</v>
          </cell>
          <cell r="B161" t="str">
            <v>大型</v>
          </cell>
          <cell r="C161" t="str">
            <v>港澳台商投资企业</v>
          </cell>
          <cell r="D161">
            <v>68571.53</v>
          </cell>
        </row>
        <row r="162">
          <cell r="A162" t="str">
            <v>轻工业</v>
          </cell>
          <cell r="B162" t="str">
            <v>小型</v>
          </cell>
          <cell r="C162" t="str">
            <v>国有及国有控股企业</v>
          </cell>
          <cell r="D162">
            <v>62156.88</v>
          </cell>
        </row>
        <row r="163">
          <cell r="A163" t="str">
            <v>轻工业</v>
          </cell>
          <cell r="B163" t="str">
            <v>小型</v>
          </cell>
          <cell r="C163" t="str">
            <v>外商投资企业</v>
          </cell>
          <cell r="D163">
            <v>63813.31</v>
          </cell>
        </row>
        <row r="164">
          <cell r="A164" t="str">
            <v>轻工业</v>
          </cell>
          <cell r="B164" t="str">
            <v>大型</v>
          </cell>
          <cell r="C164" t="str">
            <v>股份有限公司</v>
          </cell>
          <cell r="D164">
            <v>31616.34</v>
          </cell>
        </row>
        <row r="165">
          <cell r="A165" t="str">
            <v>轻工业</v>
          </cell>
          <cell r="B165" t="str">
            <v>大型</v>
          </cell>
          <cell r="C165" t="str">
            <v>港澳台商投资企业</v>
          </cell>
          <cell r="D165">
            <v>25192.37</v>
          </cell>
        </row>
        <row r="166">
          <cell r="A166" t="str">
            <v>轻工业</v>
          </cell>
          <cell r="B166" t="str">
            <v>中型</v>
          </cell>
          <cell r="C166" t="str">
            <v>港澳台商投资企业</v>
          </cell>
          <cell r="D166">
            <v>35425.300000000003</v>
          </cell>
        </row>
        <row r="167">
          <cell r="A167" t="str">
            <v>重工业</v>
          </cell>
          <cell r="B167" t="str">
            <v>大型</v>
          </cell>
          <cell r="C167" t="str">
            <v>港澳台商投资企业</v>
          </cell>
          <cell r="D167">
            <v>32980.089999999997</v>
          </cell>
        </row>
        <row r="168">
          <cell r="A168" t="str">
            <v>轻工业</v>
          </cell>
          <cell r="B168" t="str">
            <v>中型</v>
          </cell>
          <cell r="C168" t="str">
            <v>外商投资企业</v>
          </cell>
          <cell r="D168">
            <v>18639.7</v>
          </cell>
        </row>
        <row r="169">
          <cell r="A169" t="str">
            <v>轻工业</v>
          </cell>
          <cell r="B169" t="str">
            <v>小型</v>
          </cell>
          <cell r="C169" t="str">
            <v>国有及国有控股企业</v>
          </cell>
          <cell r="D169">
            <v>81618.259999999995</v>
          </cell>
        </row>
        <row r="170">
          <cell r="A170" t="str">
            <v>重工业</v>
          </cell>
          <cell r="B170" t="str">
            <v>中型</v>
          </cell>
          <cell r="C170" t="str">
            <v>港澳台商投资企业</v>
          </cell>
          <cell r="D170">
            <v>94020.78</v>
          </cell>
        </row>
        <row r="171">
          <cell r="A171" t="str">
            <v>轻工业</v>
          </cell>
          <cell r="B171" t="str">
            <v>小型</v>
          </cell>
          <cell r="C171" t="str">
            <v>股份有限公司</v>
          </cell>
          <cell r="D171">
            <v>99243.94</v>
          </cell>
        </row>
        <row r="172">
          <cell r="A172" t="str">
            <v>重工业</v>
          </cell>
          <cell r="B172" t="str">
            <v>小型</v>
          </cell>
          <cell r="C172" t="str">
            <v>港澳台商投资企业</v>
          </cell>
          <cell r="D172">
            <v>95850.63</v>
          </cell>
        </row>
        <row r="173">
          <cell r="A173" t="str">
            <v>轻工业</v>
          </cell>
          <cell r="B173" t="str">
            <v>大型</v>
          </cell>
          <cell r="C173" t="str">
            <v>股份有限公司</v>
          </cell>
          <cell r="D173">
            <v>70143.17</v>
          </cell>
        </row>
        <row r="174">
          <cell r="A174" t="str">
            <v>轻工业</v>
          </cell>
          <cell r="B174" t="str">
            <v>小型</v>
          </cell>
          <cell r="C174" t="str">
            <v>股份有限公司</v>
          </cell>
          <cell r="D174">
            <v>97238.79</v>
          </cell>
        </row>
        <row r="175">
          <cell r="A175" t="str">
            <v>轻工业</v>
          </cell>
          <cell r="B175" t="str">
            <v>大型</v>
          </cell>
          <cell r="C175" t="str">
            <v>国有及国有控股企业</v>
          </cell>
          <cell r="D175">
            <v>3257.32</v>
          </cell>
        </row>
        <row r="176">
          <cell r="A176" t="str">
            <v>重工业</v>
          </cell>
          <cell r="B176" t="str">
            <v>大型</v>
          </cell>
          <cell r="C176" t="str">
            <v>股份有限公司</v>
          </cell>
          <cell r="D176">
            <v>11269.99</v>
          </cell>
        </row>
        <row r="177">
          <cell r="A177" t="str">
            <v>轻工业</v>
          </cell>
          <cell r="B177" t="str">
            <v>小型</v>
          </cell>
          <cell r="C177" t="str">
            <v>股份有限公司</v>
          </cell>
          <cell r="D177">
            <v>3715.15</v>
          </cell>
        </row>
        <row r="178">
          <cell r="A178" t="str">
            <v>重工业</v>
          </cell>
          <cell r="B178" t="str">
            <v>大型</v>
          </cell>
          <cell r="C178" t="str">
            <v>港澳台商投资企业</v>
          </cell>
          <cell r="D178">
            <v>7631.13</v>
          </cell>
        </row>
        <row r="179">
          <cell r="A179" t="str">
            <v>轻工业</v>
          </cell>
          <cell r="B179" t="str">
            <v>大型</v>
          </cell>
          <cell r="C179" t="str">
            <v>集体企业</v>
          </cell>
          <cell r="D179">
            <v>66459.86</v>
          </cell>
        </row>
        <row r="180">
          <cell r="A180" t="str">
            <v>重工业</v>
          </cell>
          <cell r="B180" t="str">
            <v>小型</v>
          </cell>
          <cell r="C180" t="str">
            <v>集体企业</v>
          </cell>
          <cell r="D180">
            <v>23443.63</v>
          </cell>
        </row>
        <row r="181">
          <cell r="A181" t="str">
            <v>轻工业</v>
          </cell>
          <cell r="B181" t="str">
            <v>大型</v>
          </cell>
          <cell r="C181" t="str">
            <v>国有及国有控股企业</v>
          </cell>
          <cell r="D181">
            <v>61059.73</v>
          </cell>
        </row>
        <row r="182">
          <cell r="A182" t="str">
            <v>轻工业</v>
          </cell>
          <cell r="B182" t="str">
            <v>小型</v>
          </cell>
          <cell r="C182" t="str">
            <v>股份有限公司</v>
          </cell>
          <cell r="D182">
            <v>88757.4</v>
          </cell>
        </row>
        <row r="183">
          <cell r="A183" t="str">
            <v>重工业</v>
          </cell>
          <cell r="B183" t="str">
            <v>大型</v>
          </cell>
          <cell r="C183" t="str">
            <v>外商投资企业</v>
          </cell>
          <cell r="D183">
            <v>7536.54</v>
          </cell>
        </row>
        <row r="184">
          <cell r="A184" t="str">
            <v>重工业</v>
          </cell>
          <cell r="B184" t="str">
            <v>中型</v>
          </cell>
          <cell r="C184" t="str">
            <v>集体企业</v>
          </cell>
          <cell r="D184">
            <v>37500.01</v>
          </cell>
        </row>
        <row r="185">
          <cell r="A185" t="str">
            <v>轻工业</v>
          </cell>
          <cell r="B185" t="str">
            <v>小型</v>
          </cell>
          <cell r="C185" t="str">
            <v>集体企业</v>
          </cell>
          <cell r="D185">
            <v>8714.32</v>
          </cell>
        </row>
        <row r="186">
          <cell r="A186" t="str">
            <v>重工业</v>
          </cell>
          <cell r="B186" t="str">
            <v>中型</v>
          </cell>
          <cell r="C186" t="str">
            <v>外商投资企业</v>
          </cell>
          <cell r="D186">
            <v>4502.09</v>
          </cell>
        </row>
        <row r="187">
          <cell r="A187" t="str">
            <v>重工业</v>
          </cell>
          <cell r="B187" t="str">
            <v>大型</v>
          </cell>
          <cell r="C187" t="str">
            <v>股份有限公司</v>
          </cell>
          <cell r="D187">
            <v>36126.29</v>
          </cell>
        </row>
        <row r="188">
          <cell r="A188" t="str">
            <v>轻工业</v>
          </cell>
          <cell r="B188" t="str">
            <v>中型</v>
          </cell>
          <cell r="C188" t="str">
            <v>股份有限公司</v>
          </cell>
          <cell r="D188">
            <v>17442.73</v>
          </cell>
        </row>
        <row r="189">
          <cell r="A189" t="str">
            <v>轻工业</v>
          </cell>
          <cell r="B189" t="str">
            <v>大型</v>
          </cell>
          <cell r="C189" t="str">
            <v>股份有限公司</v>
          </cell>
          <cell r="D189">
            <v>26207.02</v>
          </cell>
        </row>
        <row r="190">
          <cell r="A190" t="str">
            <v>重工业</v>
          </cell>
          <cell r="B190" t="str">
            <v>中型</v>
          </cell>
          <cell r="C190" t="str">
            <v>国有及国有控股企业</v>
          </cell>
          <cell r="D190">
            <v>304.60000000000002</v>
          </cell>
        </row>
        <row r="191">
          <cell r="A191" t="str">
            <v>轻工业</v>
          </cell>
          <cell r="B191" t="str">
            <v>小型</v>
          </cell>
          <cell r="C191" t="str">
            <v>港澳台商投资企业</v>
          </cell>
          <cell r="D191">
            <v>12625.84</v>
          </cell>
        </row>
        <row r="192">
          <cell r="A192" t="str">
            <v>重工业</v>
          </cell>
          <cell r="B192" t="str">
            <v>小型</v>
          </cell>
          <cell r="C192" t="str">
            <v>股份有限公司</v>
          </cell>
          <cell r="D192">
            <v>19540.98</v>
          </cell>
        </row>
        <row r="193">
          <cell r="A193" t="str">
            <v>重工业</v>
          </cell>
          <cell r="B193" t="str">
            <v>大型</v>
          </cell>
          <cell r="C193" t="str">
            <v>股份有限公司</v>
          </cell>
          <cell r="D193">
            <v>33061.56</v>
          </cell>
        </row>
        <row r="194">
          <cell r="A194" t="str">
            <v>重工业</v>
          </cell>
          <cell r="B194" t="str">
            <v>中型</v>
          </cell>
          <cell r="C194" t="str">
            <v>集体企业</v>
          </cell>
          <cell r="D194">
            <v>18694.79</v>
          </cell>
        </row>
        <row r="195">
          <cell r="A195" t="str">
            <v>轻工业</v>
          </cell>
          <cell r="B195" t="str">
            <v>大型</v>
          </cell>
          <cell r="C195" t="str">
            <v>港澳台商投资企业</v>
          </cell>
          <cell r="D195">
            <v>22622.52</v>
          </cell>
        </row>
        <row r="196">
          <cell r="A196" t="str">
            <v>轻工业</v>
          </cell>
          <cell r="B196" t="str">
            <v>中型</v>
          </cell>
          <cell r="C196" t="str">
            <v>集体企业</v>
          </cell>
          <cell r="D196">
            <v>96918.51</v>
          </cell>
        </row>
        <row r="197">
          <cell r="A197" t="str">
            <v>轻工业</v>
          </cell>
          <cell r="B197" t="str">
            <v>大型</v>
          </cell>
          <cell r="C197" t="str">
            <v>股份有限公司</v>
          </cell>
          <cell r="D197">
            <v>57864.66</v>
          </cell>
        </row>
        <row r="198">
          <cell r="A198" t="str">
            <v>重工业</v>
          </cell>
          <cell r="B198" t="str">
            <v>大型</v>
          </cell>
          <cell r="C198" t="str">
            <v>港澳台商投资企业</v>
          </cell>
          <cell r="D198">
            <v>9973.5</v>
          </cell>
        </row>
        <row r="199">
          <cell r="A199" t="str">
            <v>轻工业</v>
          </cell>
          <cell r="B199" t="str">
            <v>小型</v>
          </cell>
          <cell r="C199" t="str">
            <v>外商投资企业</v>
          </cell>
          <cell r="D199">
            <v>70901.440000000002</v>
          </cell>
        </row>
        <row r="200">
          <cell r="A200" t="str">
            <v>轻工业</v>
          </cell>
          <cell r="B200" t="str">
            <v>中型</v>
          </cell>
          <cell r="C200" t="str">
            <v>外商投资企业</v>
          </cell>
          <cell r="D200">
            <v>44194.67</v>
          </cell>
        </row>
        <row r="201">
          <cell r="A201" t="str">
            <v>轻工业</v>
          </cell>
          <cell r="B201" t="str">
            <v>大型</v>
          </cell>
          <cell r="C201" t="str">
            <v>外商投资企业</v>
          </cell>
          <cell r="D201">
            <v>56968.5</v>
          </cell>
        </row>
        <row r="202">
          <cell r="A202" t="str">
            <v>重工业</v>
          </cell>
          <cell r="B202" t="str">
            <v>大型</v>
          </cell>
          <cell r="C202" t="str">
            <v>国有及国有控股企业</v>
          </cell>
          <cell r="D202">
            <v>8755.67</v>
          </cell>
        </row>
        <row r="203">
          <cell r="A203" t="str">
            <v>轻工业</v>
          </cell>
          <cell r="B203" t="str">
            <v>大型</v>
          </cell>
          <cell r="C203" t="str">
            <v>外商投资企业</v>
          </cell>
          <cell r="D203">
            <v>10524.85</v>
          </cell>
        </row>
        <row r="204">
          <cell r="A204" t="str">
            <v>轻工业</v>
          </cell>
          <cell r="B204" t="str">
            <v>中型</v>
          </cell>
          <cell r="C204" t="str">
            <v>集体企业</v>
          </cell>
          <cell r="D204">
            <v>85643.26</v>
          </cell>
        </row>
        <row r="205">
          <cell r="A205" t="str">
            <v>重工业</v>
          </cell>
          <cell r="B205" t="str">
            <v>中型</v>
          </cell>
          <cell r="C205" t="str">
            <v>股份有限公司</v>
          </cell>
          <cell r="D205">
            <v>23565.4</v>
          </cell>
        </row>
        <row r="206">
          <cell r="A206" t="str">
            <v>轻工业</v>
          </cell>
          <cell r="B206" t="str">
            <v>中型</v>
          </cell>
          <cell r="C206" t="str">
            <v>集体企业</v>
          </cell>
          <cell r="D206">
            <v>56951.03</v>
          </cell>
        </row>
        <row r="207">
          <cell r="A207" t="str">
            <v>轻工业</v>
          </cell>
          <cell r="B207" t="str">
            <v>大型</v>
          </cell>
          <cell r="C207" t="str">
            <v>集体企业</v>
          </cell>
          <cell r="D207">
            <v>37158.29</v>
          </cell>
        </row>
        <row r="208">
          <cell r="A208" t="str">
            <v>重工业</v>
          </cell>
          <cell r="B208" t="str">
            <v>小型</v>
          </cell>
          <cell r="C208" t="str">
            <v>集体企业</v>
          </cell>
          <cell r="D208">
            <v>52671.72</v>
          </cell>
        </row>
        <row r="209">
          <cell r="A209" t="str">
            <v>轻工业</v>
          </cell>
          <cell r="B209" t="str">
            <v>大型</v>
          </cell>
          <cell r="C209" t="str">
            <v>外商投资企业</v>
          </cell>
          <cell r="D209">
            <v>10074.24</v>
          </cell>
        </row>
        <row r="210">
          <cell r="A210" t="str">
            <v>重工业</v>
          </cell>
          <cell r="B210" t="str">
            <v>大型</v>
          </cell>
          <cell r="C210" t="str">
            <v>外商投资企业</v>
          </cell>
          <cell r="D210">
            <v>60277.55</v>
          </cell>
        </row>
        <row r="211">
          <cell r="A211" t="str">
            <v>重工业</v>
          </cell>
          <cell r="B211" t="str">
            <v>中型</v>
          </cell>
          <cell r="C211" t="str">
            <v>港澳台商投资企业</v>
          </cell>
          <cell r="D211">
            <v>6924.83</v>
          </cell>
        </row>
        <row r="212">
          <cell r="A212" t="str">
            <v>轻工业</v>
          </cell>
          <cell r="B212" t="str">
            <v>小型</v>
          </cell>
          <cell r="C212" t="str">
            <v>集体企业</v>
          </cell>
          <cell r="D212">
            <v>29895.54</v>
          </cell>
        </row>
        <row r="213">
          <cell r="A213" t="str">
            <v>重工业</v>
          </cell>
          <cell r="B213" t="str">
            <v>小型</v>
          </cell>
          <cell r="C213" t="str">
            <v>集体企业</v>
          </cell>
          <cell r="D213">
            <v>25210.48</v>
          </cell>
        </row>
        <row r="214">
          <cell r="A214" t="str">
            <v>重工业</v>
          </cell>
          <cell r="B214" t="str">
            <v>大型</v>
          </cell>
          <cell r="C214" t="str">
            <v>集体企业</v>
          </cell>
          <cell r="D214">
            <v>13214.57</v>
          </cell>
        </row>
        <row r="215">
          <cell r="A215" t="str">
            <v>重工业</v>
          </cell>
          <cell r="B215" t="str">
            <v>小型</v>
          </cell>
          <cell r="C215" t="str">
            <v>港澳台商投资企业</v>
          </cell>
          <cell r="D215">
            <v>1382.63</v>
          </cell>
        </row>
        <row r="216">
          <cell r="A216" t="str">
            <v>轻工业</v>
          </cell>
          <cell r="B216" t="str">
            <v>大型</v>
          </cell>
          <cell r="C216" t="str">
            <v>外商投资企业</v>
          </cell>
          <cell r="D216">
            <v>99979.1</v>
          </cell>
        </row>
        <row r="217">
          <cell r="A217" t="str">
            <v>重工业</v>
          </cell>
          <cell r="B217" t="str">
            <v>中型</v>
          </cell>
          <cell r="C217" t="str">
            <v>股份有限公司</v>
          </cell>
          <cell r="D217">
            <v>15861.79</v>
          </cell>
        </row>
        <row r="218">
          <cell r="A218" t="str">
            <v>轻工业</v>
          </cell>
          <cell r="B218" t="str">
            <v>小型</v>
          </cell>
          <cell r="C218" t="str">
            <v>港澳台商投资企业</v>
          </cell>
          <cell r="D218">
            <v>99806.44</v>
          </cell>
        </row>
        <row r="219">
          <cell r="A219" t="str">
            <v>轻工业</v>
          </cell>
          <cell r="B219" t="str">
            <v>中型</v>
          </cell>
          <cell r="C219" t="str">
            <v>国有及国有控股企业</v>
          </cell>
          <cell r="D219">
            <v>20138.88</v>
          </cell>
        </row>
        <row r="220">
          <cell r="A220" t="str">
            <v>轻工业</v>
          </cell>
          <cell r="B220" t="str">
            <v>小型</v>
          </cell>
          <cell r="C220" t="str">
            <v>外商投资企业</v>
          </cell>
          <cell r="D220">
            <v>5045.21</v>
          </cell>
        </row>
        <row r="221">
          <cell r="A221" t="str">
            <v>轻工业</v>
          </cell>
          <cell r="B221" t="str">
            <v>大型</v>
          </cell>
          <cell r="C221" t="str">
            <v>国有及国有控股企业</v>
          </cell>
          <cell r="D221">
            <v>70098.09</v>
          </cell>
        </row>
        <row r="222">
          <cell r="A222" t="str">
            <v>轻工业</v>
          </cell>
          <cell r="B222" t="str">
            <v>中型</v>
          </cell>
          <cell r="C222" t="str">
            <v>港澳台商投资企业</v>
          </cell>
          <cell r="D222">
            <v>54484.36</v>
          </cell>
        </row>
        <row r="223">
          <cell r="A223" t="str">
            <v>重工业</v>
          </cell>
          <cell r="B223" t="str">
            <v>小型</v>
          </cell>
          <cell r="C223" t="str">
            <v>股份有限公司</v>
          </cell>
          <cell r="D223">
            <v>12009.02</v>
          </cell>
        </row>
        <row r="224">
          <cell r="A224" t="str">
            <v>轻工业</v>
          </cell>
          <cell r="B224" t="str">
            <v>中型</v>
          </cell>
          <cell r="C224" t="str">
            <v>外商投资企业</v>
          </cell>
          <cell r="D224">
            <v>61718.66</v>
          </cell>
        </row>
        <row r="225">
          <cell r="A225" t="str">
            <v>重工业</v>
          </cell>
          <cell r="B225" t="str">
            <v>中型</v>
          </cell>
          <cell r="C225" t="str">
            <v>股份有限公司</v>
          </cell>
          <cell r="D225">
            <v>60083.31</v>
          </cell>
        </row>
        <row r="226">
          <cell r="A226" t="str">
            <v>重工业</v>
          </cell>
          <cell r="B226" t="str">
            <v>小型</v>
          </cell>
          <cell r="C226" t="str">
            <v>国有及国有控股企业</v>
          </cell>
          <cell r="D226">
            <v>99314.23</v>
          </cell>
        </row>
        <row r="227">
          <cell r="A227" t="str">
            <v>重工业</v>
          </cell>
          <cell r="B227" t="str">
            <v>小型</v>
          </cell>
          <cell r="C227" t="str">
            <v>国有及国有控股企业</v>
          </cell>
          <cell r="D227">
            <v>86162.99</v>
          </cell>
        </row>
        <row r="228">
          <cell r="A228" t="str">
            <v>轻工业</v>
          </cell>
          <cell r="B228" t="str">
            <v>小型</v>
          </cell>
          <cell r="C228" t="str">
            <v>国有及国有控股企业</v>
          </cell>
          <cell r="D228">
            <v>27837.48</v>
          </cell>
        </row>
        <row r="229">
          <cell r="A229" t="str">
            <v>轻工业</v>
          </cell>
          <cell r="B229" t="str">
            <v>中型</v>
          </cell>
          <cell r="C229" t="str">
            <v>股份有限公司</v>
          </cell>
          <cell r="D229">
            <v>13039.96</v>
          </cell>
        </row>
        <row r="230">
          <cell r="A230" t="str">
            <v>重工业</v>
          </cell>
          <cell r="B230" t="str">
            <v>小型</v>
          </cell>
          <cell r="C230" t="str">
            <v>集体企业</v>
          </cell>
          <cell r="D230">
            <v>86567.75</v>
          </cell>
        </row>
        <row r="231">
          <cell r="A231" t="str">
            <v>重工业</v>
          </cell>
          <cell r="B231" t="str">
            <v>大型</v>
          </cell>
          <cell r="C231" t="str">
            <v>股份有限公司</v>
          </cell>
          <cell r="D231">
            <v>3034.29</v>
          </cell>
        </row>
        <row r="232">
          <cell r="A232" t="str">
            <v>重工业</v>
          </cell>
          <cell r="B232" t="str">
            <v>小型</v>
          </cell>
          <cell r="C232" t="str">
            <v>港澳台商投资企业</v>
          </cell>
          <cell r="D232">
            <v>20865.310000000001</v>
          </cell>
        </row>
        <row r="233">
          <cell r="A233" t="str">
            <v>重工业</v>
          </cell>
          <cell r="B233" t="str">
            <v>小型</v>
          </cell>
          <cell r="C233" t="str">
            <v>港澳台商投资企业</v>
          </cell>
          <cell r="D233">
            <v>39349.550000000003</v>
          </cell>
        </row>
        <row r="234">
          <cell r="A234" t="str">
            <v>轻工业</v>
          </cell>
          <cell r="B234" t="str">
            <v>中型</v>
          </cell>
          <cell r="C234" t="str">
            <v>国有及国有控股企业</v>
          </cell>
          <cell r="D234">
            <v>73020.679999999993</v>
          </cell>
        </row>
        <row r="235">
          <cell r="A235" t="str">
            <v>轻工业</v>
          </cell>
          <cell r="B235" t="str">
            <v>大型</v>
          </cell>
          <cell r="C235" t="str">
            <v>港澳台商投资企业</v>
          </cell>
          <cell r="D235">
            <v>57212.17</v>
          </cell>
        </row>
        <row r="236">
          <cell r="A236" t="str">
            <v>重工业</v>
          </cell>
          <cell r="B236" t="str">
            <v>中型</v>
          </cell>
          <cell r="C236" t="str">
            <v>集体企业</v>
          </cell>
          <cell r="D236">
            <v>1843.53</v>
          </cell>
        </row>
        <row r="237">
          <cell r="A237" t="str">
            <v>轻工业</v>
          </cell>
          <cell r="B237" t="str">
            <v>小型</v>
          </cell>
          <cell r="C237" t="str">
            <v>集体企业</v>
          </cell>
          <cell r="D237">
            <v>26450.97</v>
          </cell>
        </row>
        <row r="238">
          <cell r="A238" t="str">
            <v>轻工业</v>
          </cell>
          <cell r="B238" t="str">
            <v>大型</v>
          </cell>
          <cell r="C238" t="str">
            <v>外商投资企业</v>
          </cell>
          <cell r="D238">
            <v>96150.02</v>
          </cell>
        </row>
        <row r="239">
          <cell r="A239" t="str">
            <v>轻工业</v>
          </cell>
          <cell r="B239" t="str">
            <v>大型</v>
          </cell>
          <cell r="C239" t="str">
            <v>外商投资企业</v>
          </cell>
          <cell r="D239">
            <v>10453.82</v>
          </cell>
        </row>
        <row r="240">
          <cell r="A240" t="str">
            <v>重工业</v>
          </cell>
          <cell r="B240" t="str">
            <v>大型</v>
          </cell>
          <cell r="C240" t="str">
            <v>港澳台商投资企业</v>
          </cell>
          <cell r="D240">
            <v>88072.17</v>
          </cell>
        </row>
        <row r="241">
          <cell r="A241" t="str">
            <v>轻工业</v>
          </cell>
          <cell r="B241" t="str">
            <v>大型</v>
          </cell>
          <cell r="C241" t="str">
            <v>集体企业</v>
          </cell>
          <cell r="D241">
            <v>77933.119999999995</v>
          </cell>
        </row>
        <row r="242">
          <cell r="A242" t="str">
            <v>轻工业</v>
          </cell>
          <cell r="B242" t="str">
            <v>中型</v>
          </cell>
          <cell r="C242" t="str">
            <v>集体企业</v>
          </cell>
          <cell r="D242">
            <v>2344.62</v>
          </cell>
        </row>
        <row r="243">
          <cell r="A243" t="str">
            <v>轻工业</v>
          </cell>
          <cell r="B243" t="str">
            <v>小型</v>
          </cell>
          <cell r="C243" t="str">
            <v>集体企业</v>
          </cell>
          <cell r="D243">
            <v>47647.46</v>
          </cell>
        </row>
        <row r="244">
          <cell r="A244" t="str">
            <v>轻工业</v>
          </cell>
          <cell r="B244" t="str">
            <v>中型</v>
          </cell>
          <cell r="C244" t="str">
            <v>港澳台商投资企业</v>
          </cell>
          <cell r="D244">
            <v>66886.41</v>
          </cell>
        </row>
        <row r="245">
          <cell r="A245" t="str">
            <v>重工业</v>
          </cell>
          <cell r="B245" t="str">
            <v>小型</v>
          </cell>
          <cell r="C245" t="str">
            <v>股份有限公司</v>
          </cell>
          <cell r="D245">
            <v>12525.25</v>
          </cell>
        </row>
        <row r="246">
          <cell r="A246" t="str">
            <v>重工业</v>
          </cell>
          <cell r="B246" t="str">
            <v>小型</v>
          </cell>
          <cell r="C246" t="str">
            <v>港澳台商投资企业</v>
          </cell>
          <cell r="D246">
            <v>31589.84</v>
          </cell>
        </row>
        <row r="247">
          <cell r="A247" t="str">
            <v>重工业</v>
          </cell>
          <cell r="B247" t="str">
            <v>中型</v>
          </cell>
          <cell r="C247" t="str">
            <v>集体企业</v>
          </cell>
          <cell r="D247">
            <v>64906.65</v>
          </cell>
        </row>
        <row r="248">
          <cell r="A248" t="str">
            <v>重工业</v>
          </cell>
          <cell r="B248" t="str">
            <v>小型</v>
          </cell>
          <cell r="C248" t="str">
            <v>港澳台商投资企业</v>
          </cell>
          <cell r="D248">
            <v>69349.19</v>
          </cell>
        </row>
        <row r="249">
          <cell r="A249" t="str">
            <v>重工业</v>
          </cell>
          <cell r="B249" t="str">
            <v>中型</v>
          </cell>
          <cell r="C249" t="str">
            <v>国有及国有控股企业</v>
          </cell>
          <cell r="D249">
            <v>99499.65</v>
          </cell>
        </row>
        <row r="250">
          <cell r="A250" t="str">
            <v>轻工业</v>
          </cell>
          <cell r="B250" t="str">
            <v>大型</v>
          </cell>
          <cell r="C250" t="str">
            <v>股份有限公司</v>
          </cell>
          <cell r="D250">
            <v>7161.55</v>
          </cell>
        </row>
        <row r="251">
          <cell r="A251" t="str">
            <v>轻工业</v>
          </cell>
          <cell r="B251" t="str">
            <v>中型</v>
          </cell>
          <cell r="C251" t="str">
            <v>集体企业</v>
          </cell>
          <cell r="D251">
            <v>54678.13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2题答案"/>
      <sheetName val="第3题"/>
      <sheetName val="第3题答案"/>
      <sheetName val="第4题"/>
      <sheetName val="第4题答案"/>
      <sheetName val="第5题"/>
      <sheetName val="第6题"/>
      <sheetName val="第6题答案"/>
      <sheetName val="第7题"/>
      <sheetName val="第7题解答"/>
      <sheetName val="第8题"/>
      <sheetName val="第8题答案"/>
      <sheetName val="第9题"/>
      <sheetName val="第9题解答"/>
    </sheetNames>
    <sheetDataSet>
      <sheetData sheetId="0"/>
      <sheetData sheetId="1">
        <row r="1">
          <cell r="A1" t="str">
            <v>订购日期</v>
          </cell>
          <cell r="B1" t="str">
            <v>产品名称</v>
          </cell>
          <cell r="C1" t="str">
            <v>销售数量</v>
          </cell>
          <cell r="D1" t="str">
            <v>销售金额</v>
          </cell>
        </row>
        <row r="2">
          <cell r="A2">
            <v>35254</v>
          </cell>
          <cell r="B2" t="str">
            <v>糯米</v>
          </cell>
          <cell r="C2">
            <v>6</v>
          </cell>
          <cell r="D2">
            <v>100.8</v>
          </cell>
        </row>
        <row r="3">
          <cell r="A3">
            <v>35465</v>
          </cell>
          <cell r="B3" t="str">
            <v>糯米</v>
          </cell>
          <cell r="C3">
            <v>12</v>
          </cell>
          <cell r="D3">
            <v>201.6</v>
          </cell>
        </row>
        <row r="4">
          <cell r="A4">
            <v>35580</v>
          </cell>
          <cell r="B4" t="str">
            <v>糯米</v>
          </cell>
          <cell r="C4">
            <v>24</v>
          </cell>
          <cell r="D4">
            <v>504</v>
          </cell>
        </row>
        <row r="5">
          <cell r="A5">
            <v>35629</v>
          </cell>
          <cell r="B5" t="str">
            <v>糯米</v>
          </cell>
          <cell r="C5">
            <v>48</v>
          </cell>
          <cell r="D5">
            <v>1008</v>
          </cell>
        </row>
        <row r="6">
          <cell r="A6">
            <v>35646</v>
          </cell>
          <cell r="B6" t="str">
            <v>糯米</v>
          </cell>
          <cell r="C6">
            <v>40</v>
          </cell>
          <cell r="D6">
            <v>840</v>
          </cell>
        </row>
        <row r="7">
          <cell r="A7">
            <v>35660</v>
          </cell>
          <cell r="B7" t="str">
            <v>糯米</v>
          </cell>
          <cell r="C7">
            <v>40</v>
          </cell>
          <cell r="D7">
            <v>840</v>
          </cell>
        </row>
        <row r="8">
          <cell r="A8">
            <v>35670</v>
          </cell>
          <cell r="B8" t="str">
            <v>糯米</v>
          </cell>
          <cell r="C8">
            <v>15</v>
          </cell>
          <cell r="D8">
            <v>315</v>
          </cell>
        </row>
        <row r="9">
          <cell r="A9">
            <v>35674</v>
          </cell>
          <cell r="B9" t="str">
            <v>糯米</v>
          </cell>
          <cell r="C9">
            <v>20</v>
          </cell>
          <cell r="D9">
            <v>420</v>
          </cell>
        </row>
        <row r="10">
          <cell r="A10">
            <v>35767</v>
          </cell>
          <cell r="B10" t="str">
            <v>糯米</v>
          </cell>
          <cell r="C10">
            <v>6</v>
          </cell>
          <cell r="D10">
            <v>126</v>
          </cell>
        </row>
        <row r="11">
          <cell r="A11">
            <v>35772</v>
          </cell>
          <cell r="B11" t="str">
            <v>糯米</v>
          </cell>
          <cell r="C11">
            <v>4</v>
          </cell>
          <cell r="D11">
            <v>84</v>
          </cell>
        </row>
        <row r="12">
          <cell r="A12">
            <v>35811</v>
          </cell>
          <cell r="B12" t="str">
            <v>糯米</v>
          </cell>
          <cell r="C12">
            <v>52</v>
          </cell>
          <cell r="D12">
            <v>1092</v>
          </cell>
        </row>
        <row r="13">
          <cell r="A13">
            <v>35816</v>
          </cell>
          <cell r="B13" t="str">
            <v>糯米</v>
          </cell>
          <cell r="C13">
            <v>35</v>
          </cell>
          <cell r="D13">
            <v>735</v>
          </cell>
        </row>
        <row r="14">
          <cell r="A14">
            <v>35865</v>
          </cell>
          <cell r="B14" t="str">
            <v>糯米</v>
          </cell>
          <cell r="C14">
            <v>21</v>
          </cell>
          <cell r="D14">
            <v>441</v>
          </cell>
        </row>
        <row r="15">
          <cell r="A15">
            <v>35891</v>
          </cell>
          <cell r="B15" t="str">
            <v>糯米</v>
          </cell>
          <cell r="C15">
            <v>25</v>
          </cell>
          <cell r="D15">
            <v>525</v>
          </cell>
        </row>
        <row r="16">
          <cell r="A16">
            <v>35362</v>
          </cell>
          <cell r="B16" t="str">
            <v>燕麦</v>
          </cell>
          <cell r="C16">
            <v>40</v>
          </cell>
          <cell r="D16">
            <v>288</v>
          </cell>
        </row>
        <row r="17">
          <cell r="A17">
            <v>35376</v>
          </cell>
          <cell r="B17" t="str">
            <v>燕麦</v>
          </cell>
          <cell r="C17">
            <v>25</v>
          </cell>
          <cell r="D17">
            <v>180</v>
          </cell>
        </row>
        <row r="18">
          <cell r="A18">
            <v>35426</v>
          </cell>
          <cell r="B18" t="str">
            <v>燕麦</v>
          </cell>
          <cell r="C18">
            <v>40</v>
          </cell>
          <cell r="D18">
            <v>288</v>
          </cell>
        </row>
        <row r="19">
          <cell r="A19">
            <v>35432</v>
          </cell>
          <cell r="B19" t="str">
            <v>燕麦</v>
          </cell>
          <cell r="C19">
            <v>60</v>
          </cell>
          <cell r="D19">
            <v>432</v>
          </cell>
        </row>
        <row r="20">
          <cell r="A20">
            <v>35492</v>
          </cell>
          <cell r="B20" t="str">
            <v>燕麦</v>
          </cell>
          <cell r="C20">
            <v>21</v>
          </cell>
          <cell r="D20">
            <v>151.19999999999999</v>
          </cell>
        </row>
        <row r="21">
          <cell r="A21">
            <v>35500</v>
          </cell>
          <cell r="B21" t="str">
            <v>燕麦</v>
          </cell>
          <cell r="C21">
            <v>15</v>
          </cell>
          <cell r="D21">
            <v>108</v>
          </cell>
        </row>
        <row r="22">
          <cell r="A22">
            <v>35523</v>
          </cell>
          <cell r="B22" t="str">
            <v>燕麦</v>
          </cell>
          <cell r="C22">
            <v>10</v>
          </cell>
          <cell r="D22">
            <v>72</v>
          </cell>
        </row>
        <row r="23">
          <cell r="A23">
            <v>35571</v>
          </cell>
          <cell r="B23" t="str">
            <v>燕麦</v>
          </cell>
          <cell r="C23">
            <v>70</v>
          </cell>
          <cell r="D23">
            <v>630</v>
          </cell>
        </row>
        <row r="24">
          <cell r="A24">
            <v>35580</v>
          </cell>
          <cell r="B24" t="str">
            <v>燕麦</v>
          </cell>
          <cell r="C24">
            <v>20</v>
          </cell>
          <cell r="D24">
            <v>180</v>
          </cell>
        </row>
        <row r="25">
          <cell r="A25">
            <v>35647</v>
          </cell>
          <cell r="B25" t="str">
            <v>燕麦</v>
          </cell>
          <cell r="C25">
            <v>10</v>
          </cell>
          <cell r="D25">
            <v>90</v>
          </cell>
        </row>
        <row r="26">
          <cell r="A26">
            <v>35689</v>
          </cell>
          <cell r="B26" t="str">
            <v>燕麦</v>
          </cell>
          <cell r="C26">
            <v>32</v>
          </cell>
          <cell r="D26">
            <v>288</v>
          </cell>
        </row>
        <row r="27">
          <cell r="A27">
            <v>35691</v>
          </cell>
          <cell r="B27" t="str">
            <v>燕麦</v>
          </cell>
          <cell r="C27">
            <v>5</v>
          </cell>
          <cell r="D27">
            <v>45</v>
          </cell>
        </row>
        <row r="28">
          <cell r="A28">
            <v>35754</v>
          </cell>
          <cell r="B28" t="str">
            <v>燕麦</v>
          </cell>
          <cell r="C28">
            <v>44</v>
          </cell>
          <cell r="D28">
            <v>396</v>
          </cell>
        </row>
        <row r="29">
          <cell r="A29">
            <v>35797</v>
          </cell>
          <cell r="B29" t="str">
            <v>燕麦</v>
          </cell>
          <cell r="C29">
            <v>18</v>
          </cell>
          <cell r="D29">
            <v>162</v>
          </cell>
        </row>
        <row r="30">
          <cell r="A30">
            <v>35816</v>
          </cell>
          <cell r="B30" t="str">
            <v>燕麦</v>
          </cell>
          <cell r="C30">
            <v>70</v>
          </cell>
          <cell r="D30">
            <v>630</v>
          </cell>
        </row>
        <row r="31">
          <cell r="A31">
            <v>35830</v>
          </cell>
          <cell r="B31" t="str">
            <v>燕麦</v>
          </cell>
          <cell r="C31">
            <v>50</v>
          </cell>
          <cell r="D31">
            <v>450</v>
          </cell>
        </row>
        <row r="32">
          <cell r="A32">
            <v>35836</v>
          </cell>
          <cell r="B32" t="str">
            <v>燕麦</v>
          </cell>
          <cell r="C32">
            <v>30</v>
          </cell>
          <cell r="D32">
            <v>270</v>
          </cell>
        </row>
        <row r="33">
          <cell r="A33">
            <v>35863</v>
          </cell>
          <cell r="B33" t="str">
            <v>燕麦</v>
          </cell>
          <cell r="C33">
            <v>8</v>
          </cell>
          <cell r="D33">
            <v>72</v>
          </cell>
        </row>
        <row r="34">
          <cell r="A34">
            <v>35894</v>
          </cell>
          <cell r="B34" t="str">
            <v>燕麦</v>
          </cell>
          <cell r="C34">
            <v>10</v>
          </cell>
          <cell r="D34">
            <v>90</v>
          </cell>
        </row>
        <row r="35">
          <cell r="A35">
            <v>35921</v>
          </cell>
          <cell r="B35" t="str">
            <v>燕麦</v>
          </cell>
          <cell r="C35">
            <v>2</v>
          </cell>
          <cell r="D35">
            <v>18</v>
          </cell>
        </row>
        <row r="36">
          <cell r="A36">
            <v>35250</v>
          </cell>
          <cell r="B36" t="str">
            <v>糙米</v>
          </cell>
          <cell r="C36">
            <v>10</v>
          </cell>
          <cell r="D36">
            <v>98</v>
          </cell>
        </row>
        <row r="37">
          <cell r="A37">
            <v>35327</v>
          </cell>
          <cell r="B37" t="str">
            <v>糙米</v>
          </cell>
          <cell r="C37">
            <v>2</v>
          </cell>
          <cell r="D37">
            <v>22.4</v>
          </cell>
        </row>
        <row r="38">
          <cell r="A38">
            <v>35328</v>
          </cell>
          <cell r="B38" t="str">
            <v>糙米</v>
          </cell>
          <cell r="C38">
            <v>6</v>
          </cell>
          <cell r="D38">
            <v>67.2</v>
          </cell>
        </row>
        <row r="39">
          <cell r="A39">
            <v>35355</v>
          </cell>
          <cell r="B39" t="str">
            <v>糙米</v>
          </cell>
          <cell r="C39">
            <v>10</v>
          </cell>
          <cell r="D39">
            <v>112</v>
          </cell>
        </row>
        <row r="40">
          <cell r="A40">
            <v>35373</v>
          </cell>
          <cell r="B40" t="str">
            <v>糙米</v>
          </cell>
          <cell r="C40">
            <v>9</v>
          </cell>
          <cell r="D40">
            <v>100.8</v>
          </cell>
        </row>
        <row r="41">
          <cell r="A41">
            <v>35433</v>
          </cell>
          <cell r="B41" t="str">
            <v>糙米</v>
          </cell>
          <cell r="C41">
            <v>40</v>
          </cell>
          <cell r="D41">
            <v>448</v>
          </cell>
        </row>
        <row r="42">
          <cell r="A42">
            <v>35493</v>
          </cell>
          <cell r="B42" t="str">
            <v>糙米</v>
          </cell>
          <cell r="C42">
            <v>50</v>
          </cell>
          <cell r="D42">
            <v>560</v>
          </cell>
        </row>
        <row r="43">
          <cell r="A43">
            <v>35521</v>
          </cell>
          <cell r="B43" t="str">
            <v>糙米</v>
          </cell>
          <cell r="C43">
            <v>20</v>
          </cell>
          <cell r="D43">
            <v>224</v>
          </cell>
        </row>
        <row r="44">
          <cell r="A44">
            <v>35527</v>
          </cell>
          <cell r="B44" t="str">
            <v>糙米</v>
          </cell>
          <cell r="C44">
            <v>30</v>
          </cell>
          <cell r="D44">
            <v>420</v>
          </cell>
        </row>
        <row r="45">
          <cell r="A45">
            <v>35544</v>
          </cell>
          <cell r="B45" t="str">
            <v>糙米</v>
          </cell>
          <cell r="C45">
            <v>20</v>
          </cell>
          <cell r="D45">
            <v>280</v>
          </cell>
        </row>
        <row r="46">
          <cell r="A46">
            <v>35598</v>
          </cell>
          <cell r="B46" t="str">
            <v>糙米</v>
          </cell>
          <cell r="C46">
            <v>28</v>
          </cell>
          <cell r="D46">
            <v>392</v>
          </cell>
        </row>
        <row r="47">
          <cell r="A47">
            <v>35614</v>
          </cell>
          <cell r="B47" t="str">
            <v>糙米</v>
          </cell>
          <cell r="C47">
            <v>100</v>
          </cell>
          <cell r="D47">
            <v>1400</v>
          </cell>
        </row>
        <row r="48">
          <cell r="A48">
            <v>35650</v>
          </cell>
          <cell r="B48" t="str">
            <v>糙米</v>
          </cell>
          <cell r="C48">
            <v>5</v>
          </cell>
          <cell r="D48">
            <v>70</v>
          </cell>
        </row>
        <row r="49">
          <cell r="A49">
            <v>35674</v>
          </cell>
          <cell r="B49" t="str">
            <v>糙米</v>
          </cell>
          <cell r="C49">
            <v>20</v>
          </cell>
          <cell r="D49">
            <v>280</v>
          </cell>
        </row>
        <row r="50">
          <cell r="A50">
            <v>35683</v>
          </cell>
          <cell r="B50" t="str">
            <v>糙米</v>
          </cell>
          <cell r="C50">
            <v>30</v>
          </cell>
          <cell r="D50">
            <v>420</v>
          </cell>
        </row>
        <row r="51">
          <cell r="A51">
            <v>35691</v>
          </cell>
          <cell r="B51" t="str">
            <v>糙米</v>
          </cell>
          <cell r="C51">
            <v>6</v>
          </cell>
          <cell r="D51">
            <v>84</v>
          </cell>
        </row>
        <row r="52">
          <cell r="A52">
            <v>35697</v>
          </cell>
          <cell r="B52" t="str">
            <v>糙米</v>
          </cell>
          <cell r="C52">
            <v>40</v>
          </cell>
          <cell r="D52">
            <v>560</v>
          </cell>
        </row>
        <row r="53">
          <cell r="A53">
            <v>35753</v>
          </cell>
          <cell r="B53" t="str">
            <v>糙米</v>
          </cell>
          <cell r="C53">
            <v>28</v>
          </cell>
          <cell r="D53">
            <v>392</v>
          </cell>
        </row>
        <row r="54">
          <cell r="A54">
            <v>35769</v>
          </cell>
          <cell r="B54" t="str">
            <v>糙米</v>
          </cell>
          <cell r="C54">
            <v>2</v>
          </cell>
          <cell r="D54">
            <v>28</v>
          </cell>
        </row>
        <row r="55">
          <cell r="A55">
            <v>35779</v>
          </cell>
          <cell r="B55" t="str">
            <v>糙米</v>
          </cell>
          <cell r="C55">
            <v>12</v>
          </cell>
          <cell r="D55">
            <v>168</v>
          </cell>
        </row>
        <row r="56">
          <cell r="A56">
            <v>35779</v>
          </cell>
          <cell r="B56" t="str">
            <v>糙米</v>
          </cell>
          <cell r="C56">
            <v>20</v>
          </cell>
          <cell r="D56">
            <v>280</v>
          </cell>
        </row>
        <row r="57">
          <cell r="A57">
            <v>35816</v>
          </cell>
          <cell r="B57" t="str">
            <v>糙米</v>
          </cell>
          <cell r="C57">
            <v>42</v>
          </cell>
          <cell r="D57">
            <v>588</v>
          </cell>
        </row>
        <row r="58">
          <cell r="A58">
            <v>35823</v>
          </cell>
          <cell r="B58" t="str">
            <v>糙米</v>
          </cell>
          <cell r="C58">
            <v>20</v>
          </cell>
          <cell r="D58">
            <v>280</v>
          </cell>
        </row>
        <row r="59">
          <cell r="A59">
            <v>35837</v>
          </cell>
          <cell r="B59" t="str">
            <v>糙米</v>
          </cell>
          <cell r="C59">
            <v>25</v>
          </cell>
          <cell r="D59">
            <v>350</v>
          </cell>
        </row>
        <row r="60">
          <cell r="A60">
            <v>35857</v>
          </cell>
          <cell r="B60" t="str">
            <v>糙米</v>
          </cell>
          <cell r="C60">
            <v>10</v>
          </cell>
          <cell r="D60">
            <v>140</v>
          </cell>
        </row>
        <row r="61">
          <cell r="A61">
            <v>35887</v>
          </cell>
          <cell r="B61" t="str">
            <v>糙米</v>
          </cell>
          <cell r="C61">
            <v>40</v>
          </cell>
          <cell r="D61">
            <v>560</v>
          </cell>
        </row>
        <row r="62">
          <cell r="A62">
            <v>35891</v>
          </cell>
          <cell r="B62" t="str">
            <v>糙米</v>
          </cell>
          <cell r="C62">
            <v>24</v>
          </cell>
          <cell r="D62">
            <v>336</v>
          </cell>
        </row>
        <row r="63">
          <cell r="A63">
            <v>35893</v>
          </cell>
          <cell r="B63" t="str">
            <v>糙米</v>
          </cell>
          <cell r="C63">
            <v>14</v>
          </cell>
          <cell r="D63">
            <v>196</v>
          </cell>
        </row>
        <row r="64">
          <cell r="A64">
            <v>35894</v>
          </cell>
          <cell r="B64" t="str">
            <v>糙米</v>
          </cell>
          <cell r="C64">
            <v>4</v>
          </cell>
          <cell r="D64">
            <v>56</v>
          </cell>
        </row>
        <row r="65">
          <cell r="A65">
            <v>35905</v>
          </cell>
          <cell r="B65" t="str">
            <v>糙米</v>
          </cell>
          <cell r="C65">
            <v>30</v>
          </cell>
          <cell r="D65">
            <v>420</v>
          </cell>
        </row>
        <row r="66">
          <cell r="A66">
            <v>35342</v>
          </cell>
          <cell r="B66" t="str">
            <v>三合一麦片</v>
          </cell>
          <cell r="C66">
            <v>20</v>
          </cell>
          <cell r="D66">
            <v>112</v>
          </cell>
        </row>
        <row r="67">
          <cell r="A67">
            <v>35359</v>
          </cell>
          <cell r="B67" t="str">
            <v>三合一麦片</v>
          </cell>
          <cell r="C67">
            <v>8</v>
          </cell>
          <cell r="D67">
            <v>44.8</v>
          </cell>
        </row>
        <row r="68">
          <cell r="A68">
            <v>35418</v>
          </cell>
          <cell r="B68" t="str">
            <v>三合一麦片</v>
          </cell>
          <cell r="C68">
            <v>20</v>
          </cell>
          <cell r="D68">
            <v>112</v>
          </cell>
        </row>
        <row r="69">
          <cell r="A69">
            <v>35475</v>
          </cell>
          <cell r="B69" t="str">
            <v>三合一麦片</v>
          </cell>
          <cell r="C69">
            <v>15</v>
          </cell>
          <cell r="D69">
            <v>84</v>
          </cell>
        </row>
        <row r="70">
          <cell r="A70">
            <v>35479</v>
          </cell>
          <cell r="B70" t="str">
            <v>三合一麦片</v>
          </cell>
          <cell r="C70">
            <v>20</v>
          </cell>
          <cell r="D70">
            <v>112</v>
          </cell>
        </row>
        <row r="71">
          <cell r="A71">
            <v>35544</v>
          </cell>
          <cell r="B71" t="str">
            <v>三合一麦片</v>
          </cell>
          <cell r="C71">
            <v>6</v>
          </cell>
          <cell r="D71">
            <v>42</v>
          </cell>
        </row>
        <row r="72">
          <cell r="A72">
            <v>35585</v>
          </cell>
          <cell r="B72" t="str">
            <v>三合一麦片</v>
          </cell>
          <cell r="C72">
            <v>30</v>
          </cell>
          <cell r="D72">
            <v>210</v>
          </cell>
        </row>
        <row r="73">
          <cell r="A73">
            <v>35591</v>
          </cell>
          <cell r="B73" t="str">
            <v>三合一麦片</v>
          </cell>
          <cell r="C73">
            <v>70</v>
          </cell>
          <cell r="D73">
            <v>490</v>
          </cell>
        </row>
        <row r="74">
          <cell r="A74">
            <v>35613</v>
          </cell>
          <cell r="B74" t="str">
            <v>三合一麦片</v>
          </cell>
          <cell r="C74">
            <v>4</v>
          </cell>
          <cell r="D74">
            <v>28</v>
          </cell>
        </row>
        <row r="75">
          <cell r="A75">
            <v>35620</v>
          </cell>
          <cell r="B75" t="str">
            <v>三合一麦片</v>
          </cell>
          <cell r="C75">
            <v>24</v>
          </cell>
          <cell r="D75">
            <v>168</v>
          </cell>
        </row>
        <row r="76">
          <cell r="A76">
            <v>35647</v>
          </cell>
          <cell r="B76" t="str">
            <v>三合一麦片</v>
          </cell>
          <cell r="C76">
            <v>5</v>
          </cell>
          <cell r="D76">
            <v>35</v>
          </cell>
        </row>
        <row r="77">
          <cell r="A77">
            <v>35699</v>
          </cell>
          <cell r="B77" t="str">
            <v>三合一麦片</v>
          </cell>
          <cell r="C77">
            <v>9</v>
          </cell>
          <cell r="D77">
            <v>63</v>
          </cell>
        </row>
        <row r="78">
          <cell r="A78">
            <v>35734</v>
          </cell>
          <cell r="B78" t="str">
            <v>三合一麦片</v>
          </cell>
          <cell r="C78">
            <v>4</v>
          </cell>
          <cell r="D78">
            <v>28</v>
          </cell>
        </row>
        <row r="79">
          <cell r="A79">
            <v>35741</v>
          </cell>
          <cell r="B79" t="str">
            <v>三合一麦片</v>
          </cell>
          <cell r="C79">
            <v>25</v>
          </cell>
          <cell r="D79">
            <v>175</v>
          </cell>
        </row>
        <row r="80">
          <cell r="A80">
            <v>35746</v>
          </cell>
          <cell r="B80" t="str">
            <v>三合一麦片</v>
          </cell>
          <cell r="C80">
            <v>18</v>
          </cell>
          <cell r="D80">
            <v>126</v>
          </cell>
        </row>
        <row r="81">
          <cell r="A81">
            <v>35762</v>
          </cell>
          <cell r="B81" t="str">
            <v>三合一麦片</v>
          </cell>
          <cell r="C81">
            <v>60</v>
          </cell>
          <cell r="D81">
            <v>420</v>
          </cell>
        </row>
        <row r="82">
          <cell r="A82">
            <v>35772</v>
          </cell>
          <cell r="B82" t="str">
            <v>三合一麦片</v>
          </cell>
          <cell r="C82">
            <v>15</v>
          </cell>
          <cell r="D82">
            <v>105</v>
          </cell>
        </row>
        <row r="83">
          <cell r="A83">
            <v>35788</v>
          </cell>
          <cell r="B83" t="str">
            <v>三合一麦片</v>
          </cell>
          <cell r="C83">
            <v>8</v>
          </cell>
          <cell r="D83">
            <v>56</v>
          </cell>
        </row>
        <row r="84">
          <cell r="A84">
            <v>35796</v>
          </cell>
          <cell r="B84" t="str">
            <v>三合一麦片</v>
          </cell>
          <cell r="C84">
            <v>20</v>
          </cell>
          <cell r="D84">
            <v>140</v>
          </cell>
        </row>
        <row r="85">
          <cell r="A85">
            <v>35825</v>
          </cell>
          <cell r="B85" t="str">
            <v>三合一麦片</v>
          </cell>
          <cell r="C85">
            <v>8</v>
          </cell>
          <cell r="D85">
            <v>56</v>
          </cell>
        </row>
        <row r="86">
          <cell r="A86">
            <v>35852</v>
          </cell>
          <cell r="B86" t="str">
            <v>三合一麦片</v>
          </cell>
          <cell r="C86">
            <v>14</v>
          </cell>
          <cell r="D86">
            <v>98</v>
          </cell>
        </row>
        <row r="87">
          <cell r="A87">
            <v>35858</v>
          </cell>
          <cell r="B87" t="str">
            <v>三合一麦片</v>
          </cell>
          <cell r="C87">
            <v>12</v>
          </cell>
          <cell r="D87">
            <v>84</v>
          </cell>
        </row>
        <row r="88">
          <cell r="A88">
            <v>35859</v>
          </cell>
          <cell r="B88" t="str">
            <v>三合一麦片</v>
          </cell>
          <cell r="C88">
            <v>5</v>
          </cell>
          <cell r="D88">
            <v>35</v>
          </cell>
        </row>
        <row r="89">
          <cell r="A89">
            <v>35873</v>
          </cell>
          <cell r="B89" t="str">
            <v>三合一麦片</v>
          </cell>
          <cell r="C89">
            <v>6</v>
          </cell>
          <cell r="D89">
            <v>42</v>
          </cell>
        </row>
        <row r="90">
          <cell r="A90">
            <v>35878</v>
          </cell>
          <cell r="B90" t="str">
            <v>三合一麦片</v>
          </cell>
          <cell r="C90">
            <v>40</v>
          </cell>
          <cell r="D90">
            <v>280</v>
          </cell>
        </row>
        <row r="91">
          <cell r="A91">
            <v>35888</v>
          </cell>
          <cell r="B91" t="str">
            <v>三合一麦片</v>
          </cell>
          <cell r="C91">
            <v>20</v>
          </cell>
          <cell r="D91">
            <v>140</v>
          </cell>
        </row>
        <row r="92">
          <cell r="A92">
            <v>35891</v>
          </cell>
          <cell r="B92" t="str">
            <v>三合一麦片</v>
          </cell>
          <cell r="C92">
            <v>10</v>
          </cell>
          <cell r="D92">
            <v>70</v>
          </cell>
        </row>
        <row r="93">
          <cell r="A93">
            <v>35906</v>
          </cell>
          <cell r="B93" t="str">
            <v>三合一麦片</v>
          </cell>
          <cell r="C93">
            <v>2</v>
          </cell>
          <cell r="D93">
            <v>14</v>
          </cell>
        </row>
        <row r="94">
          <cell r="A94">
            <v>35921</v>
          </cell>
          <cell r="B94" t="str">
            <v>三合一麦片</v>
          </cell>
          <cell r="C94">
            <v>2</v>
          </cell>
          <cell r="D94">
            <v>14</v>
          </cell>
        </row>
        <row r="95">
          <cell r="A95">
            <v>35268</v>
          </cell>
          <cell r="B95" t="str">
            <v>白米</v>
          </cell>
          <cell r="C95">
            <v>2</v>
          </cell>
          <cell r="D95">
            <v>60.8</v>
          </cell>
        </row>
        <row r="96">
          <cell r="A96">
            <v>35310</v>
          </cell>
          <cell r="B96" t="str">
            <v>白米</v>
          </cell>
          <cell r="C96">
            <v>4</v>
          </cell>
          <cell r="D96">
            <v>121.6</v>
          </cell>
        </row>
        <row r="97">
          <cell r="A97">
            <v>35317</v>
          </cell>
          <cell r="B97" t="str">
            <v>白米</v>
          </cell>
          <cell r="C97">
            <v>20</v>
          </cell>
          <cell r="D97">
            <v>608</v>
          </cell>
        </row>
        <row r="98">
          <cell r="A98">
            <v>35353</v>
          </cell>
          <cell r="B98" t="str">
            <v>白米</v>
          </cell>
          <cell r="C98">
            <v>12</v>
          </cell>
          <cell r="D98">
            <v>364.8</v>
          </cell>
        </row>
        <row r="99">
          <cell r="A99">
            <v>35374</v>
          </cell>
          <cell r="B99" t="str">
            <v>白米</v>
          </cell>
          <cell r="C99">
            <v>20</v>
          </cell>
          <cell r="D99">
            <v>608</v>
          </cell>
        </row>
        <row r="100">
          <cell r="A100">
            <v>35401</v>
          </cell>
          <cell r="B100" t="str">
            <v>白米</v>
          </cell>
          <cell r="C100">
            <v>18</v>
          </cell>
          <cell r="D100">
            <v>547.20000000000005</v>
          </cell>
        </row>
        <row r="101">
          <cell r="A101">
            <v>35415</v>
          </cell>
          <cell r="B101" t="str">
            <v>白米</v>
          </cell>
          <cell r="C101">
            <v>20</v>
          </cell>
          <cell r="D101">
            <v>608</v>
          </cell>
        </row>
        <row r="102">
          <cell r="A102">
            <v>35431</v>
          </cell>
          <cell r="B102" t="str">
            <v>白米</v>
          </cell>
          <cell r="C102">
            <v>70</v>
          </cell>
          <cell r="D102">
            <v>2128</v>
          </cell>
        </row>
        <row r="103">
          <cell r="A103">
            <v>35457</v>
          </cell>
          <cell r="B103" t="str">
            <v>白米</v>
          </cell>
          <cell r="C103">
            <v>5</v>
          </cell>
          <cell r="D103">
            <v>152</v>
          </cell>
        </row>
        <row r="104">
          <cell r="A104">
            <v>35460</v>
          </cell>
          <cell r="B104" t="str">
            <v>白米</v>
          </cell>
          <cell r="C104">
            <v>30</v>
          </cell>
          <cell r="D104">
            <v>912</v>
          </cell>
        </row>
        <row r="105">
          <cell r="A105">
            <v>35464</v>
          </cell>
          <cell r="B105" t="str">
            <v>白米</v>
          </cell>
          <cell r="C105">
            <v>28</v>
          </cell>
          <cell r="D105">
            <v>851.2</v>
          </cell>
        </row>
        <row r="106">
          <cell r="A106">
            <v>35466</v>
          </cell>
          <cell r="B106" t="str">
            <v>白米</v>
          </cell>
          <cell r="C106">
            <v>40</v>
          </cell>
          <cell r="D106">
            <v>1216</v>
          </cell>
        </row>
        <row r="107">
          <cell r="A107">
            <v>35487</v>
          </cell>
          <cell r="B107" t="str">
            <v>白米</v>
          </cell>
          <cell r="C107">
            <v>15</v>
          </cell>
          <cell r="D107">
            <v>456</v>
          </cell>
        </row>
        <row r="108">
          <cell r="A108">
            <v>35493</v>
          </cell>
          <cell r="B108" t="str">
            <v>白米</v>
          </cell>
          <cell r="C108">
            <v>30</v>
          </cell>
          <cell r="D108">
            <v>912</v>
          </cell>
        </row>
        <row r="109">
          <cell r="A109">
            <v>35500</v>
          </cell>
          <cell r="B109" t="str">
            <v>白米</v>
          </cell>
          <cell r="C109">
            <v>20</v>
          </cell>
          <cell r="D109">
            <v>608</v>
          </cell>
        </row>
        <row r="110">
          <cell r="A110">
            <v>35522</v>
          </cell>
          <cell r="B110" t="str">
            <v>白米</v>
          </cell>
          <cell r="C110">
            <v>30</v>
          </cell>
          <cell r="D110">
            <v>912</v>
          </cell>
        </row>
        <row r="111">
          <cell r="A111">
            <v>35524</v>
          </cell>
          <cell r="B111" t="str">
            <v>白米</v>
          </cell>
          <cell r="C111">
            <v>14</v>
          </cell>
          <cell r="D111">
            <v>425.6</v>
          </cell>
        </row>
        <row r="112">
          <cell r="A112">
            <v>35542</v>
          </cell>
          <cell r="B112" t="str">
            <v>白米</v>
          </cell>
          <cell r="C112">
            <v>70</v>
          </cell>
          <cell r="D112">
            <v>2660</v>
          </cell>
        </row>
        <row r="113">
          <cell r="A113">
            <v>35548</v>
          </cell>
          <cell r="B113" t="str">
            <v>白米</v>
          </cell>
          <cell r="C113">
            <v>40</v>
          </cell>
          <cell r="D113">
            <v>1520</v>
          </cell>
        </row>
        <row r="114">
          <cell r="A114">
            <v>35555</v>
          </cell>
          <cell r="B114" t="str">
            <v>白米</v>
          </cell>
          <cell r="C114">
            <v>30</v>
          </cell>
          <cell r="D114">
            <v>1140</v>
          </cell>
        </row>
        <row r="115">
          <cell r="A115">
            <v>35583</v>
          </cell>
          <cell r="B115" t="str">
            <v>白米</v>
          </cell>
          <cell r="C115">
            <v>40</v>
          </cell>
          <cell r="D115">
            <v>1520</v>
          </cell>
        </row>
        <row r="116">
          <cell r="A116">
            <v>35598</v>
          </cell>
          <cell r="B116" t="str">
            <v>白米</v>
          </cell>
          <cell r="C116">
            <v>60</v>
          </cell>
          <cell r="D116">
            <v>2280</v>
          </cell>
        </row>
        <row r="117">
          <cell r="A117">
            <v>35622</v>
          </cell>
          <cell r="B117" t="str">
            <v>白米</v>
          </cell>
          <cell r="C117">
            <v>5</v>
          </cell>
          <cell r="D117">
            <v>190</v>
          </cell>
        </row>
        <row r="118">
          <cell r="A118">
            <v>35634</v>
          </cell>
          <cell r="B118" t="str">
            <v>白米</v>
          </cell>
          <cell r="C118">
            <v>28</v>
          </cell>
          <cell r="D118">
            <v>1064</v>
          </cell>
        </row>
        <row r="119">
          <cell r="A119">
            <v>35642</v>
          </cell>
          <cell r="B119" t="str">
            <v>白米</v>
          </cell>
          <cell r="C119">
            <v>14</v>
          </cell>
          <cell r="D119">
            <v>532</v>
          </cell>
        </row>
        <row r="120">
          <cell r="A120">
            <v>35643</v>
          </cell>
          <cell r="B120" t="str">
            <v>白米</v>
          </cell>
          <cell r="C120">
            <v>20</v>
          </cell>
          <cell r="D120">
            <v>760</v>
          </cell>
        </row>
        <row r="121">
          <cell r="A121">
            <v>35661</v>
          </cell>
          <cell r="B121" t="str">
            <v>白米</v>
          </cell>
          <cell r="C121">
            <v>60</v>
          </cell>
          <cell r="D121">
            <v>2280</v>
          </cell>
        </row>
        <row r="122">
          <cell r="A122">
            <v>35677</v>
          </cell>
          <cell r="B122" t="str">
            <v>白米</v>
          </cell>
          <cell r="C122">
            <v>45</v>
          </cell>
          <cell r="D122">
            <v>1710</v>
          </cell>
        </row>
        <row r="123">
          <cell r="A123">
            <v>35683</v>
          </cell>
          <cell r="B123" t="str">
            <v>白米</v>
          </cell>
          <cell r="C123">
            <v>12</v>
          </cell>
          <cell r="D123">
            <v>456</v>
          </cell>
        </row>
        <row r="124">
          <cell r="A124">
            <v>35705</v>
          </cell>
          <cell r="B124" t="str">
            <v>白米</v>
          </cell>
          <cell r="C124">
            <v>20</v>
          </cell>
          <cell r="D124">
            <v>760</v>
          </cell>
        </row>
        <row r="125">
          <cell r="A125">
            <v>35724</v>
          </cell>
          <cell r="B125" t="str">
            <v>白米</v>
          </cell>
          <cell r="C125">
            <v>30</v>
          </cell>
          <cell r="D125">
            <v>1140</v>
          </cell>
        </row>
        <row r="126">
          <cell r="A126">
            <v>35725</v>
          </cell>
          <cell r="B126" t="str">
            <v>白米</v>
          </cell>
          <cell r="C126">
            <v>18</v>
          </cell>
          <cell r="D126">
            <v>684</v>
          </cell>
        </row>
        <row r="127">
          <cell r="A127">
            <v>35737</v>
          </cell>
          <cell r="B127" t="str">
            <v>白米</v>
          </cell>
          <cell r="C127">
            <v>10</v>
          </cell>
          <cell r="D127">
            <v>380</v>
          </cell>
        </row>
        <row r="128">
          <cell r="A128">
            <v>35747</v>
          </cell>
          <cell r="B128" t="str">
            <v>白米</v>
          </cell>
          <cell r="C128">
            <v>14</v>
          </cell>
          <cell r="D128">
            <v>532</v>
          </cell>
        </row>
        <row r="129">
          <cell r="A129">
            <v>35754</v>
          </cell>
          <cell r="B129" t="str">
            <v>白米</v>
          </cell>
          <cell r="C129">
            <v>28</v>
          </cell>
          <cell r="D129">
            <v>1064</v>
          </cell>
        </row>
        <row r="130">
          <cell r="A130">
            <v>35754</v>
          </cell>
          <cell r="B130" t="str">
            <v>白米</v>
          </cell>
          <cell r="C130">
            <v>15</v>
          </cell>
          <cell r="D130">
            <v>570</v>
          </cell>
        </row>
        <row r="131">
          <cell r="A131">
            <v>35760</v>
          </cell>
          <cell r="B131" t="str">
            <v>白米</v>
          </cell>
          <cell r="C131">
            <v>30</v>
          </cell>
          <cell r="D131">
            <v>1140</v>
          </cell>
        </row>
        <row r="132">
          <cell r="A132">
            <v>35766</v>
          </cell>
          <cell r="B132" t="str">
            <v>白米</v>
          </cell>
          <cell r="C132">
            <v>60</v>
          </cell>
          <cell r="D132">
            <v>2280</v>
          </cell>
        </row>
        <row r="133">
          <cell r="A133">
            <v>35781</v>
          </cell>
          <cell r="B133" t="str">
            <v>白米</v>
          </cell>
          <cell r="C133">
            <v>20</v>
          </cell>
          <cell r="D133">
            <v>760</v>
          </cell>
        </row>
        <row r="134">
          <cell r="A134">
            <v>35786</v>
          </cell>
          <cell r="B134" t="str">
            <v>白米</v>
          </cell>
          <cell r="C134">
            <v>20</v>
          </cell>
          <cell r="D134">
            <v>760</v>
          </cell>
        </row>
        <row r="135">
          <cell r="A135">
            <v>35796</v>
          </cell>
          <cell r="B135" t="str">
            <v>白米</v>
          </cell>
          <cell r="C135">
            <v>20</v>
          </cell>
          <cell r="D135">
            <v>760</v>
          </cell>
        </row>
        <row r="136">
          <cell r="A136">
            <v>35802</v>
          </cell>
          <cell r="B136" t="str">
            <v>白米</v>
          </cell>
          <cell r="C136">
            <v>30</v>
          </cell>
          <cell r="D136">
            <v>1140</v>
          </cell>
        </row>
        <row r="137">
          <cell r="A137">
            <v>35815</v>
          </cell>
          <cell r="B137" t="str">
            <v>白米</v>
          </cell>
          <cell r="C137">
            <v>30</v>
          </cell>
          <cell r="D137">
            <v>1140</v>
          </cell>
        </row>
        <row r="138">
          <cell r="A138">
            <v>35822</v>
          </cell>
          <cell r="B138" t="str">
            <v>白米</v>
          </cell>
          <cell r="C138">
            <v>24</v>
          </cell>
          <cell r="D138">
            <v>912</v>
          </cell>
        </row>
        <row r="139">
          <cell r="A139">
            <v>35838</v>
          </cell>
          <cell r="B139" t="str">
            <v>白米</v>
          </cell>
          <cell r="C139">
            <v>21</v>
          </cell>
          <cell r="D139">
            <v>798</v>
          </cell>
        </row>
        <row r="140">
          <cell r="A140">
            <v>35845</v>
          </cell>
          <cell r="B140" t="str">
            <v>白米</v>
          </cell>
          <cell r="C140">
            <v>16</v>
          </cell>
          <cell r="D140">
            <v>608</v>
          </cell>
        </row>
        <row r="141">
          <cell r="A141">
            <v>35866</v>
          </cell>
          <cell r="B141" t="str">
            <v>白米</v>
          </cell>
          <cell r="C141">
            <v>18</v>
          </cell>
          <cell r="D141">
            <v>684</v>
          </cell>
        </row>
        <row r="142">
          <cell r="A142">
            <v>35870</v>
          </cell>
          <cell r="B142" t="str">
            <v>白米</v>
          </cell>
          <cell r="C142">
            <v>1</v>
          </cell>
          <cell r="D142">
            <v>38</v>
          </cell>
        </row>
        <row r="143">
          <cell r="A143">
            <v>35874</v>
          </cell>
          <cell r="B143" t="str">
            <v>白米</v>
          </cell>
          <cell r="C143">
            <v>12</v>
          </cell>
          <cell r="D143">
            <v>456</v>
          </cell>
        </row>
        <row r="144">
          <cell r="A144">
            <v>35898</v>
          </cell>
          <cell r="B144" t="str">
            <v>白米</v>
          </cell>
          <cell r="C144">
            <v>5</v>
          </cell>
          <cell r="D144">
            <v>190</v>
          </cell>
        </row>
        <row r="145">
          <cell r="A145">
            <v>35901</v>
          </cell>
          <cell r="B145" t="str">
            <v>白米</v>
          </cell>
          <cell r="C145">
            <v>20</v>
          </cell>
          <cell r="D145">
            <v>760</v>
          </cell>
        </row>
        <row r="146">
          <cell r="A146">
            <v>35254</v>
          </cell>
          <cell r="B146" t="str">
            <v>小米</v>
          </cell>
          <cell r="C146">
            <v>15</v>
          </cell>
          <cell r="D146">
            <v>234</v>
          </cell>
        </row>
        <row r="147">
          <cell r="A147">
            <v>35265</v>
          </cell>
          <cell r="B147" t="str">
            <v>小米</v>
          </cell>
          <cell r="C147">
            <v>50</v>
          </cell>
          <cell r="D147">
            <v>780</v>
          </cell>
        </row>
        <row r="148">
          <cell r="A148">
            <v>35292</v>
          </cell>
          <cell r="B148" t="str">
            <v>小米</v>
          </cell>
          <cell r="C148">
            <v>2</v>
          </cell>
          <cell r="D148">
            <v>31.2</v>
          </cell>
        </row>
        <row r="149">
          <cell r="A149">
            <v>35348</v>
          </cell>
          <cell r="B149" t="str">
            <v>小米</v>
          </cell>
          <cell r="C149">
            <v>16</v>
          </cell>
          <cell r="D149">
            <v>249.6</v>
          </cell>
        </row>
        <row r="150">
          <cell r="A150">
            <v>35384</v>
          </cell>
          <cell r="B150" t="str">
            <v>小米</v>
          </cell>
          <cell r="C150">
            <v>25</v>
          </cell>
          <cell r="D150">
            <v>390</v>
          </cell>
        </row>
        <row r="151">
          <cell r="A151">
            <v>35398</v>
          </cell>
          <cell r="B151" t="str">
            <v>小米</v>
          </cell>
          <cell r="C151">
            <v>25</v>
          </cell>
          <cell r="D151">
            <v>390</v>
          </cell>
        </row>
        <row r="152">
          <cell r="A152">
            <v>35446</v>
          </cell>
          <cell r="B152" t="str">
            <v>小米</v>
          </cell>
          <cell r="C152">
            <v>20</v>
          </cell>
          <cell r="D152">
            <v>312</v>
          </cell>
        </row>
        <row r="153">
          <cell r="A153">
            <v>35467</v>
          </cell>
          <cell r="B153" t="str">
            <v>小米</v>
          </cell>
          <cell r="C153">
            <v>15</v>
          </cell>
          <cell r="D153">
            <v>234</v>
          </cell>
        </row>
        <row r="154">
          <cell r="A154">
            <v>35563</v>
          </cell>
          <cell r="B154" t="str">
            <v>小米</v>
          </cell>
          <cell r="C154">
            <v>5</v>
          </cell>
          <cell r="D154">
            <v>97.5</v>
          </cell>
        </row>
        <row r="155">
          <cell r="A155">
            <v>35605</v>
          </cell>
          <cell r="B155" t="str">
            <v>小米</v>
          </cell>
          <cell r="C155">
            <v>6</v>
          </cell>
          <cell r="D155">
            <v>117</v>
          </cell>
        </row>
        <row r="156">
          <cell r="A156">
            <v>35608</v>
          </cell>
          <cell r="B156" t="str">
            <v>小米</v>
          </cell>
          <cell r="C156">
            <v>4</v>
          </cell>
          <cell r="D156">
            <v>78</v>
          </cell>
        </row>
        <row r="157">
          <cell r="A157">
            <v>35622</v>
          </cell>
          <cell r="B157" t="str">
            <v>小米</v>
          </cell>
          <cell r="C157">
            <v>20</v>
          </cell>
          <cell r="D157">
            <v>390</v>
          </cell>
        </row>
        <row r="158">
          <cell r="A158">
            <v>35719</v>
          </cell>
          <cell r="B158" t="str">
            <v>小米</v>
          </cell>
          <cell r="C158">
            <v>40</v>
          </cell>
          <cell r="D158">
            <v>780</v>
          </cell>
        </row>
        <row r="159">
          <cell r="A159">
            <v>35760</v>
          </cell>
          <cell r="B159" t="str">
            <v>小米</v>
          </cell>
          <cell r="C159">
            <v>14</v>
          </cell>
          <cell r="D159">
            <v>273</v>
          </cell>
        </row>
        <row r="160">
          <cell r="A160">
            <v>35804</v>
          </cell>
          <cell r="B160" t="str">
            <v>小米</v>
          </cell>
          <cell r="C160">
            <v>15</v>
          </cell>
          <cell r="D160">
            <v>292.5</v>
          </cell>
        </row>
        <row r="161">
          <cell r="A161">
            <v>35807</v>
          </cell>
          <cell r="B161" t="str">
            <v>小米</v>
          </cell>
          <cell r="C161">
            <v>15</v>
          </cell>
          <cell r="D161">
            <v>292.5</v>
          </cell>
        </row>
        <row r="162">
          <cell r="A162">
            <v>35811</v>
          </cell>
          <cell r="B162" t="str">
            <v>小米</v>
          </cell>
          <cell r="C162">
            <v>24</v>
          </cell>
          <cell r="D162">
            <v>468</v>
          </cell>
        </row>
        <row r="163">
          <cell r="A163">
            <v>35821</v>
          </cell>
          <cell r="B163" t="str">
            <v>小米</v>
          </cell>
          <cell r="C163">
            <v>10</v>
          </cell>
          <cell r="D163">
            <v>195</v>
          </cell>
        </row>
        <row r="164">
          <cell r="A164">
            <v>35853</v>
          </cell>
          <cell r="B164" t="str">
            <v>小米</v>
          </cell>
          <cell r="C164">
            <v>20</v>
          </cell>
          <cell r="D164">
            <v>390</v>
          </cell>
        </row>
        <row r="165">
          <cell r="A165">
            <v>35860</v>
          </cell>
          <cell r="B165" t="str">
            <v>小米</v>
          </cell>
          <cell r="C165">
            <v>30</v>
          </cell>
          <cell r="D165">
            <v>585</v>
          </cell>
        </row>
        <row r="166">
          <cell r="A166">
            <v>35881</v>
          </cell>
          <cell r="B166" t="str">
            <v>小米</v>
          </cell>
          <cell r="C166">
            <v>15</v>
          </cell>
          <cell r="D166">
            <v>292.5</v>
          </cell>
        </row>
        <row r="167">
          <cell r="A167">
            <v>35906</v>
          </cell>
          <cell r="B167" t="str">
            <v>小米</v>
          </cell>
          <cell r="C167">
            <v>28</v>
          </cell>
          <cell r="D167">
            <v>546</v>
          </cell>
        </row>
        <row r="168">
          <cell r="A168">
            <v>35913</v>
          </cell>
          <cell r="B168" t="str">
            <v>小米</v>
          </cell>
          <cell r="C168">
            <v>20</v>
          </cell>
          <cell r="D168">
            <v>390</v>
          </cell>
        </row>
        <row r="169">
          <cell r="A169">
            <v>35303</v>
          </cell>
          <cell r="B169" t="str">
            <v>黄豆</v>
          </cell>
          <cell r="C169">
            <v>9</v>
          </cell>
          <cell r="D169">
            <v>239.4</v>
          </cell>
        </row>
        <row r="170">
          <cell r="A170">
            <v>35369</v>
          </cell>
          <cell r="B170" t="str">
            <v>黄豆</v>
          </cell>
          <cell r="C170">
            <v>50</v>
          </cell>
          <cell r="D170">
            <v>1330</v>
          </cell>
        </row>
        <row r="171">
          <cell r="A171">
            <v>35398</v>
          </cell>
          <cell r="B171" t="str">
            <v>黄豆</v>
          </cell>
          <cell r="C171">
            <v>35</v>
          </cell>
          <cell r="D171">
            <v>931</v>
          </cell>
        </row>
        <row r="172">
          <cell r="A172">
            <v>35402</v>
          </cell>
          <cell r="B172" t="str">
            <v>黄豆</v>
          </cell>
          <cell r="C172">
            <v>30</v>
          </cell>
          <cell r="D172">
            <v>798</v>
          </cell>
        </row>
        <row r="173">
          <cell r="A173">
            <v>35457</v>
          </cell>
          <cell r="B173" t="str">
            <v>黄豆</v>
          </cell>
          <cell r="C173">
            <v>7</v>
          </cell>
          <cell r="D173">
            <v>186.2</v>
          </cell>
        </row>
        <row r="174">
          <cell r="A174">
            <v>35466</v>
          </cell>
          <cell r="B174" t="str">
            <v>黄豆</v>
          </cell>
          <cell r="C174">
            <v>30</v>
          </cell>
          <cell r="D174">
            <v>798</v>
          </cell>
        </row>
        <row r="175">
          <cell r="A175">
            <v>35468</v>
          </cell>
          <cell r="B175" t="str">
            <v>黄豆</v>
          </cell>
          <cell r="C175">
            <v>6</v>
          </cell>
          <cell r="D175">
            <v>159.6</v>
          </cell>
        </row>
        <row r="176">
          <cell r="A176">
            <v>35480</v>
          </cell>
          <cell r="B176" t="str">
            <v>黄豆</v>
          </cell>
          <cell r="C176">
            <v>35</v>
          </cell>
          <cell r="D176">
            <v>931</v>
          </cell>
        </row>
        <row r="177">
          <cell r="A177">
            <v>35500</v>
          </cell>
          <cell r="B177" t="str">
            <v>黄豆</v>
          </cell>
          <cell r="C177">
            <v>8</v>
          </cell>
          <cell r="D177">
            <v>212.8</v>
          </cell>
        </row>
        <row r="178">
          <cell r="A178">
            <v>35508</v>
          </cell>
          <cell r="B178" t="str">
            <v>黄豆</v>
          </cell>
          <cell r="C178">
            <v>30</v>
          </cell>
          <cell r="D178">
            <v>798</v>
          </cell>
        </row>
        <row r="179">
          <cell r="A179">
            <v>35584</v>
          </cell>
          <cell r="B179" t="str">
            <v>黄豆</v>
          </cell>
          <cell r="C179">
            <v>30</v>
          </cell>
          <cell r="D179">
            <v>997.5</v>
          </cell>
        </row>
        <row r="180">
          <cell r="A180">
            <v>35592</v>
          </cell>
          <cell r="B180" t="str">
            <v>黄豆</v>
          </cell>
          <cell r="C180">
            <v>18</v>
          </cell>
          <cell r="D180">
            <v>598.5</v>
          </cell>
        </row>
        <row r="181">
          <cell r="A181">
            <v>35600</v>
          </cell>
          <cell r="B181" t="str">
            <v>黄豆</v>
          </cell>
          <cell r="C181">
            <v>6</v>
          </cell>
          <cell r="D181">
            <v>199.5</v>
          </cell>
        </row>
        <row r="182">
          <cell r="A182">
            <v>35654</v>
          </cell>
          <cell r="B182" t="str">
            <v>黄豆</v>
          </cell>
          <cell r="C182">
            <v>9</v>
          </cell>
          <cell r="D182">
            <v>299.25</v>
          </cell>
        </row>
        <row r="183">
          <cell r="A183">
            <v>35688</v>
          </cell>
          <cell r="B183" t="str">
            <v>黄豆</v>
          </cell>
          <cell r="C183">
            <v>15</v>
          </cell>
          <cell r="D183">
            <v>498.75</v>
          </cell>
        </row>
        <row r="184">
          <cell r="A184">
            <v>35698</v>
          </cell>
          <cell r="B184" t="str">
            <v>黄豆</v>
          </cell>
          <cell r="C184">
            <v>28</v>
          </cell>
          <cell r="D184">
            <v>931</v>
          </cell>
        </row>
        <row r="185">
          <cell r="A185">
            <v>35761</v>
          </cell>
          <cell r="B185" t="str">
            <v>黄豆</v>
          </cell>
          <cell r="C185">
            <v>24</v>
          </cell>
          <cell r="D185">
            <v>798</v>
          </cell>
        </row>
        <row r="186">
          <cell r="A186">
            <v>35789</v>
          </cell>
          <cell r="B186" t="str">
            <v>黄豆</v>
          </cell>
          <cell r="C186">
            <v>35</v>
          </cell>
          <cell r="D186">
            <v>1163.75</v>
          </cell>
        </row>
        <row r="187">
          <cell r="A187">
            <v>35809</v>
          </cell>
          <cell r="B187" t="str">
            <v>黄豆</v>
          </cell>
          <cell r="C187">
            <v>3</v>
          </cell>
          <cell r="D187">
            <v>99.75</v>
          </cell>
        </row>
        <row r="188">
          <cell r="A188">
            <v>35811</v>
          </cell>
          <cell r="B188" t="str">
            <v>黄豆</v>
          </cell>
          <cell r="C188">
            <v>30</v>
          </cell>
          <cell r="D188">
            <v>997.5</v>
          </cell>
        </row>
        <row r="189">
          <cell r="A189">
            <v>35816</v>
          </cell>
          <cell r="B189" t="str">
            <v>黄豆</v>
          </cell>
          <cell r="C189">
            <v>48</v>
          </cell>
          <cell r="D189">
            <v>1596</v>
          </cell>
        </row>
        <row r="190">
          <cell r="A190">
            <v>35824</v>
          </cell>
          <cell r="B190" t="str">
            <v>黄豆</v>
          </cell>
          <cell r="C190">
            <v>30</v>
          </cell>
          <cell r="D190">
            <v>997.5</v>
          </cell>
        </row>
        <row r="191">
          <cell r="A191">
            <v>35831</v>
          </cell>
          <cell r="B191" t="str">
            <v>黄豆</v>
          </cell>
          <cell r="C191">
            <v>15</v>
          </cell>
          <cell r="D191">
            <v>498.75</v>
          </cell>
        </row>
        <row r="192">
          <cell r="A192">
            <v>35835</v>
          </cell>
          <cell r="B192" t="str">
            <v>黄豆</v>
          </cell>
          <cell r="C192">
            <v>20</v>
          </cell>
          <cell r="D192">
            <v>665</v>
          </cell>
        </row>
        <row r="193">
          <cell r="A193">
            <v>35872</v>
          </cell>
          <cell r="B193" t="str">
            <v>黄豆</v>
          </cell>
          <cell r="C193">
            <v>8</v>
          </cell>
          <cell r="D193">
            <v>266</v>
          </cell>
        </row>
        <row r="194">
          <cell r="A194">
            <v>35877</v>
          </cell>
          <cell r="B194" t="str">
            <v>黄豆</v>
          </cell>
          <cell r="C194">
            <v>4</v>
          </cell>
          <cell r="D194">
            <v>133</v>
          </cell>
        </row>
        <row r="195">
          <cell r="A195">
            <v>35902</v>
          </cell>
          <cell r="B195" t="str">
            <v>黄豆</v>
          </cell>
          <cell r="C195">
            <v>20</v>
          </cell>
          <cell r="D195">
            <v>665</v>
          </cell>
        </row>
        <row r="196">
          <cell r="A196">
            <v>35912</v>
          </cell>
          <cell r="B196" t="str">
            <v>黄豆</v>
          </cell>
          <cell r="C196">
            <v>25</v>
          </cell>
          <cell r="D196">
            <v>831.25</v>
          </cell>
        </row>
        <row r="197">
          <cell r="A197">
            <v>35920</v>
          </cell>
          <cell r="B197" t="str">
            <v>黄豆</v>
          </cell>
          <cell r="C197">
            <v>130</v>
          </cell>
          <cell r="D197">
            <v>4322.5</v>
          </cell>
        </row>
        <row r="198">
          <cell r="A198">
            <v>35921</v>
          </cell>
          <cell r="B198" t="str">
            <v>黄豆</v>
          </cell>
          <cell r="C198">
            <v>2</v>
          </cell>
          <cell r="D198">
            <v>66.5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套"/>
      <sheetName val="第1套答案"/>
      <sheetName val="第2套"/>
      <sheetName val="第2套答案"/>
      <sheetName val="第3套答案"/>
    </sheetNames>
    <sheetDataSet>
      <sheetData sheetId="0" refreshError="1">
        <row r="1">
          <cell r="A1" t="str">
            <v>项目</v>
          </cell>
          <cell r="B1" t="str">
            <v>产量</v>
          </cell>
          <cell r="C1" t="str">
            <v>月份</v>
          </cell>
        </row>
        <row r="2">
          <cell r="A2" t="str">
            <v>彩色电视机</v>
          </cell>
          <cell r="B2">
            <v>374</v>
          </cell>
          <cell r="C2">
            <v>36526</v>
          </cell>
        </row>
        <row r="3">
          <cell r="A3" t="str">
            <v>程控交换机</v>
          </cell>
          <cell r="B3">
            <v>351</v>
          </cell>
          <cell r="C3">
            <v>36526</v>
          </cell>
        </row>
        <row r="4">
          <cell r="A4" t="str">
            <v>家用洗衣机</v>
          </cell>
          <cell r="B4">
            <v>149</v>
          </cell>
          <cell r="C4">
            <v>36526</v>
          </cell>
        </row>
        <row r="5">
          <cell r="A5" t="str">
            <v>家用电冰箱</v>
          </cell>
          <cell r="B5">
            <v>88</v>
          </cell>
          <cell r="C5">
            <v>36526</v>
          </cell>
        </row>
        <row r="6">
          <cell r="A6" t="str">
            <v>微型计算机</v>
          </cell>
          <cell r="B6">
            <v>43</v>
          </cell>
          <cell r="C6">
            <v>36526</v>
          </cell>
        </row>
        <row r="7">
          <cell r="A7" t="str">
            <v>汽车</v>
          </cell>
          <cell r="B7">
            <v>14</v>
          </cell>
          <cell r="C7">
            <v>36526</v>
          </cell>
        </row>
        <row r="8">
          <cell r="A8" t="str">
            <v>彩色电视机</v>
          </cell>
          <cell r="B8">
            <v>283</v>
          </cell>
          <cell r="C8">
            <v>36557</v>
          </cell>
        </row>
        <row r="9">
          <cell r="A9" t="str">
            <v>程控交换机</v>
          </cell>
          <cell r="B9">
            <v>249</v>
          </cell>
          <cell r="C9">
            <v>36557</v>
          </cell>
        </row>
        <row r="10">
          <cell r="A10" t="str">
            <v>家用洗衣机</v>
          </cell>
          <cell r="B10">
            <v>114</v>
          </cell>
          <cell r="C10">
            <v>36557</v>
          </cell>
        </row>
        <row r="11">
          <cell r="A11" t="str">
            <v>家用电冰箱</v>
          </cell>
          <cell r="B11">
            <v>80</v>
          </cell>
          <cell r="C11">
            <v>36557</v>
          </cell>
        </row>
        <row r="12">
          <cell r="A12" t="str">
            <v>微型计算机</v>
          </cell>
          <cell r="B12">
            <v>37</v>
          </cell>
          <cell r="C12">
            <v>36557</v>
          </cell>
        </row>
        <row r="13">
          <cell r="A13" t="str">
            <v>汽车</v>
          </cell>
          <cell r="B13">
            <v>12</v>
          </cell>
          <cell r="C13">
            <v>36557</v>
          </cell>
        </row>
        <row r="14">
          <cell r="A14" t="str">
            <v>程控交换机</v>
          </cell>
          <cell r="B14">
            <v>423</v>
          </cell>
          <cell r="C14">
            <v>36586</v>
          </cell>
        </row>
        <row r="15">
          <cell r="A15" t="str">
            <v>彩色电视机</v>
          </cell>
          <cell r="B15">
            <v>365</v>
          </cell>
          <cell r="C15">
            <v>36586</v>
          </cell>
        </row>
        <row r="16">
          <cell r="A16" t="str">
            <v>家用洗衣机</v>
          </cell>
          <cell r="B16">
            <v>146</v>
          </cell>
          <cell r="C16">
            <v>36586</v>
          </cell>
        </row>
        <row r="17">
          <cell r="A17" t="str">
            <v>家用电冰箱</v>
          </cell>
          <cell r="B17">
            <v>129</v>
          </cell>
          <cell r="C17">
            <v>36586</v>
          </cell>
        </row>
        <row r="18">
          <cell r="A18" t="str">
            <v>微型计算机</v>
          </cell>
          <cell r="B18">
            <v>64</v>
          </cell>
          <cell r="C18">
            <v>36586</v>
          </cell>
        </row>
        <row r="19">
          <cell r="A19" t="str">
            <v>汽车</v>
          </cell>
          <cell r="B19">
            <v>21</v>
          </cell>
          <cell r="C19">
            <v>36586</v>
          </cell>
        </row>
        <row r="20">
          <cell r="A20" t="str">
            <v>程控交换机</v>
          </cell>
          <cell r="B20">
            <v>472</v>
          </cell>
          <cell r="C20">
            <v>36617</v>
          </cell>
        </row>
        <row r="21">
          <cell r="A21" t="str">
            <v>彩色电视机</v>
          </cell>
          <cell r="B21">
            <v>363</v>
          </cell>
          <cell r="C21">
            <v>36617</v>
          </cell>
        </row>
        <row r="22">
          <cell r="A22" t="str">
            <v>家用电冰箱</v>
          </cell>
          <cell r="B22">
            <v>139</v>
          </cell>
          <cell r="C22">
            <v>36617</v>
          </cell>
        </row>
        <row r="23">
          <cell r="A23" t="str">
            <v>家用洗衣机</v>
          </cell>
          <cell r="B23">
            <v>106</v>
          </cell>
          <cell r="C23">
            <v>36617</v>
          </cell>
        </row>
        <row r="24">
          <cell r="A24" t="str">
            <v>微型计算机</v>
          </cell>
          <cell r="B24">
            <v>68</v>
          </cell>
          <cell r="C24">
            <v>36617</v>
          </cell>
        </row>
        <row r="25">
          <cell r="A25" t="str">
            <v>汽车</v>
          </cell>
          <cell r="B25">
            <v>22</v>
          </cell>
          <cell r="C25">
            <v>36617</v>
          </cell>
        </row>
        <row r="26">
          <cell r="A26" t="str">
            <v>程控交换机</v>
          </cell>
          <cell r="B26">
            <v>441</v>
          </cell>
          <cell r="C26">
            <v>36647</v>
          </cell>
        </row>
        <row r="27">
          <cell r="A27" t="str">
            <v>彩色电视机</v>
          </cell>
          <cell r="B27">
            <v>297</v>
          </cell>
          <cell r="C27">
            <v>36647</v>
          </cell>
        </row>
        <row r="28">
          <cell r="A28" t="str">
            <v>家用电冰箱</v>
          </cell>
          <cell r="B28">
            <v>139</v>
          </cell>
          <cell r="C28">
            <v>36647</v>
          </cell>
        </row>
        <row r="29">
          <cell r="A29" t="str">
            <v>家用洗衣机</v>
          </cell>
          <cell r="B29">
            <v>82</v>
          </cell>
          <cell r="C29">
            <v>36647</v>
          </cell>
        </row>
        <row r="30">
          <cell r="A30" t="str">
            <v>微型计算机</v>
          </cell>
          <cell r="B30">
            <v>58</v>
          </cell>
          <cell r="C30">
            <v>36647</v>
          </cell>
        </row>
        <row r="31">
          <cell r="A31" t="str">
            <v>汽车</v>
          </cell>
          <cell r="B31">
            <v>20</v>
          </cell>
          <cell r="C31">
            <v>36647</v>
          </cell>
        </row>
        <row r="32">
          <cell r="A32" t="str">
            <v>程控交换机</v>
          </cell>
          <cell r="B32">
            <v>709</v>
          </cell>
          <cell r="C32">
            <v>36678</v>
          </cell>
        </row>
        <row r="33">
          <cell r="A33" t="str">
            <v>彩色电视机</v>
          </cell>
          <cell r="B33">
            <v>202</v>
          </cell>
          <cell r="C33">
            <v>36678</v>
          </cell>
        </row>
        <row r="34">
          <cell r="A34" t="str">
            <v>家用电冰箱</v>
          </cell>
          <cell r="B34">
            <v>158</v>
          </cell>
          <cell r="C34">
            <v>36678</v>
          </cell>
        </row>
        <row r="35">
          <cell r="A35" t="str">
            <v>家用洗衣机</v>
          </cell>
          <cell r="B35">
            <v>79</v>
          </cell>
          <cell r="C35">
            <v>36678</v>
          </cell>
        </row>
        <row r="36">
          <cell r="A36" t="str">
            <v>微型计算机</v>
          </cell>
          <cell r="B36">
            <v>51</v>
          </cell>
          <cell r="C36">
            <v>36678</v>
          </cell>
        </row>
        <row r="37">
          <cell r="A37" t="str">
            <v>汽车</v>
          </cell>
          <cell r="B37">
            <v>19</v>
          </cell>
          <cell r="C37">
            <v>36678</v>
          </cell>
        </row>
        <row r="38">
          <cell r="A38" t="str">
            <v>程控交换机</v>
          </cell>
          <cell r="B38">
            <v>728</v>
          </cell>
          <cell r="C38">
            <v>36892</v>
          </cell>
        </row>
        <row r="39">
          <cell r="A39" t="str">
            <v>彩色电视机</v>
          </cell>
          <cell r="B39">
            <v>341.6</v>
          </cell>
          <cell r="C39">
            <v>36892</v>
          </cell>
        </row>
        <row r="40">
          <cell r="A40" t="str">
            <v>家用洗衣机</v>
          </cell>
          <cell r="B40">
            <v>124.4</v>
          </cell>
          <cell r="C40">
            <v>36892</v>
          </cell>
        </row>
        <row r="41">
          <cell r="A41" t="str">
            <v>家用电冰箱</v>
          </cell>
          <cell r="B41">
            <v>98.4</v>
          </cell>
          <cell r="C41">
            <v>36892</v>
          </cell>
        </row>
        <row r="42">
          <cell r="A42" t="str">
            <v>微型计算机</v>
          </cell>
          <cell r="B42">
            <v>42.5</v>
          </cell>
          <cell r="C42">
            <v>36892</v>
          </cell>
        </row>
        <row r="43">
          <cell r="A43" t="str">
            <v>汽车</v>
          </cell>
          <cell r="B43">
            <v>18.7</v>
          </cell>
          <cell r="C43">
            <v>36892</v>
          </cell>
        </row>
        <row r="44">
          <cell r="A44" t="str">
            <v>程控交换机</v>
          </cell>
          <cell r="B44">
            <v>728</v>
          </cell>
          <cell r="C44">
            <v>36923</v>
          </cell>
        </row>
        <row r="45">
          <cell r="A45" t="str">
            <v>彩色电视机</v>
          </cell>
          <cell r="B45">
            <v>341.6</v>
          </cell>
          <cell r="C45">
            <v>36923</v>
          </cell>
        </row>
        <row r="46">
          <cell r="A46" t="str">
            <v>家用洗衣机</v>
          </cell>
          <cell r="B46">
            <v>124.4</v>
          </cell>
          <cell r="C46">
            <v>36923</v>
          </cell>
        </row>
        <row r="47">
          <cell r="A47" t="str">
            <v>家用电冰箱</v>
          </cell>
          <cell r="B47">
            <v>98.4</v>
          </cell>
          <cell r="C47">
            <v>36923</v>
          </cell>
        </row>
        <row r="48">
          <cell r="A48" t="str">
            <v>微型计算机</v>
          </cell>
          <cell r="B48">
            <v>42.5</v>
          </cell>
          <cell r="C48">
            <v>36923</v>
          </cell>
        </row>
        <row r="49">
          <cell r="A49" t="str">
            <v>汽车</v>
          </cell>
          <cell r="B49">
            <v>18.7</v>
          </cell>
          <cell r="C49">
            <v>36923</v>
          </cell>
        </row>
        <row r="50">
          <cell r="A50" t="str">
            <v>程控交换机</v>
          </cell>
          <cell r="B50">
            <v>571</v>
          </cell>
          <cell r="C50">
            <v>36951</v>
          </cell>
        </row>
        <row r="51">
          <cell r="A51" t="str">
            <v>彩色电视机</v>
          </cell>
          <cell r="B51">
            <v>317.89999999999998</v>
          </cell>
          <cell r="C51">
            <v>36951</v>
          </cell>
        </row>
        <row r="52">
          <cell r="A52" t="str">
            <v>家用电冰箱</v>
          </cell>
          <cell r="B52">
            <v>143</v>
          </cell>
          <cell r="C52">
            <v>36951</v>
          </cell>
        </row>
        <row r="53">
          <cell r="A53" t="str">
            <v>家用洗衣机</v>
          </cell>
          <cell r="B53">
            <v>110.5</v>
          </cell>
          <cell r="C53">
            <v>36951</v>
          </cell>
        </row>
        <row r="54">
          <cell r="A54" t="str">
            <v>微型计算机</v>
          </cell>
          <cell r="B54">
            <v>58.5</v>
          </cell>
          <cell r="C54">
            <v>36951</v>
          </cell>
        </row>
        <row r="55">
          <cell r="A55" t="str">
            <v>汽车</v>
          </cell>
          <cell r="B55">
            <v>26.6</v>
          </cell>
          <cell r="C55">
            <v>36951</v>
          </cell>
        </row>
        <row r="56">
          <cell r="A56" t="str">
            <v>程控交换机</v>
          </cell>
          <cell r="B56">
            <v>634.9</v>
          </cell>
          <cell r="C56">
            <v>36982</v>
          </cell>
        </row>
        <row r="57">
          <cell r="A57" t="str">
            <v>彩色电视机</v>
          </cell>
          <cell r="B57">
            <v>305.89999999999998</v>
          </cell>
          <cell r="C57">
            <v>36982</v>
          </cell>
        </row>
        <row r="58">
          <cell r="A58" t="str">
            <v>家用电冰箱</v>
          </cell>
          <cell r="B58">
            <v>135.19999999999999</v>
          </cell>
          <cell r="C58">
            <v>36982</v>
          </cell>
        </row>
        <row r="59">
          <cell r="A59" t="str">
            <v>家用洗衣机</v>
          </cell>
          <cell r="B59">
            <v>98.7</v>
          </cell>
          <cell r="C59">
            <v>36982</v>
          </cell>
        </row>
        <row r="60">
          <cell r="A60" t="str">
            <v>微型计算机</v>
          </cell>
          <cell r="B60">
            <v>63.2</v>
          </cell>
          <cell r="C60">
            <v>36982</v>
          </cell>
        </row>
        <row r="61">
          <cell r="A61" t="str">
            <v>汽车</v>
          </cell>
          <cell r="B61">
            <v>24.9</v>
          </cell>
          <cell r="C61">
            <v>36982</v>
          </cell>
        </row>
        <row r="62">
          <cell r="A62" t="str">
            <v>程控交换机</v>
          </cell>
          <cell r="B62">
            <v>808</v>
          </cell>
          <cell r="C62">
            <v>37012</v>
          </cell>
        </row>
        <row r="63">
          <cell r="A63" t="str">
            <v>彩色电视机</v>
          </cell>
          <cell r="B63">
            <v>294.5</v>
          </cell>
          <cell r="C63">
            <v>37012</v>
          </cell>
        </row>
        <row r="64">
          <cell r="A64" t="str">
            <v>家用电冰箱</v>
          </cell>
          <cell r="B64">
            <v>155.19999999999999</v>
          </cell>
          <cell r="C64">
            <v>37012</v>
          </cell>
        </row>
        <row r="65">
          <cell r="A65" t="str">
            <v>家用洗衣机</v>
          </cell>
          <cell r="B65">
            <v>78.2</v>
          </cell>
          <cell r="C65">
            <v>37012</v>
          </cell>
        </row>
        <row r="66">
          <cell r="A66" t="str">
            <v>微型计算机</v>
          </cell>
          <cell r="B66">
            <v>63.4</v>
          </cell>
          <cell r="C66">
            <v>37012</v>
          </cell>
        </row>
        <row r="67">
          <cell r="A67" t="str">
            <v>汽车</v>
          </cell>
          <cell r="B67">
            <v>20.8</v>
          </cell>
          <cell r="C67">
            <v>37012</v>
          </cell>
        </row>
        <row r="68">
          <cell r="A68" t="str">
            <v>程控交换机</v>
          </cell>
          <cell r="B68">
            <v>875.1</v>
          </cell>
          <cell r="C68">
            <v>37043</v>
          </cell>
        </row>
        <row r="69">
          <cell r="A69" t="str">
            <v>彩色电视机</v>
          </cell>
          <cell r="B69">
            <v>256.39999999999998</v>
          </cell>
          <cell r="C69">
            <v>37043</v>
          </cell>
        </row>
        <row r="70">
          <cell r="A70" t="str">
            <v>家用电冰箱</v>
          </cell>
          <cell r="B70">
            <v>168.7</v>
          </cell>
          <cell r="C70">
            <v>37043</v>
          </cell>
        </row>
        <row r="71">
          <cell r="A71" t="str">
            <v>家用洗衣机</v>
          </cell>
          <cell r="B71">
            <v>82.9</v>
          </cell>
          <cell r="C71">
            <v>37043</v>
          </cell>
        </row>
        <row r="72">
          <cell r="A72" t="str">
            <v>微型计算机</v>
          </cell>
          <cell r="B72">
            <v>64.599999999999994</v>
          </cell>
          <cell r="C72">
            <v>37043</v>
          </cell>
        </row>
        <row r="73">
          <cell r="A73" t="str">
            <v>汽车</v>
          </cell>
          <cell r="B73">
            <v>20.8</v>
          </cell>
          <cell r="C73">
            <v>37043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须知"/>
      <sheetName val="第1题"/>
      <sheetName val="第2题"/>
      <sheetName val="第3题"/>
      <sheetName val="第4题"/>
      <sheetName val="第5题"/>
      <sheetName val="第5题透视表"/>
      <sheetName val="第5题控制"/>
      <sheetName val="第6题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 the simulation model"/>
      <sheetName val="ProbTable"/>
      <sheetName val="Simulation"/>
      <sheetName val="Simulation (2)"/>
    </sheetNames>
    <sheetDataSet>
      <sheetData sheetId="0" refreshError="1"/>
      <sheetData sheetId="1" refreshError="1"/>
      <sheetData sheetId="2" refreshError="1"/>
      <sheetData sheetId="3">
        <row r="3">
          <cell r="D3">
            <v>3800</v>
          </cell>
          <cell r="K3">
            <v>3640.6</v>
          </cell>
          <cell r="L3">
            <v>996.6</v>
          </cell>
          <cell r="M3">
            <v>113.4</v>
          </cell>
          <cell r="N3">
            <v>156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经济订货量-折扣模型问题"/>
      <sheetName val="经济订货量-折扣模型"/>
      <sheetName val="经济订货量-年需求量变化模型问题"/>
      <sheetName val="经济订货量-年需求量变化模型"/>
      <sheetName val="经济订货量-年需求量变化模型图形"/>
      <sheetName val="随机问题1 确定公交车最佳发车间隔问题"/>
      <sheetName val="随机问题1 确定公交车最佳发车间隔"/>
      <sheetName val="随机问题2 估计公交车的收入问题"/>
      <sheetName val="随机问题2 估计公交车的收入"/>
    </sheetNames>
    <sheetDataSet>
      <sheetData sheetId="0" refreshError="1"/>
      <sheetData sheetId="1">
        <row r="3">
          <cell r="K3">
            <v>100</v>
          </cell>
          <cell r="L3">
            <v>283500</v>
          </cell>
        </row>
        <row r="4">
          <cell r="K4">
            <v>120</v>
          </cell>
          <cell r="L4">
            <v>279200</v>
          </cell>
        </row>
        <row r="5">
          <cell r="K5">
            <v>140</v>
          </cell>
          <cell r="L5">
            <v>276328.57142857142</v>
          </cell>
        </row>
        <row r="6">
          <cell r="K6">
            <v>160</v>
          </cell>
          <cell r="L6">
            <v>274350</v>
          </cell>
        </row>
        <row r="7">
          <cell r="K7">
            <v>180</v>
          </cell>
          <cell r="L7">
            <v>272966.66666666669</v>
          </cell>
        </row>
        <row r="8">
          <cell r="K8">
            <v>200</v>
          </cell>
          <cell r="L8">
            <v>272000</v>
          </cell>
        </row>
        <row r="9">
          <cell r="K9">
            <v>220</v>
          </cell>
          <cell r="L9">
            <v>271336.36363636365</v>
          </cell>
        </row>
        <row r="10">
          <cell r="K10">
            <v>240</v>
          </cell>
          <cell r="L10">
            <v>270900</v>
          </cell>
        </row>
        <row r="11">
          <cell r="K11">
            <v>260</v>
          </cell>
          <cell r="L11">
            <v>270638.4615384615</v>
          </cell>
        </row>
        <row r="12">
          <cell r="K12">
            <v>280</v>
          </cell>
          <cell r="L12">
            <v>270514.28571428568</v>
          </cell>
        </row>
        <row r="13">
          <cell r="K13">
            <v>300</v>
          </cell>
          <cell r="L13">
            <v>270500</v>
          </cell>
        </row>
        <row r="14">
          <cell r="K14">
            <v>320</v>
          </cell>
          <cell r="L14">
            <v>270575</v>
          </cell>
        </row>
        <row r="15">
          <cell r="K15">
            <v>340</v>
          </cell>
          <cell r="L15">
            <v>270723.5294117647</v>
          </cell>
        </row>
        <row r="16">
          <cell r="K16">
            <v>360</v>
          </cell>
          <cell r="L16">
            <v>270933.33333333337</v>
          </cell>
        </row>
        <row r="17">
          <cell r="K17">
            <v>380</v>
          </cell>
          <cell r="L17">
            <v>271194.73684210528</v>
          </cell>
        </row>
        <row r="18">
          <cell r="K18">
            <v>400</v>
          </cell>
          <cell r="L18">
            <v>271500</v>
          </cell>
        </row>
        <row r="19">
          <cell r="K19">
            <v>599.99990000000003</v>
          </cell>
          <cell r="L19">
            <v>275999.99733333348</v>
          </cell>
        </row>
        <row r="20">
          <cell r="K20">
            <v>600</v>
          </cell>
          <cell r="L20">
            <v>271000</v>
          </cell>
        </row>
        <row r="21">
          <cell r="K21">
            <v>999.99</v>
          </cell>
          <cell r="L21">
            <v>282999.6800003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透视表题1"/>
      <sheetName val="透视表题2"/>
      <sheetName val="D函数2"/>
      <sheetName val="D函数第2题透视表"/>
      <sheetName val="D函数2答案"/>
      <sheetName val="D函数1"/>
      <sheetName val="D函数1答案"/>
    </sheetNames>
    <sheetDataSet>
      <sheetData sheetId="0"/>
      <sheetData sheetId="1"/>
      <sheetData sheetId="2">
        <row r="1">
          <cell r="A1" t="str">
            <v>订购日期</v>
          </cell>
          <cell r="B1" t="str">
            <v>货主国家</v>
          </cell>
          <cell r="C1" t="str">
            <v>类别名称</v>
          </cell>
          <cell r="D1" t="str">
            <v>销售额</v>
          </cell>
        </row>
        <row r="2">
          <cell r="A2">
            <v>34551</v>
          </cell>
          <cell r="B2" t="str">
            <v>英国</v>
          </cell>
          <cell r="C2" t="str">
            <v>农产品</v>
          </cell>
          <cell r="D2">
            <v>167.4</v>
          </cell>
        </row>
        <row r="3">
          <cell r="A3">
            <v>34551</v>
          </cell>
          <cell r="B3" t="str">
            <v>英国</v>
          </cell>
          <cell r="C3" t="str">
            <v>农产品</v>
          </cell>
          <cell r="D3">
            <v>1696</v>
          </cell>
        </row>
        <row r="4">
          <cell r="A4">
            <v>34565</v>
          </cell>
          <cell r="B4" t="str">
            <v>英国</v>
          </cell>
          <cell r="C4" t="str">
            <v>海洋食品</v>
          </cell>
          <cell r="D4">
            <v>92.4</v>
          </cell>
        </row>
        <row r="5">
          <cell r="A5">
            <v>34565</v>
          </cell>
          <cell r="B5" t="str">
            <v>英国</v>
          </cell>
          <cell r="C5" t="str">
            <v>面食/谷类</v>
          </cell>
          <cell r="D5">
            <v>780</v>
          </cell>
        </row>
        <row r="6">
          <cell r="A6">
            <v>34565</v>
          </cell>
          <cell r="B6" t="str">
            <v>英国</v>
          </cell>
          <cell r="C6" t="str">
            <v>糖果</v>
          </cell>
          <cell r="D6">
            <v>443.25</v>
          </cell>
        </row>
        <row r="7">
          <cell r="A7">
            <v>34565</v>
          </cell>
          <cell r="B7" t="str">
            <v>英国</v>
          </cell>
          <cell r="C7" t="str">
            <v>饮料</v>
          </cell>
          <cell r="D7">
            <v>189</v>
          </cell>
        </row>
        <row r="8">
          <cell r="A8">
            <v>34568</v>
          </cell>
          <cell r="B8" t="str">
            <v>法国</v>
          </cell>
          <cell r="C8" t="str">
            <v>香料</v>
          </cell>
          <cell r="D8">
            <v>163.19999939203262</v>
          </cell>
        </row>
        <row r="9">
          <cell r="A9">
            <v>34568</v>
          </cell>
          <cell r="B9" t="str">
            <v>法国</v>
          </cell>
          <cell r="C9" t="str">
            <v>农产品</v>
          </cell>
          <cell r="D9">
            <v>360</v>
          </cell>
        </row>
        <row r="10">
          <cell r="A10">
            <v>34568</v>
          </cell>
          <cell r="B10" t="str">
            <v>法国</v>
          </cell>
          <cell r="C10" t="str">
            <v>面食/谷类</v>
          </cell>
          <cell r="D10">
            <v>60.8</v>
          </cell>
        </row>
        <row r="11">
          <cell r="A11">
            <v>34575</v>
          </cell>
          <cell r="B11" t="str">
            <v>英国</v>
          </cell>
          <cell r="C11" t="str">
            <v>海洋食品</v>
          </cell>
          <cell r="D11">
            <v>735</v>
          </cell>
        </row>
        <row r="12">
          <cell r="A12">
            <v>34575</v>
          </cell>
          <cell r="B12" t="str">
            <v>英国</v>
          </cell>
          <cell r="C12" t="str">
            <v>乳制品</v>
          </cell>
          <cell r="D12">
            <v>2617.9999816417694</v>
          </cell>
        </row>
        <row r="13">
          <cell r="A13">
            <v>34575</v>
          </cell>
          <cell r="B13" t="str">
            <v>英国</v>
          </cell>
          <cell r="C13" t="str">
            <v>饮料</v>
          </cell>
          <cell r="D13">
            <v>183.59999871253967</v>
          </cell>
        </row>
        <row r="14">
          <cell r="A14">
            <v>34577</v>
          </cell>
          <cell r="B14" t="str">
            <v>法国</v>
          </cell>
          <cell r="C14" t="str">
            <v>乳制品</v>
          </cell>
          <cell r="D14">
            <v>113.99999991059303</v>
          </cell>
        </row>
        <row r="15">
          <cell r="A15">
            <v>34577</v>
          </cell>
          <cell r="B15" t="str">
            <v>法国</v>
          </cell>
          <cell r="C15" t="str">
            <v>乳制品</v>
          </cell>
          <cell r="D15">
            <v>528.19999958574772</v>
          </cell>
        </row>
        <row r="16">
          <cell r="A16">
            <v>34578</v>
          </cell>
          <cell r="B16" t="str">
            <v>法国</v>
          </cell>
          <cell r="C16" t="str">
            <v>乳制品</v>
          </cell>
          <cell r="D16">
            <v>48</v>
          </cell>
        </row>
        <row r="17">
          <cell r="A17">
            <v>34579</v>
          </cell>
          <cell r="B17" t="str">
            <v>法国</v>
          </cell>
          <cell r="C17" t="str">
            <v>糖果</v>
          </cell>
          <cell r="D17">
            <v>388.8</v>
          </cell>
        </row>
        <row r="18">
          <cell r="A18">
            <v>34579</v>
          </cell>
          <cell r="B18" t="str">
            <v>法国</v>
          </cell>
          <cell r="C18" t="str">
            <v>乳制品</v>
          </cell>
          <cell r="D18">
            <v>400</v>
          </cell>
        </row>
        <row r="19">
          <cell r="A19">
            <v>34579</v>
          </cell>
          <cell r="B19" t="str">
            <v>法国</v>
          </cell>
          <cell r="C19" t="str">
            <v>乳制品</v>
          </cell>
          <cell r="D19">
            <v>667.2</v>
          </cell>
        </row>
        <row r="20">
          <cell r="A20">
            <v>34582</v>
          </cell>
          <cell r="B20" t="str">
            <v>英国</v>
          </cell>
          <cell r="C20" t="str">
            <v>海洋食品</v>
          </cell>
          <cell r="D20">
            <v>565.43999955654147</v>
          </cell>
        </row>
        <row r="21">
          <cell r="A21">
            <v>34582</v>
          </cell>
          <cell r="B21" t="str">
            <v>英国</v>
          </cell>
          <cell r="C21" t="str">
            <v>乳制品</v>
          </cell>
          <cell r="D21">
            <v>142.49999988824129</v>
          </cell>
        </row>
        <row r="22">
          <cell r="A22">
            <v>34582</v>
          </cell>
          <cell r="B22" t="str">
            <v>英国</v>
          </cell>
          <cell r="C22" t="str">
            <v>乳制品</v>
          </cell>
          <cell r="D22">
            <v>40</v>
          </cell>
        </row>
        <row r="23">
          <cell r="A23">
            <v>34582</v>
          </cell>
          <cell r="B23" t="str">
            <v>英国</v>
          </cell>
          <cell r="C23" t="str">
            <v>海洋食品</v>
          </cell>
          <cell r="D23">
            <v>837.89999934285879</v>
          </cell>
        </row>
        <row r="24">
          <cell r="A24">
            <v>34582</v>
          </cell>
          <cell r="B24" t="str">
            <v>英国</v>
          </cell>
          <cell r="C24" t="str">
            <v>饮料</v>
          </cell>
          <cell r="D24">
            <v>451.43999964594838</v>
          </cell>
        </row>
        <row r="25">
          <cell r="A25">
            <v>34586</v>
          </cell>
          <cell r="B25" t="str">
            <v>英国</v>
          </cell>
          <cell r="C25" t="str">
            <v>农产品</v>
          </cell>
          <cell r="D25">
            <v>728</v>
          </cell>
        </row>
        <row r="26">
          <cell r="A26">
            <v>34586</v>
          </cell>
          <cell r="B26" t="str">
            <v>英国</v>
          </cell>
          <cell r="C26" t="str">
            <v>糖果</v>
          </cell>
          <cell r="D26">
            <v>472.8</v>
          </cell>
        </row>
        <row r="27">
          <cell r="A27">
            <v>34590</v>
          </cell>
          <cell r="B27" t="str">
            <v>英国</v>
          </cell>
          <cell r="C27" t="str">
            <v>肉/家禽</v>
          </cell>
          <cell r="D27">
            <v>351</v>
          </cell>
        </row>
        <row r="28">
          <cell r="A28">
            <v>34596</v>
          </cell>
          <cell r="B28" t="str">
            <v>英国</v>
          </cell>
          <cell r="C28" t="str">
            <v>糖果</v>
          </cell>
          <cell r="D28">
            <v>394.875</v>
          </cell>
        </row>
        <row r="29">
          <cell r="A29">
            <v>34596</v>
          </cell>
          <cell r="B29" t="str">
            <v>英国</v>
          </cell>
          <cell r="C29" t="str">
            <v>香料</v>
          </cell>
          <cell r="D29">
            <v>325.5</v>
          </cell>
        </row>
        <row r="30">
          <cell r="A30">
            <v>34596</v>
          </cell>
          <cell r="B30" t="str">
            <v>英国</v>
          </cell>
          <cell r="C30" t="str">
            <v>乳制品</v>
          </cell>
          <cell r="D30">
            <v>408</v>
          </cell>
        </row>
        <row r="31">
          <cell r="A31">
            <v>34596</v>
          </cell>
          <cell r="B31" t="str">
            <v>英国</v>
          </cell>
          <cell r="C31" t="str">
            <v>饮料</v>
          </cell>
          <cell r="D31">
            <v>42</v>
          </cell>
        </row>
        <row r="32">
          <cell r="A32">
            <v>34597</v>
          </cell>
          <cell r="B32" t="str">
            <v>英国</v>
          </cell>
          <cell r="C32" t="str">
            <v>饮料</v>
          </cell>
          <cell r="D32">
            <v>518.39999806880951</v>
          </cell>
        </row>
        <row r="33">
          <cell r="A33">
            <v>34597</v>
          </cell>
          <cell r="B33" t="str">
            <v>英国</v>
          </cell>
          <cell r="C33" t="str">
            <v>海洋食品</v>
          </cell>
          <cell r="D33">
            <v>470.39999824762344</v>
          </cell>
        </row>
        <row r="34">
          <cell r="A34">
            <v>34597</v>
          </cell>
          <cell r="B34" t="str">
            <v>英国</v>
          </cell>
          <cell r="C34" t="str">
            <v>肉/家禽</v>
          </cell>
          <cell r="D34">
            <v>754.55999718904502</v>
          </cell>
        </row>
        <row r="35">
          <cell r="A35">
            <v>34598</v>
          </cell>
          <cell r="B35" t="str">
            <v>英国</v>
          </cell>
          <cell r="C35" t="str">
            <v>饮料</v>
          </cell>
          <cell r="D35">
            <v>1440</v>
          </cell>
        </row>
        <row r="36">
          <cell r="A36">
            <v>34598</v>
          </cell>
          <cell r="B36" t="str">
            <v>英国</v>
          </cell>
          <cell r="C36" t="str">
            <v>糖果</v>
          </cell>
          <cell r="D36">
            <v>1576</v>
          </cell>
        </row>
        <row r="37">
          <cell r="A37">
            <v>34607</v>
          </cell>
          <cell r="B37" t="str">
            <v>法国</v>
          </cell>
          <cell r="C37" t="str">
            <v>饮料</v>
          </cell>
          <cell r="D37">
            <v>259.2</v>
          </cell>
        </row>
        <row r="38">
          <cell r="A38">
            <v>34607</v>
          </cell>
          <cell r="B38" t="str">
            <v>法国</v>
          </cell>
          <cell r="C38" t="str">
            <v>肉/家禽</v>
          </cell>
          <cell r="D38">
            <v>468</v>
          </cell>
        </row>
        <row r="39">
          <cell r="A39">
            <v>34607</v>
          </cell>
          <cell r="B39" t="str">
            <v>法国</v>
          </cell>
          <cell r="C39" t="str">
            <v>饮料</v>
          </cell>
          <cell r="D39">
            <v>552</v>
          </cell>
        </row>
        <row r="40">
          <cell r="A40">
            <v>34607</v>
          </cell>
          <cell r="B40" t="str">
            <v>法国</v>
          </cell>
          <cell r="C40" t="str">
            <v>乳制品</v>
          </cell>
          <cell r="D40">
            <v>571.20000000000005</v>
          </cell>
        </row>
        <row r="41">
          <cell r="A41">
            <v>34607</v>
          </cell>
          <cell r="B41" t="str">
            <v>法国</v>
          </cell>
          <cell r="C41" t="str">
            <v>饮料</v>
          </cell>
          <cell r="D41">
            <v>37.200000000000003</v>
          </cell>
        </row>
        <row r="42">
          <cell r="A42">
            <v>34617</v>
          </cell>
          <cell r="B42" t="str">
            <v>英国</v>
          </cell>
          <cell r="C42" t="str">
            <v>海洋食品</v>
          </cell>
          <cell r="D42">
            <v>147</v>
          </cell>
        </row>
        <row r="43">
          <cell r="A43">
            <v>34617</v>
          </cell>
          <cell r="B43" t="str">
            <v>英国</v>
          </cell>
          <cell r="C43" t="str">
            <v>面食/谷类</v>
          </cell>
          <cell r="D43">
            <v>608</v>
          </cell>
        </row>
        <row r="44">
          <cell r="A44">
            <v>34621</v>
          </cell>
          <cell r="B44" t="str">
            <v>法国</v>
          </cell>
          <cell r="C44" t="str">
            <v>海洋食品</v>
          </cell>
          <cell r="D44">
            <v>1124.9999981373549</v>
          </cell>
        </row>
        <row r="45">
          <cell r="A45">
            <v>34621</v>
          </cell>
          <cell r="B45" t="str">
            <v>法国</v>
          </cell>
          <cell r="C45" t="str">
            <v>肉/家禽</v>
          </cell>
          <cell r="D45">
            <v>2227.4999963119626</v>
          </cell>
        </row>
        <row r="46">
          <cell r="A46">
            <v>34621</v>
          </cell>
          <cell r="B46" t="str">
            <v>法国</v>
          </cell>
          <cell r="C46" t="str">
            <v>饮料</v>
          </cell>
          <cell r="D46">
            <v>388.79999935626984</v>
          </cell>
        </row>
        <row r="47">
          <cell r="A47">
            <v>34625</v>
          </cell>
          <cell r="B47" t="str">
            <v>法国</v>
          </cell>
          <cell r="C47" t="str">
            <v>糖果</v>
          </cell>
          <cell r="D47">
            <v>394</v>
          </cell>
        </row>
        <row r="48">
          <cell r="A48">
            <v>34625</v>
          </cell>
          <cell r="B48" t="str">
            <v>法国</v>
          </cell>
          <cell r="C48" t="str">
            <v>糖果</v>
          </cell>
          <cell r="D48">
            <v>30</v>
          </cell>
        </row>
        <row r="49">
          <cell r="A49">
            <v>34628</v>
          </cell>
          <cell r="B49" t="str">
            <v>法国</v>
          </cell>
          <cell r="C49" t="str">
            <v>糖果</v>
          </cell>
          <cell r="D49">
            <v>139</v>
          </cell>
        </row>
        <row r="50">
          <cell r="A50">
            <v>34628</v>
          </cell>
          <cell r="B50" t="str">
            <v>法国</v>
          </cell>
          <cell r="C50" t="str">
            <v>糖果</v>
          </cell>
          <cell r="D50">
            <v>197</v>
          </cell>
        </row>
        <row r="51">
          <cell r="A51">
            <v>34631</v>
          </cell>
          <cell r="B51" t="str">
            <v>英国</v>
          </cell>
          <cell r="C51" t="str">
            <v>农产品</v>
          </cell>
          <cell r="D51">
            <v>145.6</v>
          </cell>
        </row>
        <row r="52">
          <cell r="A52">
            <v>34631</v>
          </cell>
          <cell r="B52" t="str">
            <v>英国</v>
          </cell>
          <cell r="C52" t="str">
            <v>饮料</v>
          </cell>
          <cell r="D52">
            <v>883.2</v>
          </cell>
        </row>
        <row r="53">
          <cell r="A53">
            <v>34631</v>
          </cell>
          <cell r="B53" t="str">
            <v>英国</v>
          </cell>
          <cell r="C53" t="str">
            <v>肉/家禽</v>
          </cell>
          <cell r="D53">
            <v>524</v>
          </cell>
        </row>
        <row r="54">
          <cell r="A54">
            <v>34631</v>
          </cell>
          <cell r="B54" t="str">
            <v>英国</v>
          </cell>
          <cell r="C54" t="str">
            <v>饮料</v>
          </cell>
          <cell r="D54">
            <v>62</v>
          </cell>
        </row>
        <row r="55">
          <cell r="A55">
            <v>34632</v>
          </cell>
          <cell r="B55" t="str">
            <v>英国</v>
          </cell>
          <cell r="C55" t="str">
            <v>海洋食品</v>
          </cell>
          <cell r="D55">
            <v>182.4</v>
          </cell>
        </row>
        <row r="56">
          <cell r="A56">
            <v>34633</v>
          </cell>
          <cell r="B56" t="str">
            <v>法国</v>
          </cell>
          <cell r="C56" t="str">
            <v>乳制品</v>
          </cell>
          <cell r="D56">
            <v>921.59999847412109</v>
          </cell>
        </row>
        <row r="57">
          <cell r="A57">
            <v>34633</v>
          </cell>
          <cell r="B57" t="str">
            <v>法国</v>
          </cell>
          <cell r="C57" t="str">
            <v>海洋食品</v>
          </cell>
          <cell r="D57">
            <v>286.19999952614307</v>
          </cell>
        </row>
        <row r="58">
          <cell r="A58">
            <v>34633</v>
          </cell>
          <cell r="B58" t="str">
            <v>法国</v>
          </cell>
          <cell r="C58" t="str">
            <v>糖果</v>
          </cell>
          <cell r="D58">
            <v>886.49999853223562</v>
          </cell>
        </row>
        <row r="59">
          <cell r="A59">
            <v>34635</v>
          </cell>
          <cell r="B59" t="str">
            <v>法国</v>
          </cell>
          <cell r="C59" t="str">
            <v>海洋食品</v>
          </cell>
          <cell r="D59">
            <v>77</v>
          </cell>
        </row>
        <row r="60">
          <cell r="A60">
            <v>34635</v>
          </cell>
          <cell r="B60" t="str">
            <v>法国</v>
          </cell>
          <cell r="C60" t="str">
            <v>糖果</v>
          </cell>
          <cell r="D60">
            <v>2758</v>
          </cell>
        </row>
        <row r="61">
          <cell r="A61">
            <v>34638</v>
          </cell>
          <cell r="B61" t="str">
            <v>法国</v>
          </cell>
          <cell r="C61" t="str">
            <v>饮料</v>
          </cell>
          <cell r="D61">
            <v>288</v>
          </cell>
        </row>
        <row r="62">
          <cell r="A62">
            <v>34645</v>
          </cell>
          <cell r="B62" t="str">
            <v>英国</v>
          </cell>
          <cell r="C62" t="str">
            <v>香料</v>
          </cell>
          <cell r="D62">
            <v>62</v>
          </cell>
        </row>
        <row r="63">
          <cell r="A63">
            <v>34645</v>
          </cell>
          <cell r="B63" t="str">
            <v>英国</v>
          </cell>
          <cell r="C63" t="str">
            <v>糖果</v>
          </cell>
          <cell r="D63">
            <v>44.8</v>
          </cell>
        </row>
        <row r="64">
          <cell r="A64">
            <v>34645</v>
          </cell>
          <cell r="B64" t="str">
            <v>英国</v>
          </cell>
          <cell r="C64" t="str">
            <v>饮料</v>
          </cell>
          <cell r="D64">
            <v>57.6</v>
          </cell>
        </row>
        <row r="65">
          <cell r="A65">
            <v>34646</v>
          </cell>
          <cell r="B65" t="str">
            <v>法国</v>
          </cell>
          <cell r="C65" t="str">
            <v>糖果</v>
          </cell>
          <cell r="D65">
            <v>248.1149982601404</v>
          </cell>
        </row>
        <row r="66">
          <cell r="A66">
            <v>34646</v>
          </cell>
          <cell r="B66" t="str">
            <v>法国</v>
          </cell>
          <cell r="C66" t="str">
            <v>饮料</v>
          </cell>
          <cell r="D66">
            <v>856.79999399185181</v>
          </cell>
        </row>
        <row r="67">
          <cell r="A67">
            <v>34646</v>
          </cell>
          <cell r="B67" t="str">
            <v>法国</v>
          </cell>
          <cell r="C67" t="str">
            <v>海洋食品</v>
          </cell>
          <cell r="D67">
            <v>288</v>
          </cell>
        </row>
        <row r="68">
          <cell r="A68">
            <v>34646</v>
          </cell>
          <cell r="B68" t="str">
            <v>法国</v>
          </cell>
          <cell r="C68" t="str">
            <v>乳制品</v>
          </cell>
          <cell r="D68">
            <v>1495.9999895095825</v>
          </cell>
        </row>
        <row r="69">
          <cell r="A69">
            <v>34646</v>
          </cell>
          <cell r="B69" t="str">
            <v>法国</v>
          </cell>
          <cell r="C69" t="str">
            <v>香料</v>
          </cell>
          <cell r="D69">
            <v>2386.7999832630157</v>
          </cell>
        </row>
        <row r="70">
          <cell r="A70">
            <v>34647</v>
          </cell>
          <cell r="B70" t="str">
            <v>英国</v>
          </cell>
          <cell r="C70" t="str">
            <v>香料</v>
          </cell>
          <cell r="D70">
            <v>120</v>
          </cell>
        </row>
        <row r="71">
          <cell r="A71">
            <v>34647</v>
          </cell>
          <cell r="B71" t="str">
            <v>英国</v>
          </cell>
          <cell r="C71" t="str">
            <v>海洋食品</v>
          </cell>
          <cell r="D71">
            <v>57.6</v>
          </cell>
        </row>
        <row r="72">
          <cell r="A72">
            <v>34647</v>
          </cell>
          <cell r="B72" t="str">
            <v>英国</v>
          </cell>
          <cell r="C72" t="str">
            <v>农产品</v>
          </cell>
          <cell r="D72">
            <v>167.4</v>
          </cell>
        </row>
        <row r="73">
          <cell r="A73">
            <v>34647</v>
          </cell>
          <cell r="B73" t="str">
            <v>英国</v>
          </cell>
          <cell r="C73" t="str">
            <v>乳制品</v>
          </cell>
          <cell r="D73">
            <v>40</v>
          </cell>
        </row>
        <row r="74">
          <cell r="A74">
            <v>34647</v>
          </cell>
          <cell r="B74" t="str">
            <v>英国</v>
          </cell>
          <cell r="C74" t="str">
            <v>乳制品</v>
          </cell>
          <cell r="D74">
            <v>1112</v>
          </cell>
        </row>
        <row r="75">
          <cell r="A75">
            <v>34653</v>
          </cell>
          <cell r="B75" t="str">
            <v>法国</v>
          </cell>
          <cell r="C75" t="str">
            <v>糖果</v>
          </cell>
          <cell r="D75">
            <v>69.349999945610762</v>
          </cell>
        </row>
        <row r="76">
          <cell r="A76">
            <v>34653</v>
          </cell>
          <cell r="B76" t="str">
            <v>法国</v>
          </cell>
          <cell r="C76" t="str">
            <v>海洋食品</v>
          </cell>
          <cell r="D76">
            <v>157.31999987661837</v>
          </cell>
        </row>
        <row r="77">
          <cell r="A77">
            <v>34653</v>
          </cell>
          <cell r="B77" t="str">
            <v>法国</v>
          </cell>
          <cell r="C77" t="str">
            <v>饮料</v>
          </cell>
          <cell r="D77">
            <v>4005.1999968588352</v>
          </cell>
        </row>
        <row r="78">
          <cell r="A78">
            <v>34653</v>
          </cell>
          <cell r="B78" t="str">
            <v>法国</v>
          </cell>
          <cell r="C78" t="str">
            <v>面食/谷类</v>
          </cell>
          <cell r="D78">
            <v>346.55999972820285</v>
          </cell>
        </row>
        <row r="79">
          <cell r="A79">
            <v>34662</v>
          </cell>
          <cell r="B79" t="str">
            <v>英国</v>
          </cell>
          <cell r="C79" t="str">
            <v>面食/谷类</v>
          </cell>
          <cell r="D79">
            <v>288</v>
          </cell>
        </row>
        <row r="80">
          <cell r="A80">
            <v>34662</v>
          </cell>
          <cell r="B80" t="str">
            <v>英国</v>
          </cell>
          <cell r="C80" t="str">
            <v>糖果</v>
          </cell>
          <cell r="D80">
            <v>597.6</v>
          </cell>
        </row>
        <row r="81">
          <cell r="A81">
            <v>34662</v>
          </cell>
          <cell r="B81" t="str">
            <v>英国</v>
          </cell>
          <cell r="C81" t="str">
            <v>海洋食品</v>
          </cell>
          <cell r="D81">
            <v>304</v>
          </cell>
        </row>
        <row r="82">
          <cell r="A82">
            <v>34662</v>
          </cell>
          <cell r="B82" t="str">
            <v>英国</v>
          </cell>
          <cell r="C82" t="str">
            <v>海洋食品</v>
          </cell>
          <cell r="D82">
            <v>582.4</v>
          </cell>
        </row>
        <row r="83">
          <cell r="A83">
            <v>34662</v>
          </cell>
          <cell r="B83" t="str">
            <v>英国</v>
          </cell>
          <cell r="C83" t="str">
            <v>乳制品</v>
          </cell>
          <cell r="D83">
            <v>695</v>
          </cell>
        </row>
        <row r="84">
          <cell r="A84">
            <v>34663</v>
          </cell>
          <cell r="B84" t="str">
            <v>法国</v>
          </cell>
          <cell r="C84" t="str">
            <v>肉/家禽</v>
          </cell>
          <cell r="D84">
            <v>624</v>
          </cell>
        </row>
        <row r="85">
          <cell r="A85">
            <v>34663</v>
          </cell>
          <cell r="B85" t="str">
            <v>法国</v>
          </cell>
          <cell r="C85" t="str">
            <v>海洋食品</v>
          </cell>
          <cell r="D85">
            <v>310.5</v>
          </cell>
        </row>
        <row r="86">
          <cell r="A86">
            <v>34668</v>
          </cell>
          <cell r="B86" t="str">
            <v>英国</v>
          </cell>
          <cell r="C86" t="str">
            <v>饮料</v>
          </cell>
          <cell r="D86">
            <v>291.83999891281127</v>
          </cell>
        </row>
        <row r="87">
          <cell r="A87">
            <v>34668</v>
          </cell>
          <cell r="B87" t="str">
            <v>英国</v>
          </cell>
          <cell r="C87" t="str">
            <v>乳制品</v>
          </cell>
          <cell r="D87">
            <v>447.99999833106995</v>
          </cell>
        </row>
        <row r="88">
          <cell r="A88">
            <v>34668</v>
          </cell>
          <cell r="B88" t="str">
            <v>英国</v>
          </cell>
          <cell r="C88" t="str">
            <v>海洋食品</v>
          </cell>
          <cell r="D88">
            <v>486.3999981880188</v>
          </cell>
        </row>
        <row r="89">
          <cell r="A89">
            <v>34668</v>
          </cell>
          <cell r="B89" t="str">
            <v>英国</v>
          </cell>
          <cell r="C89" t="str">
            <v>肉/家禽</v>
          </cell>
          <cell r="D89">
            <v>614.39999771118164</v>
          </cell>
        </row>
        <row r="90">
          <cell r="A90">
            <v>34669</v>
          </cell>
          <cell r="B90" t="str">
            <v>英国</v>
          </cell>
          <cell r="C90" t="str">
            <v>面食/谷类</v>
          </cell>
          <cell r="D90">
            <v>1330</v>
          </cell>
        </row>
        <row r="91">
          <cell r="A91">
            <v>34669</v>
          </cell>
          <cell r="B91" t="str">
            <v>英国</v>
          </cell>
          <cell r="C91" t="str">
            <v>糖果</v>
          </cell>
          <cell r="D91">
            <v>37.999999970197678</v>
          </cell>
        </row>
        <row r="92">
          <cell r="A92">
            <v>34669</v>
          </cell>
          <cell r="B92" t="str">
            <v>英国</v>
          </cell>
          <cell r="C92" t="str">
            <v>饮料</v>
          </cell>
          <cell r="D92">
            <v>216</v>
          </cell>
        </row>
        <row r="93">
          <cell r="A93">
            <v>34670</v>
          </cell>
          <cell r="B93" t="str">
            <v>法国</v>
          </cell>
          <cell r="C93" t="str">
            <v>香料</v>
          </cell>
          <cell r="D93">
            <v>616</v>
          </cell>
        </row>
        <row r="94">
          <cell r="A94">
            <v>34670</v>
          </cell>
          <cell r="B94" t="str">
            <v>法国</v>
          </cell>
          <cell r="C94" t="str">
            <v>香料</v>
          </cell>
          <cell r="D94">
            <v>1680</v>
          </cell>
        </row>
        <row r="95">
          <cell r="A95">
            <v>34673</v>
          </cell>
          <cell r="B95" t="str">
            <v>英国</v>
          </cell>
          <cell r="C95" t="str">
            <v>香料</v>
          </cell>
          <cell r="D95">
            <v>2240</v>
          </cell>
        </row>
        <row r="96">
          <cell r="A96">
            <v>34673</v>
          </cell>
          <cell r="B96" t="str">
            <v>英国</v>
          </cell>
          <cell r="C96" t="str">
            <v>糖果</v>
          </cell>
          <cell r="D96">
            <v>584</v>
          </cell>
        </row>
        <row r="97">
          <cell r="A97">
            <v>34673</v>
          </cell>
          <cell r="B97" t="str">
            <v>英国</v>
          </cell>
          <cell r="C97" t="str">
            <v>面食/谷类</v>
          </cell>
          <cell r="D97">
            <v>100.8</v>
          </cell>
        </row>
        <row r="98">
          <cell r="A98">
            <v>34674</v>
          </cell>
          <cell r="B98" t="str">
            <v>法国</v>
          </cell>
          <cell r="C98" t="str">
            <v>肉/家禽</v>
          </cell>
          <cell r="D98">
            <v>1010.8799983263016</v>
          </cell>
        </row>
        <row r="99">
          <cell r="A99">
            <v>34674</v>
          </cell>
          <cell r="B99" t="str">
            <v>法国</v>
          </cell>
          <cell r="C99" t="str">
            <v>面食/谷类</v>
          </cell>
          <cell r="D99">
            <v>608</v>
          </cell>
        </row>
        <row r="100">
          <cell r="A100">
            <v>34676</v>
          </cell>
          <cell r="B100" t="str">
            <v>英国</v>
          </cell>
          <cell r="C100" t="str">
            <v>饮料</v>
          </cell>
          <cell r="D100">
            <v>183.59999871253967</v>
          </cell>
        </row>
        <row r="101">
          <cell r="A101">
            <v>34676</v>
          </cell>
          <cell r="B101" t="str">
            <v>英国</v>
          </cell>
          <cell r="C101" t="str">
            <v>面食/谷类</v>
          </cell>
          <cell r="D101">
            <v>180</v>
          </cell>
        </row>
        <row r="102">
          <cell r="A102">
            <v>34677</v>
          </cell>
          <cell r="B102" t="str">
            <v>法国</v>
          </cell>
          <cell r="C102" t="str">
            <v>肉/家禽</v>
          </cell>
          <cell r="D102">
            <v>141.6</v>
          </cell>
        </row>
        <row r="103">
          <cell r="A103">
            <v>34687</v>
          </cell>
          <cell r="B103" t="str">
            <v>英国</v>
          </cell>
          <cell r="C103" t="str">
            <v>乳制品</v>
          </cell>
          <cell r="D103">
            <v>300</v>
          </cell>
        </row>
        <row r="104">
          <cell r="A104">
            <v>34687</v>
          </cell>
          <cell r="B104" t="str">
            <v>英国</v>
          </cell>
          <cell r="C104" t="str">
            <v>肉/家禽</v>
          </cell>
          <cell r="D104">
            <v>230.4</v>
          </cell>
        </row>
        <row r="105">
          <cell r="A105">
            <v>34687</v>
          </cell>
          <cell r="B105" t="str">
            <v>英国</v>
          </cell>
          <cell r="C105" t="str">
            <v>乳制品</v>
          </cell>
          <cell r="D105">
            <v>576</v>
          </cell>
        </row>
        <row r="106">
          <cell r="A106">
            <v>34691</v>
          </cell>
          <cell r="B106" t="str">
            <v>英国</v>
          </cell>
          <cell r="C106" t="str">
            <v>饮料</v>
          </cell>
          <cell r="D106">
            <v>699.83999884128571</v>
          </cell>
        </row>
        <row r="107">
          <cell r="A107">
            <v>34691</v>
          </cell>
          <cell r="B107" t="str">
            <v>英国</v>
          </cell>
          <cell r="C107" t="str">
            <v>乳制品</v>
          </cell>
          <cell r="D107">
            <v>1346.3999977707863</v>
          </cell>
        </row>
        <row r="108">
          <cell r="A108">
            <v>34695</v>
          </cell>
          <cell r="B108" t="str">
            <v>英国</v>
          </cell>
          <cell r="C108" t="str">
            <v>乳制品</v>
          </cell>
          <cell r="D108">
            <v>200</v>
          </cell>
        </row>
        <row r="109">
          <cell r="A109">
            <v>34695</v>
          </cell>
          <cell r="B109" t="str">
            <v>英国</v>
          </cell>
          <cell r="C109" t="str">
            <v>饮料</v>
          </cell>
          <cell r="D109">
            <v>74.400000000000006</v>
          </cell>
        </row>
        <row r="110">
          <cell r="A110">
            <v>34695</v>
          </cell>
          <cell r="B110" t="str">
            <v>英国</v>
          </cell>
          <cell r="C110" t="str">
            <v>饮料</v>
          </cell>
          <cell r="D110">
            <v>172.8</v>
          </cell>
        </row>
        <row r="111">
          <cell r="A111">
            <v>34701</v>
          </cell>
          <cell r="B111" t="str">
            <v>法国</v>
          </cell>
          <cell r="C111" t="str">
            <v>肉/家禽</v>
          </cell>
          <cell r="D111">
            <v>1980</v>
          </cell>
        </row>
        <row r="112">
          <cell r="A112">
            <v>34701</v>
          </cell>
          <cell r="B112" t="str">
            <v>法国</v>
          </cell>
          <cell r="C112" t="str">
            <v>面食/谷类</v>
          </cell>
          <cell r="D112">
            <v>410.4</v>
          </cell>
        </row>
        <row r="113">
          <cell r="A113">
            <v>34705</v>
          </cell>
          <cell r="B113" t="str">
            <v>法国</v>
          </cell>
          <cell r="C113" t="str">
            <v>农产品</v>
          </cell>
          <cell r="D113">
            <v>279</v>
          </cell>
        </row>
        <row r="114">
          <cell r="A114">
            <v>34705</v>
          </cell>
          <cell r="B114" t="str">
            <v>法国</v>
          </cell>
          <cell r="C114" t="str">
            <v>肉/家禽</v>
          </cell>
          <cell r="D114">
            <v>59</v>
          </cell>
        </row>
        <row r="115">
          <cell r="A115">
            <v>34716</v>
          </cell>
          <cell r="B115" t="str">
            <v>法国</v>
          </cell>
          <cell r="C115" t="str">
            <v>农产品</v>
          </cell>
          <cell r="D115">
            <v>191.99999928474426</v>
          </cell>
        </row>
        <row r="116">
          <cell r="A116">
            <v>34716</v>
          </cell>
          <cell r="B116" t="str">
            <v>法国</v>
          </cell>
          <cell r="C116" t="str">
            <v>乳制品</v>
          </cell>
          <cell r="D116">
            <v>435.19999837875366</v>
          </cell>
        </row>
        <row r="117">
          <cell r="A117">
            <v>34716</v>
          </cell>
          <cell r="B117" t="str">
            <v>法国</v>
          </cell>
          <cell r="C117" t="str">
            <v>糖果</v>
          </cell>
          <cell r="D117">
            <v>63.999999761581421</v>
          </cell>
        </row>
        <row r="118">
          <cell r="A118">
            <v>34722</v>
          </cell>
          <cell r="B118" t="str">
            <v>英国</v>
          </cell>
          <cell r="C118" t="str">
            <v>海洋食品</v>
          </cell>
          <cell r="D118">
            <v>86.4</v>
          </cell>
        </row>
        <row r="119">
          <cell r="A119">
            <v>34724</v>
          </cell>
          <cell r="B119" t="str">
            <v>法国</v>
          </cell>
          <cell r="C119" t="str">
            <v>饮料</v>
          </cell>
          <cell r="D119">
            <v>285</v>
          </cell>
        </row>
        <row r="120">
          <cell r="A120">
            <v>34724</v>
          </cell>
          <cell r="B120" t="str">
            <v>法国</v>
          </cell>
          <cell r="C120" t="str">
            <v>农产品</v>
          </cell>
          <cell r="D120">
            <v>585.9</v>
          </cell>
        </row>
        <row r="121">
          <cell r="A121">
            <v>34724</v>
          </cell>
          <cell r="B121" t="str">
            <v>法国</v>
          </cell>
          <cell r="C121" t="str">
            <v>糖果</v>
          </cell>
          <cell r="D121">
            <v>58.8</v>
          </cell>
        </row>
        <row r="122">
          <cell r="A122">
            <v>34724</v>
          </cell>
          <cell r="B122" t="str">
            <v>法国</v>
          </cell>
          <cell r="C122" t="str">
            <v>糖果</v>
          </cell>
          <cell r="D122">
            <v>1307.25</v>
          </cell>
        </row>
        <row r="123">
          <cell r="A123">
            <v>34724</v>
          </cell>
          <cell r="B123" t="str">
            <v>法国</v>
          </cell>
          <cell r="C123" t="str">
            <v>乳制品</v>
          </cell>
          <cell r="D123">
            <v>320</v>
          </cell>
        </row>
        <row r="124">
          <cell r="A124">
            <v>34724</v>
          </cell>
          <cell r="B124" t="str">
            <v>法国</v>
          </cell>
          <cell r="C124" t="str">
            <v>海洋食品</v>
          </cell>
          <cell r="D124">
            <v>48</v>
          </cell>
        </row>
        <row r="125">
          <cell r="A125">
            <v>34724</v>
          </cell>
          <cell r="B125" t="str">
            <v>法国</v>
          </cell>
          <cell r="C125" t="str">
            <v>糖果</v>
          </cell>
          <cell r="D125">
            <v>394</v>
          </cell>
        </row>
        <row r="126">
          <cell r="A126">
            <v>34726</v>
          </cell>
          <cell r="B126" t="str">
            <v>英国</v>
          </cell>
          <cell r="C126" t="str">
            <v>面食/谷类</v>
          </cell>
          <cell r="D126">
            <v>288</v>
          </cell>
        </row>
        <row r="127">
          <cell r="A127">
            <v>34726</v>
          </cell>
          <cell r="B127" t="str">
            <v>英国</v>
          </cell>
          <cell r="C127" t="str">
            <v>乳制品</v>
          </cell>
          <cell r="D127">
            <v>1032</v>
          </cell>
        </row>
        <row r="128">
          <cell r="A128">
            <v>34726</v>
          </cell>
          <cell r="B128" t="str">
            <v>英国</v>
          </cell>
          <cell r="C128" t="str">
            <v>乳制品</v>
          </cell>
          <cell r="D128">
            <v>583.79999999999995</v>
          </cell>
        </row>
        <row r="129">
          <cell r="A129">
            <v>34729</v>
          </cell>
          <cell r="B129" t="str">
            <v>法国</v>
          </cell>
          <cell r="C129" t="str">
            <v>饮料</v>
          </cell>
          <cell r="D129">
            <v>432</v>
          </cell>
        </row>
        <row r="130">
          <cell r="A130">
            <v>34729</v>
          </cell>
          <cell r="B130" t="str">
            <v>法国</v>
          </cell>
          <cell r="C130" t="str">
            <v>肉/家禽</v>
          </cell>
          <cell r="D130">
            <v>2073.5999965667725</v>
          </cell>
        </row>
        <row r="131">
          <cell r="A131">
            <v>34731</v>
          </cell>
          <cell r="B131" t="str">
            <v>法国</v>
          </cell>
          <cell r="C131" t="str">
            <v>海洋食品</v>
          </cell>
          <cell r="D131">
            <v>372.6</v>
          </cell>
        </row>
        <row r="132">
          <cell r="A132">
            <v>34731</v>
          </cell>
          <cell r="B132" t="str">
            <v>法国</v>
          </cell>
          <cell r="C132" t="str">
            <v>面食/谷类</v>
          </cell>
          <cell r="D132">
            <v>2128</v>
          </cell>
        </row>
        <row r="133">
          <cell r="A133">
            <v>34731</v>
          </cell>
          <cell r="B133" t="str">
            <v>法国</v>
          </cell>
          <cell r="C133" t="str">
            <v>香料</v>
          </cell>
          <cell r="D133">
            <v>336</v>
          </cell>
        </row>
        <row r="134">
          <cell r="A134">
            <v>34731</v>
          </cell>
          <cell r="B134" t="str">
            <v>法国</v>
          </cell>
          <cell r="C134" t="str">
            <v>乳制品</v>
          </cell>
          <cell r="D134">
            <v>1032</v>
          </cell>
        </row>
        <row r="135">
          <cell r="A135">
            <v>34737</v>
          </cell>
          <cell r="B135" t="str">
            <v>英国</v>
          </cell>
          <cell r="C135" t="str">
            <v>乳制品</v>
          </cell>
          <cell r="D135">
            <v>504</v>
          </cell>
        </row>
        <row r="136">
          <cell r="A136">
            <v>34737</v>
          </cell>
          <cell r="B136" t="str">
            <v>英国</v>
          </cell>
          <cell r="C136" t="str">
            <v>乳制品</v>
          </cell>
          <cell r="D136">
            <v>432</v>
          </cell>
        </row>
        <row r="137">
          <cell r="A137">
            <v>34737</v>
          </cell>
          <cell r="B137" t="str">
            <v>英国</v>
          </cell>
          <cell r="C137" t="str">
            <v>乳制品</v>
          </cell>
          <cell r="D137">
            <v>258</v>
          </cell>
        </row>
        <row r="138">
          <cell r="A138">
            <v>34745</v>
          </cell>
          <cell r="B138" t="str">
            <v>法国</v>
          </cell>
          <cell r="C138" t="str">
            <v>肉/家禽</v>
          </cell>
          <cell r="D138">
            <v>62.4</v>
          </cell>
        </row>
        <row r="139">
          <cell r="A139">
            <v>34745</v>
          </cell>
          <cell r="B139" t="str">
            <v>法国</v>
          </cell>
          <cell r="C139" t="str">
            <v>乳制品</v>
          </cell>
          <cell r="D139">
            <v>40</v>
          </cell>
        </row>
        <row r="140">
          <cell r="A140">
            <v>34747</v>
          </cell>
          <cell r="B140" t="str">
            <v>英国</v>
          </cell>
          <cell r="C140" t="str">
            <v>饮料</v>
          </cell>
          <cell r="D140">
            <v>912</v>
          </cell>
        </row>
        <row r="141">
          <cell r="A141">
            <v>34747</v>
          </cell>
          <cell r="B141" t="str">
            <v>英国</v>
          </cell>
          <cell r="C141" t="str">
            <v>糖果</v>
          </cell>
          <cell r="D141">
            <v>418</v>
          </cell>
        </row>
        <row r="142">
          <cell r="A142">
            <v>34747</v>
          </cell>
          <cell r="B142" t="str">
            <v>英国</v>
          </cell>
          <cell r="C142" t="str">
            <v>香料</v>
          </cell>
          <cell r="D142">
            <v>364.8</v>
          </cell>
        </row>
        <row r="143">
          <cell r="A143">
            <v>34747</v>
          </cell>
          <cell r="B143" t="str">
            <v>英国</v>
          </cell>
          <cell r="C143" t="str">
            <v>农产品</v>
          </cell>
          <cell r="D143">
            <v>120</v>
          </cell>
        </row>
        <row r="144">
          <cell r="A144">
            <v>34761</v>
          </cell>
          <cell r="B144" t="str">
            <v>法国</v>
          </cell>
          <cell r="C144" t="str">
            <v>糖果</v>
          </cell>
          <cell r="D144">
            <v>249</v>
          </cell>
        </row>
        <row r="145">
          <cell r="A145">
            <v>34761</v>
          </cell>
          <cell r="B145" t="str">
            <v>法国</v>
          </cell>
          <cell r="C145" t="str">
            <v>肉/家禽</v>
          </cell>
          <cell r="D145">
            <v>236</v>
          </cell>
        </row>
        <row r="146">
          <cell r="A146">
            <v>34767</v>
          </cell>
          <cell r="B146" t="str">
            <v>英国</v>
          </cell>
          <cell r="C146" t="str">
            <v>糖果</v>
          </cell>
          <cell r="D146">
            <v>87.59999967366457</v>
          </cell>
        </row>
        <row r="147">
          <cell r="A147">
            <v>34767</v>
          </cell>
          <cell r="B147" t="str">
            <v>英国</v>
          </cell>
          <cell r="C147" t="str">
            <v>饮料</v>
          </cell>
          <cell r="D147">
            <v>179.19999933242798</v>
          </cell>
        </row>
        <row r="148">
          <cell r="A148">
            <v>34767</v>
          </cell>
          <cell r="B148" t="str">
            <v>英国</v>
          </cell>
          <cell r="C148" t="str">
            <v>面食/谷类</v>
          </cell>
          <cell r="D148">
            <v>187.19999930262566</v>
          </cell>
        </row>
        <row r="149">
          <cell r="A149">
            <v>34771</v>
          </cell>
          <cell r="B149" t="str">
            <v>法国</v>
          </cell>
          <cell r="C149" t="str">
            <v>饮料</v>
          </cell>
          <cell r="D149">
            <v>581.3999959230423</v>
          </cell>
        </row>
        <row r="150">
          <cell r="A150">
            <v>34771</v>
          </cell>
          <cell r="B150" t="str">
            <v>法国</v>
          </cell>
          <cell r="C150" t="str">
            <v>糖果</v>
          </cell>
          <cell r="D150">
            <v>578.93499594032767</v>
          </cell>
        </row>
        <row r="151">
          <cell r="A151">
            <v>34771</v>
          </cell>
          <cell r="B151" t="str">
            <v>法国</v>
          </cell>
          <cell r="C151" t="str">
            <v>肉/家禽</v>
          </cell>
          <cell r="D151">
            <v>2019.5999858379364</v>
          </cell>
        </row>
        <row r="152">
          <cell r="A152">
            <v>34771</v>
          </cell>
          <cell r="B152" t="str">
            <v>法国</v>
          </cell>
          <cell r="C152" t="str">
            <v>香料</v>
          </cell>
          <cell r="D152">
            <v>1744.1999877691269</v>
          </cell>
        </row>
        <row r="153">
          <cell r="A153">
            <v>34771</v>
          </cell>
          <cell r="B153" t="str">
            <v>法国</v>
          </cell>
          <cell r="C153" t="str">
            <v>糖果</v>
          </cell>
          <cell r="D153">
            <v>1755</v>
          </cell>
        </row>
        <row r="154">
          <cell r="A154">
            <v>34775</v>
          </cell>
          <cell r="B154" t="str">
            <v>英国</v>
          </cell>
          <cell r="C154" t="str">
            <v>糖果</v>
          </cell>
          <cell r="D154">
            <v>78.839999869465828</v>
          </cell>
        </row>
        <row r="155">
          <cell r="A155">
            <v>34775</v>
          </cell>
          <cell r="B155" t="str">
            <v>英国</v>
          </cell>
          <cell r="C155" t="str">
            <v>饮料</v>
          </cell>
          <cell r="D155">
            <v>64.799999892711639</v>
          </cell>
        </row>
        <row r="156">
          <cell r="A156">
            <v>34775</v>
          </cell>
          <cell r="B156" t="str">
            <v>英国</v>
          </cell>
          <cell r="C156" t="str">
            <v>乳制品</v>
          </cell>
          <cell r="D156">
            <v>26.999999955296516</v>
          </cell>
        </row>
        <row r="157">
          <cell r="A157">
            <v>34775</v>
          </cell>
          <cell r="B157" t="str">
            <v>英国</v>
          </cell>
          <cell r="C157" t="str">
            <v>面食/谷类</v>
          </cell>
          <cell r="D157">
            <v>75.599999874830246</v>
          </cell>
        </row>
        <row r="158">
          <cell r="A158">
            <v>34780</v>
          </cell>
          <cell r="B158" t="str">
            <v>英国</v>
          </cell>
          <cell r="C158" t="str">
            <v>肉/家禽</v>
          </cell>
          <cell r="D158">
            <v>2073.5999965667725</v>
          </cell>
        </row>
        <row r="159">
          <cell r="A159">
            <v>34780</v>
          </cell>
          <cell r="B159" t="str">
            <v>英国</v>
          </cell>
          <cell r="C159" t="str">
            <v>面食/谷类</v>
          </cell>
          <cell r="D159">
            <v>837.89999861270189</v>
          </cell>
        </row>
        <row r="160">
          <cell r="A160">
            <v>34780</v>
          </cell>
          <cell r="B160" t="str">
            <v>英国</v>
          </cell>
          <cell r="C160" t="str">
            <v>香料</v>
          </cell>
          <cell r="D160">
            <v>423.35999929904938</v>
          </cell>
        </row>
        <row r="161">
          <cell r="A161">
            <v>34780</v>
          </cell>
          <cell r="B161" t="str">
            <v>英国</v>
          </cell>
          <cell r="C161" t="str">
            <v>香料</v>
          </cell>
          <cell r="D161">
            <v>514.79999914765358</v>
          </cell>
        </row>
        <row r="162">
          <cell r="A162">
            <v>34781</v>
          </cell>
          <cell r="B162" t="str">
            <v>法国</v>
          </cell>
          <cell r="C162" t="str">
            <v>农产品</v>
          </cell>
          <cell r="D162">
            <v>546</v>
          </cell>
        </row>
        <row r="163">
          <cell r="A163">
            <v>34781</v>
          </cell>
          <cell r="B163" t="str">
            <v>法国</v>
          </cell>
          <cell r="C163" t="str">
            <v>香料</v>
          </cell>
          <cell r="D163">
            <v>1472.49999884516</v>
          </cell>
        </row>
        <row r="164">
          <cell r="A164">
            <v>34786</v>
          </cell>
          <cell r="B164" t="str">
            <v>英国</v>
          </cell>
          <cell r="C164" t="str">
            <v>糖果</v>
          </cell>
          <cell r="D164">
            <v>271.99999809265137</v>
          </cell>
        </row>
        <row r="165">
          <cell r="A165">
            <v>34786</v>
          </cell>
          <cell r="B165" t="str">
            <v>英国</v>
          </cell>
          <cell r="C165" t="str">
            <v>糖果</v>
          </cell>
          <cell r="D165">
            <v>285.59999799728394</v>
          </cell>
        </row>
        <row r="166">
          <cell r="A166">
            <v>34786</v>
          </cell>
          <cell r="B166" t="str">
            <v>英国</v>
          </cell>
          <cell r="C166" t="str">
            <v>乳制品</v>
          </cell>
          <cell r="D166">
            <v>1584</v>
          </cell>
        </row>
        <row r="167">
          <cell r="A167">
            <v>34796</v>
          </cell>
          <cell r="B167" t="str">
            <v>英国</v>
          </cell>
          <cell r="C167" t="str">
            <v>海洋食品</v>
          </cell>
          <cell r="D167">
            <v>165.6</v>
          </cell>
        </row>
        <row r="168">
          <cell r="A168">
            <v>34796</v>
          </cell>
          <cell r="B168" t="str">
            <v>英国</v>
          </cell>
          <cell r="C168" t="str">
            <v>饮料</v>
          </cell>
          <cell r="D168">
            <v>552</v>
          </cell>
        </row>
        <row r="169">
          <cell r="A169">
            <v>34799</v>
          </cell>
          <cell r="B169" t="str">
            <v>法国</v>
          </cell>
          <cell r="C169" t="str">
            <v>饮料</v>
          </cell>
          <cell r="D169">
            <v>516.7999963760376</v>
          </cell>
        </row>
        <row r="170">
          <cell r="A170">
            <v>34799</v>
          </cell>
          <cell r="B170" t="str">
            <v>法国</v>
          </cell>
          <cell r="C170" t="str">
            <v>糖果</v>
          </cell>
          <cell r="D170">
            <v>413.52499710023403</v>
          </cell>
        </row>
        <row r="171">
          <cell r="A171">
            <v>34799</v>
          </cell>
          <cell r="B171" t="str">
            <v>法国</v>
          </cell>
          <cell r="C171" t="str">
            <v>香料</v>
          </cell>
          <cell r="D171">
            <v>26.349999815225601</v>
          </cell>
        </row>
        <row r="172">
          <cell r="A172">
            <v>34808</v>
          </cell>
          <cell r="B172" t="str">
            <v>法国</v>
          </cell>
          <cell r="C172" t="str">
            <v>饮料</v>
          </cell>
          <cell r="D172">
            <v>6324</v>
          </cell>
        </row>
        <row r="173">
          <cell r="A173">
            <v>34808</v>
          </cell>
          <cell r="B173" t="str">
            <v>法国</v>
          </cell>
          <cell r="C173" t="str">
            <v>肉/家禽</v>
          </cell>
          <cell r="D173">
            <v>733.6</v>
          </cell>
        </row>
        <row r="174">
          <cell r="A174">
            <v>34808</v>
          </cell>
          <cell r="B174" t="str">
            <v>法国</v>
          </cell>
          <cell r="C174" t="str">
            <v>乳制品</v>
          </cell>
          <cell r="D174">
            <v>2640</v>
          </cell>
        </row>
        <row r="175">
          <cell r="A175">
            <v>34808</v>
          </cell>
          <cell r="B175" t="str">
            <v>法国</v>
          </cell>
          <cell r="C175" t="str">
            <v>面食/谷类</v>
          </cell>
          <cell r="D175">
            <v>798</v>
          </cell>
        </row>
        <row r="176">
          <cell r="A176">
            <v>34810</v>
          </cell>
          <cell r="B176" t="str">
            <v>法国</v>
          </cell>
          <cell r="C176" t="str">
            <v>海洋食品</v>
          </cell>
          <cell r="D176">
            <v>147</v>
          </cell>
        </row>
        <row r="177">
          <cell r="A177">
            <v>34813</v>
          </cell>
          <cell r="B177" t="str">
            <v>法国</v>
          </cell>
          <cell r="C177" t="str">
            <v>饮料</v>
          </cell>
          <cell r="D177">
            <v>372.39999970793724</v>
          </cell>
        </row>
        <row r="178">
          <cell r="A178">
            <v>34813</v>
          </cell>
          <cell r="B178" t="str">
            <v>法国</v>
          </cell>
          <cell r="C178" t="str">
            <v>香料</v>
          </cell>
          <cell r="D178">
            <v>296.39999976754189</v>
          </cell>
        </row>
        <row r="179">
          <cell r="A179">
            <v>34816</v>
          </cell>
          <cell r="B179" t="str">
            <v>英国</v>
          </cell>
          <cell r="C179" t="str">
            <v>乳制品</v>
          </cell>
          <cell r="D179">
            <v>1320</v>
          </cell>
        </row>
        <row r="180">
          <cell r="A180">
            <v>34816</v>
          </cell>
          <cell r="B180" t="str">
            <v>英国</v>
          </cell>
          <cell r="C180" t="str">
            <v>海洋食品</v>
          </cell>
          <cell r="D180">
            <v>191.99999928474426</v>
          </cell>
        </row>
        <row r="181">
          <cell r="A181">
            <v>34824</v>
          </cell>
          <cell r="B181" t="str">
            <v>英国</v>
          </cell>
          <cell r="C181" t="str">
            <v>面食/谷类</v>
          </cell>
          <cell r="D181">
            <v>425.6</v>
          </cell>
        </row>
        <row r="182">
          <cell r="A182">
            <v>34824</v>
          </cell>
          <cell r="B182" t="str">
            <v>英国</v>
          </cell>
          <cell r="C182" t="str">
            <v>乳制品</v>
          </cell>
          <cell r="D182">
            <v>695</v>
          </cell>
        </row>
        <row r="183">
          <cell r="A183">
            <v>34824</v>
          </cell>
          <cell r="B183" t="str">
            <v>英国</v>
          </cell>
          <cell r="C183" t="str">
            <v>香料</v>
          </cell>
          <cell r="D183">
            <v>260</v>
          </cell>
        </row>
        <row r="184">
          <cell r="A184">
            <v>34829</v>
          </cell>
          <cell r="B184" t="str">
            <v>英国</v>
          </cell>
          <cell r="C184" t="str">
            <v>肉/家禽</v>
          </cell>
          <cell r="D184">
            <v>149</v>
          </cell>
        </row>
        <row r="185">
          <cell r="A185">
            <v>34831</v>
          </cell>
          <cell r="B185" t="str">
            <v>法国</v>
          </cell>
          <cell r="C185" t="str">
            <v>饮料</v>
          </cell>
          <cell r="D185">
            <v>228</v>
          </cell>
        </row>
        <row r="186">
          <cell r="A186">
            <v>34831</v>
          </cell>
          <cell r="B186" t="str">
            <v>法国</v>
          </cell>
          <cell r="C186" t="str">
            <v>糖果</v>
          </cell>
          <cell r="D186">
            <v>120</v>
          </cell>
        </row>
        <row r="187">
          <cell r="A187">
            <v>34831</v>
          </cell>
          <cell r="B187" t="str">
            <v>法国</v>
          </cell>
          <cell r="C187" t="str">
            <v>肉/家禽</v>
          </cell>
          <cell r="D187">
            <v>328</v>
          </cell>
        </row>
        <row r="188">
          <cell r="A188">
            <v>34831</v>
          </cell>
          <cell r="B188" t="str">
            <v>法国</v>
          </cell>
          <cell r="C188" t="str">
            <v>香料</v>
          </cell>
          <cell r="D188">
            <v>712.5</v>
          </cell>
        </row>
        <row r="189">
          <cell r="A189">
            <v>34835</v>
          </cell>
          <cell r="B189" t="str">
            <v>英国</v>
          </cell>
          <cell r="C189" t="str">
            <v>糖果</v>
          </cell>
          <cell r="D189">
            <v>226.79999962449074</v>
          </cell>
        </row>
        <row r="190">
          <cell r="A190">
            <v>34835</v>
          </cell>
          <cell r="B190" t="str">
            <v>英国</v>
          </cell>
          <cell r="C190" t="str">
            <v>饮料</v>
          </cell>
          <cell r="D190">
            <v>188.99999968707561</v>
          </cell>
        </row>
        <row r="191">
          <cell r="A191">
            <v>34836</v>
          </cell>
          <cell r="B191" t="str">
            <v>英国</v>
          </cell>
          <cell r="C191" t="str">
            <v>海洋食品</v>
          </cell>
          <cell r="D191">
            <v>60</v>
          </cell>
        </row>
        <row r="192">
          <cell r="A192">
            <v>34836</v>
          </cell>
          <cell r="B192" t="str">
            <v>英国</v>
          </cell>
          <cell r="C192" t="str">
            <v>饮料</v>
          </cell>
          <cell r="D192">
            <v>180</v>
          </cell>
        </row>
        <row r="193">
          <cell r="A193">
            <v>34837</v>
          </cell>
          <cell r="B193" t="str">
            <v>英国</v>
          </cell>
          <cell r="C193" t="str">
            <v>农产品</v>
          </cell>
          <cell r="D193">
            <v>136.80000000000001</v>
          </cell>
        </row>
        <row r="194">
          <cell r="A194">
            <v>34838</v>
          </cell>
          <cell r="B194" t="str">
            <v>法国</v>
          </cell>
          <cell r="C194" t="str">
            <v>肉/家禽</v>
          </cell>
          <cell r="D194">
            <v>4456.4399999999996</v>
          </cell>
        </row>
        <row r="195">
          <cell r="A195">
            <v>34838</v>
          </cell>
          <cell r="B195" t="str">
            <v>法国</v>
          </cell>
          <cell r="C195" t="str">
            <v>饮料</v>
          </cell>
          <cell r="D195">
            <v>251.0999995842576</v>
          </cell>
        </row>
        <row r="196">
          <cell r="A196">
            <v>34842</v>
          </cell>
          <cell r="B196" t="str">
            <v>英国</v>
          </cell>
          <cell r="C196" t="str">
            <v>糖果</v>
          </cell>
          <cell r="D196">
            <v>319.9999988079071</v>
          </cell>
        </row>
        <row r="197">
          <cell r="A197">
            <v>34842</v>
          </cell>
          <cell r="B197" t="str">
            <v>英国</v>
          </cell>
          <cell r="C197" t="str">
            <v>乳制品</v>
          </cell>
          <cell r="D197">
            <v>1279.9999952316284</v>
          </cell>
        </row>
        <row r="198">
          <cell r="A198">
            <v>34842</v>
          </cell>
          <cell r="B198" t="str">
            <v>英国</v>
          </cell>
          <cell r="C198" t="str">
            <v>香料</v>
          </cell>
          <cell r="D198">
            <v>341.99999872595072</v>
          </cell>
        </row>
        <row r="199">
          <cell r="A199">
            <v>34843</v>
          </cell>
          <cell r="B199" t="str">
            <v>英国</v>
          </cell>
          <cell r="C199" t="str">
            <v>肉/家禽</v>
          </cell>
          <cell r="D199">
            <v>1319.1999907493591</v>
          </cell>
        </row>
        <row r="200">
          <cell r="A200">
            <v>34843</v>
          </cell>
          <cell r="B200" t="str">
            <v>英国</v>
          </cell>
          <cell r="C200" t="str">
            <v>糖果</v>
          </cell>
          <cell r="D200">
            <v>872.5</v>
          </cell>
        </row>
        <row r="201">
          <cell r="A201">
            <v>34843</v>
          </cell>
          <cell r="B201" t="str">
            <v>英国</v>
          </cell>
          <cell r="C201" t="str">
            <v>糖果</v>
          </cell>
          <cell r="D201">
            <v>5268</v>
          </cell>
        </row>
        <row r="202">
          <cell r="A202">
            <v>34843</v>
          </cell>
          <cell r="B202" t="str">
            <v>英国</v>
          </cell>
          <cell r="C202" t="str">
            <v>乳制品</v>
          </cell>
          <cell r="D202">
            <v>33.999999761581421</v>
          </cell>
        </row>
        <row r="203">
          <cell r="A203">
            <v>34843</v>
          </cell>
          <cell r="B203" t="str">
            <v>英国</v>
          </cell>
          <cell r="C203" t="str">
            <v>乳制品</v>
          </cell>
          <cell r="D203">
            <v>2427.5999829769135</v>
          </cell>
        </row>
        <row r="204">
          <cell r="A204">
            <v>34850</v>
          </cell>
          <cell r="B204" t="str">
            <v>英国</v>
          </cell>
          <cell r="C204" t="str">
            <v>饮料</v>
          </cell>
          <cell r="D204">
            <v>575.99999785423279</v>
          </cell>
        </row>
        <row r="205">
          <cell r="A205">
            <v>34850</v>
          </cell>
          <cell r="B205" t="str">
            <v>英国</v>
          </cell>
          <cell r="C205" t="str">
            <v>香料</v>
          </cell>
          <cell r="D205">
            <v>960</v>
          </cell>
        </row>
        <row r="206">
          <cell r="A206">
            <v>34850</v>
          </cell>
          <cell r="B206" t="str">
            <v>英国</v>
          </cell>
          <cell r="C206" t="str">
            <v>海洋食品</v>
          </cell>
          <cell r="D206">
            <v>414.23999845683574</v>
          </cell>
        </row>
        <row r="207">
          <cell r="A207">
            <v>34850</v>
          </cell>
          <cell r="B207" t="str">
            <v>英国</v>
          </cell>
          <cell r="C207" t="str">
            <v>海洋食品</v>
          </cell>
          <cell r="D207">
            <v>367.99999862909317</v>
          </cell>
        </row>
        <row r="208">
          <cell r="A208">
            <v>34855</v>
          </cell>
          <cell r="B208" t="str">
            <v>英国</v>
          </cell>
          <cell r="C208" t="str">
            <v>香料</v>
          </cell>
          <cell r="D208">
            <v>989.99999836087227</v>
          </cell>
        </row>
        <row r="209">
          <cell r="A209">
            <v>34855</v>
          </cell>
          <cell r="B209" t="str">
            <v>英国</v>
          </cell>
          <cell r="C209" t="str">
            <v>海洋食品</v>
          </cell>
          <cell r="D209">
            <v>512.99999915063381</v>
          </cell>
        </row>
        <row r="210">
          <cell r="A210">
            <v>34856</v>
          </cell>
          <cell r="B210" t="str">
            <v>法国</v>
          </cell>
          <cell r="C210" t="str">
            <v>乳制品</v>
          </cell>
          <cell r="D210">
            <v>63</v>
          </cell>
        </row>
        <row r="211">
          <cell r="A211">
            <v>34856</v>
          </cell>
          <cell r="B211" t="str">
            <v>法国</v>
          </cell>
          <cell r="C211" t="str">
            <v>乳制品</v>
          </cell>
          <cell r="D211">
            <v>15.999999940395355</v>
          </cell>
        </row>
        <row r="212">
          <cell r="A212">
            <v>34856</v>
          </cell>
          <cell r="B212" t="str">
            <v>法国</v>
          </cell>
          <cell r="C212" t="str">
            <v>乳制品</v>
          </cell>
          <cell r="D212">
            <v>313.2</v>
          </cell>
        </row>
        <row r="213">
          <cell r="A213">
            <v>34862</v>
          </cell>
          <cell r="B213" t="str">
            <v>英国</v>
          </cell>
          <cell r="C213" t="str">
            <v>海洋食品</v>
          </cell>
          <cell r="D213">
            <v>258.89999999999998</v>
          </cell>
        </row>
        <row r="214">
          <cell r="A214">
            <v>34862</v>
          </cell>
          <cell r="B214" t="str">
            <v>英国</v>
          </cell>
          <cell r="C214" t="str">
            <v>海洋食品</v>
          </cell>
          <cell r="D214">
            <v>147.19999945163727</v>
          </cell>
        </row>
        <row r="215">
          <cell r="A215">
            <v>34862</v>
          </cell>
          <cell r="B215" t="str">
            <v>英国</v>
          </cell>
          <cell r="C215" t="str">
            <v>肉/家禽</v>
          </cell>
          <cell r="D215">
            <v>59.599999777972698</v>
          </cell>
        </row>
        <row r="216">
          <cell r="A216">
            <v>34864</v>
          </cell>
          <cell r="B216" t="str">
            <v>英国</v>
          </cell>
          <cell r="C216" t="str">
            <v>乳制品</v>
          </cell>
          <cell r="D216">
            <v>427.5</v>
          </cell>
        </row>
        <row r="217">
          <cell r="A217">
            <v>34864</v>
          </cell>
          <cell r="B217" t="str">
            <v>英国</v>
          </cell>
          <cell r="C217" t="str">
            <v>乳制品</v>
          </cell>
          <cell r="D217">
            <v>250</v>
          </cell>
        </row>
        <row r="218">
          <cell r="A218">
            <v>34864</v>
          </cell>
          <cell r="B218" t="str">
            <v>英国</v>
          </cell>
          <cell r="C218" t="str">
            <v>乳制品</v>
          </cell>
          <cell r="D218">
            <v>75</v>
          </cell>
        </row>
        <row r="219">
          <cell r="A219">
            <v>34864</v>
          </cell>
          <cell r="B219" t="str">
            <v>英国</v>
          </cell>
          <cell r="C219" t="str">
            <v>乳制品</v>
          </cell>
          <cell r="D219">
            <v>892.5</v>
          </cell>
        </row>
        <row r="220">
          <cell r="A220">
            <v>34869</v>
          </cell>
          <cell r="B220" t="str">
            <v>英国</v>
          </cell>
          <cell r="C220" t="str">
            <v>香料</v>
          </cell>
          <cell r="D220">
            <v>600</v>
          </cell>
        </row>
        <row r="221">
          <cell r="A221">
            <v>34869</v>
          </cell>
          <cell r="B221" t="str">
            <v>英国</v>
          </cell>
          <cell r="C221" t="str">
            <v>糖果</v>
          </cell>
          <cell r="D221">
            <v>1249.2</v>
          </cell>
        </row>
        <row r="222">
          <cell r="A222">
            <v>34869</v>
          </cell>
          <cell r="B222" t="str">
            <v>英国</v>
          </cell>
          <cell r="C222" t="str">
            <v>饮料</v>
          </cell>
          <cell r="D222">
            <v>7905</v>
          </cell>
        </row>
        <row r="223">
          <cell r="A223">
            <v>34869</v>
          </cell>
          <cell r="B223" t="str">
            <v>英国</v>
          </cell>
          <cell r="C223" t="str">
            <v>糖果</v>
          </cell>
          <cell r="D223">
            <v>437.5</v>
          </cell>
        </row>
        <row r="224">
          <cell r="A224">
            <v>34870</v>
          </cell>
          <cell r="B224" t="str">
            <v>英国</v>
          </cell>
          <cell r="C224" t="str">
            <v>乳制品</v>
          </cell>
          <cell r="D224">
            <v>299.24999976530671</v>
          </cell>
        </row>
        <row r="225">
          <cell r="A225">
            <v>34870</v>
          </cell>
          <cell r="B225" t="str">
            <v>英国</v>
          </cell>
          <cell r="C225" t="str">
            <v>肉/家禽</v>
          </cell>
          <cell r="D225">
            <v>169.85999986678362</v>
          </cell>
        </row>
        <row r="226">
          <cell r="A226">
            <v>34871</v>
          </cell>
          <cell r="B226" t="str">
            <v>法国</v>
          </cell>
          <cell r="C226" t="str">
            <v>农产品</v>
          </cell>
          <cell r="D226">
            <v>319.2</v>
          </cell>
        </row>
        <row r="227">
          <cell r="A227">
            <v>34871</v>
          </cell>
          <cell r="B227" t="str">
            <v>法国</v>
          </cell>
          <cell r="C227" t="str">
            <v>饮料</v>
          </cell>
          <cell r="D227">
            <v>98</v>
          </cell>
        </row>
        <row r="228">
          <cell r="A228">
            <v>34872</v>
          </cell>
          <cell r="B228" t="str">
            <v>法国</v>
          </cell>
          <cell r="C228" t="str">
            <v>乳制品</v>
          </cell>
          <cell r="D228">
            <v>210</v>
          </cell>
        </row>
        <row r="229">
          <cell r="A229">
            <v>34876</v>
          </cell>
          <cell r="B229" t="str">
            <v>英国</v>
          </cell>
          <cell r="C229" t="str">
            <v>饮料</v>
          </cell>
          <cell r="D229">
            <v>105</v>
          </cell>
        </row>
        <row r="230">
          <cell r="A230">
            <v>34876</v>
          </cell>
          <cell r="B230" t="str">
            <v>英国</v>
          </cell>
          <cell r="C230" t="str">
            <v>海洋食品</v>
          </cell>
          <cell r="D230">
            <v>135.1</v>
          </cell>
        </row>
        <row r="231">
          <cell r="A231">
            <v>34877</v>
          </cell>
          <cell r="B231" t="str">
            <v>英国</v>
          </cell>
          <cell r="C231" t="str">
            <v>乳制品</v>
          </cell>
          <cell r="D231">
            <v>584.37499590218067</v>
          </cell>
        </row>
        <row r="232">
          <cell r="A232">
            <v>34877</v>
          </cell>
          <cell r="B232" t="str">
            <v>英国</v>
          </cell>
          <cell r="C232" t="str">
            <v>海洋食品</v>
          </cell>
          <cell r="D232">
            <v>807.49999433755875</v>
          </cell>
        </row>
        <row r="233">
          <cell r="A233">
            <v>34877</v>
          </cell>
          <cell r="B233" t="str">
            <v>英国</v>
          </cell>
          <cell r="C233" t="str">
            <v>农产品</v>
          </cell>
          <cell r="D233">
            <v>2162.3999848365784</v>
          </cell>
        </row>
        <row r="234">
          <cell r="A234">
            <v>34880</v>
          </cell>
          <cell r="B234" t="str">
            <v>英国</v>
          </cell>
          <cell r="C234" t="str">
            <v>糖果</v>
          </cell>
          <cell r="D234">
            <v>497.32499960996211</v>
          </cell>
        </row>
        <row r="235">
          <cell r="A235">
            <v>34880</v>
          </cell>
          <cell r="B235" t="str">
            <v>英国</v>
          </cell>
          <cell r="C235" t="str">
            <v>面食/谷类</v>
          </cell>
          <cell r="D235">
            <v>170.99999986588955</v>
          </cell>
        </row>
        <row r="236">
          <cell r="A236">
            <v>34880</v>
          </cell>
          <cell r="B236" t="str">
            <v>英国</v>
          </cell>
          <cell r="C236" t="str">
            <v>糖果</v>
          </cell>
          <cell r="D236">
            <v>936.69999926537275</v>
          </cell>
        </row>
        <row r="237">
          <cell r="A237">
            <v>34880</v>
          </cell>
          <cell r="B237" t="str">
            <v>英国</v>
          </cell>
          <cell r="C237" t="str">
            <v>香料</v>
          </cell>
          <cell r="D237">
            <v>123.49999990314245</v>
          </cell>
        </row>
        <row r="238">
          <cell r="A238">
            <v>34883</v>
          </cell>
          <cell r="B238" t="str">
            <v>法国</v>
          </cell>
          <cell r="C238" t="str">
            <v>农产品</v>
          </cell>
          <cell r="D238">
            <v>557.99999792128801</v>
          </cell>
        </row>
        <row r="239">
          <cell r="A239">
            <v>34883</v>
          </cell>
          <cell r="B239" t="str">
            <v>法国</v>
          </cell>
          <cell r="C239" t="str">
            <v>糖果</v>
          </cell>
          <cell r="D239">
            <v>257.59999904036522</v>
          </cell>
        </row>
        <row r="240">
          <cell r="A240">
            <v>34883</v>
          </cell>
          <cell r="B240" t="str">
            <v>法国</v>
          </cell>
          <cell r="C240" t="str">
            <v>饮料</v>
          </cell>
          <cell r="D240">
            <v>64.799999758601189</v>
          </cell>
        </row>
        <row r="241">
          <cell r="A241">
            <v>34883</v>
          </cell>
          <cell r="B241" t="str">
            <v>法国</v>
          </cell>
          <cell r="C241" t="str">
            <v>农产品</v>
          </cell>
          <cell r="D241">
            <v>847.99999684095383</v>
          </cell>
        </row>
        <row r="242">
          <cell r="A242">
            <v>34883</v>
          </cell>
          <cell r="B242" t="str">
            <v>法国</v>
          </cell>
          <cell r="C242" t="str">
            <v>面食/谷类</v>
          </cell>
          <cell r="D242">
            <v>1215.999995470047</v>
          </cell>
        </row>
        <row r="243">
          <cell r="A243">
            <v>34884</v>
          </cell>
          <cell r="B243" t="str">
            <v>英国</v>
          </cell>
          <cell r="C243" t="str">
            <v>面食/谷类</v>
          </cell>
          <cell r="D243">
            <v>997.5</v>
          </cell>
        </row>
        <row r="244">
          <cell r="A244">
            <v>34884</v>
          </cell>
          <cell r="B244" t="str">
            <v>英国</v>
          </cell>
          <cell r="C244" t="str">
            <v>饮料</v>
          </cell>
          <cell r="D244">
            <v>155</v>
          </cell>
        </row>
        <row r="245">
          <cell r="A245">
            <v>34887</v>
          </cell>
          <cell r="B245" t="str">
            <v>英国</v>
          </cell>
          <cell r="C245" t="str">
            <v>海洋食品</v>
          </cell>
          <cell r="D245">
            <v>517.79999999999995</v>
          </cell>
        </row>
        <row r="246">
          <cell r="A246">
            <v>34887</v>
          </cell>
          <cell r="B246" t="str">
            <v>英国</v>
          </cell>
          <cell r="C246" t="str">
            <v>糖果</v>
          </cell>
          <cell r="D246">
            <v>554.625</v>
          </cell>
        </row>
        <row r="247">
          <cell r="A247">
            <v>34891</v>
          </cell>
          <cell r="B247" t="str">
            <v>法国</v>
          </cell>
          <cell r="C247" t="str">
            <v>肉/家禽</v>
          </cell>
          <cell r="D247">
            <v>592.79999953508377</v>
          </cell>
        </row>
        <row r="248">
          <cell r="A248">
            <v>34891</v>
          </cell>
          <cell r="B248" t="str">
            <v>法国</v>
          </cell>
          <cell r="C248" t="str">
            <v>乳制品</v>
          </cell>
          <cell r="D248">
            <v>71.249999944120646</v>
          </cell>
        </row>
        <row r="249">
          <cell r="A249">
            <v>34891</v>
          </cell>
          <cell r="B249" t="str">
            <v>法国</v>
          </cell>
          <cell r="C249" t="str">
            <v>肉/家禽</v>
          </cell>
          <cell r="D249">
            <v>569.99999955296516</v>
          </cell>
        </row>
        <row r="250">
          <cell r="A250">
            <v>34897</v>
          </cell>
          <cell r="B250" t="str">
            <v>法国</v>
          </cell>
          <cell r="C250" t="str">
            <v>乳制品</v>
          </cell>
          <cell r="D250">
            <v>349.9999986961484</v>
          </cell>
        </row>
        <row r="251">
          <cell r="A251">
            <v>34897</v>
          </cell>
          <cell r="B251" t="str">
            <v>法国</v>
          </cell>
          <cell r="C251" t="str">
            <v>饮料</v>
          </cell>
          <cell r="D251">
            <v>540</v>
          </cell>
        </row>
        <row r="252">
          <cell r="A252">
            <v>34900</v>
          </cell>
          <cell r="B252" t="str">
            <v>法国</v>
          </cell>
          <cell r="C252" t="str">
            <v>乳制品</v>
          </cell>
          <cell r="D252">
            <v>35</v>
          </cell>
        </row>
        <row r="253">
          <cell r="A253">
            <v>34900</v>
          </cell>
          <cell r="B253" t="str">
            <v>法国</v>
          </cell>
          <cell r="C253" t="str">
            <v>海洋食品</v>
          </cell>
          <cell r="D253">
            <v>36.799999999999997</v>
          </cell>
        </row>
        <row r="254">
          <cell r="A254">
            <v>34900</v>
          </cell>
          <cell r="B254" t="str">
            <v>法国</v>
          </cell>
          <cell r="C254" t="str">
            <v>糖果</v>
          </cell>
          <cell r="D254">
            <v>493</v>
          </cell>
        </row>
        <row r="255">
          <cell r="A255">
            <v>34900</v>
          </cell>
          <cell r="B255" t="str">
            <v>法国</v>
          </cell>
          <cell r="C255" t="str">
            <v>面食/谷类</v>
          </cell>
          <cell r="D255">
            <v>199.5</v>
          </cell>
        </row>
        <row r="256">
          <cell r="A256">
            <v>34901</v>
          </cell>
          <cell r="B256" t="str">
            <v>英国</v>
          </cell>
          <cell r="C256" t="str">
            <v>乳制品</v>
          </cell>
          <cell r="D256">
            <v>660</v>
          </cell>
        </row>
        <row r="257">
          <cell r="A257">
            <v>34901</v>
          </cell>
          <cell r="B257" t="str">
            <v>英国</v>
          </cell>
          <cell r="C257" t="str">
            <v>香料</v>
          </cell>
          <cell r="D257">
            <v>263.39999999999998</v>
          </cell>
        </row>
        <row r="258">
          <cell r="A258">
            <v>34901</v>
          </cell>
          <cell r="B258" t="str">
            <v>英国</v>
          </cell>
          <cell r="C258" t="str">
            <v>乳制品</v>
          </cell>
          <cell r="D258">
            <v>1044</v>
          </cell>
        </row>
        <row r="259">
          <cell r="A259">
            <v>34901</v>
          </cell>
          <cell r="B259" t="str">
            <v>英国</v>
          </cell>
          <cell r="C259" t="str">
            <v>饮料</v>
          </cell>
          <cell r="D259">
            <v>180</v>
          </cell>
        </row>
        <row r="260">
          <cell r="A260">
            <v>34904</v>
          </cell>
          <cell r="B260" t="str">
            <v>法国</v>
          </cell>
          <cell r="C260" t="str">
            <v>饮料</v>
          </cell>
          <cell r="D260">
            <v>180</v>
          </cell>
        </row>
        <row r="261">
          <cell r="A261">
            <v>34904</v>
          </cell>
          <cell r="B261" t="str">
            <v>法国</v>
          </cell>
          <cell r="C261" t="str">
            <v>饮料</v>
          </cell>
          <cell r="D261">
            <v>155</v>
          </cell>
        </row>
        <row r="262">
          <cell r="A262">
            <v>34904</v>
          </cell>
          <cell r="B262" t="str">
            <v>法国</v>
          </cell>
          <cell r="C262" t="str">
            <v>香料</v>
          </cell>
          <cell r="D262">
            <v>234</v>
          </cell>
        </row>
        <row r="263">
          <cell r="A263">
            <v>34906</v>
          </cell>
          <cell r="B263" t="str">
            <v>法国</v>
          </cell>
          <cell r="C263" t="str">
            <v>香料</v>
          </cell>
          <cell r="D263">
            <v>155</v>
          </cell>
        </row>
        <row r="264">
          <cell r="A264">
            <v>34906</v>
          </cell>
          <cell r="B264" t="str">
            <v>法国</v>
          </cell>
          <cell r="C264" t="str">
            <v>饮料</v>
          </cell>
          <cell r="D264">
            <v>162.75</v>
          </cell>
        </row>
        <row r="265">
          <cell r="A265">
            <v>34907</v>
          </cell>
          <cell r="B265" t="str">
            <v>英国</v>
          </cell>
          <cell r="C265" t="str">
            <v>农产品</v>
          </cell>
          <cell r="D265">
            <v>331.312499740161</v>
          </cell>
        </row>
        <row r="266">
          <cell r="A266">
            <v>34907</v>
          </cell>
          <cell r="B266" t="str">
            <v>英国</v>
          </cell>
          <cell r="C266" t="str">
            <v>海洋食品</v>
          </cell>
          <cell r="D266">
            <v>82.507499935291705</v>
          </cell>
        </row>
        <row r="267">
          <cell r="A267">
            <v>34907</v>
          </cell>
          <cell r="B267" t="str">
            <v>英国</v>
          </cell>
          <cell r="C267" t="str">
            <v>香料</v>
          </cell>
          <cell r="D267">
            <v>599.92499952949584</v>
          </cell>
        </row>
        <row r="268">
          <cell r="A268">
            <v>34908</v>
          </cell>
          <cell r="B268" t="str">
            <v>英国</v>
          </cell>
          <cell r="C268" t="str">
            <v>面食/谷类</v>
          </cell>
          <cell r="D268">
            <v>78</v>
          </cell>
        </row>
        <row r="269">
          <cell r="A269">
            <v>34908</v>
          </cell>
          <cell r="B269" t="str">
            <v>英国</v>
          </cell>
          <cell r="C269" t="str">
            <v>饮料</v>
          </cell>
          <cell r="D269">
            <v>252</v>
          </cell>
        </row>
        <row r="270">
          <cell r="A270">
            <v>34914</v>
          </cell>
          <cell r="B270" t="str">
            <v>英国</v>
          </cell>
          <cell r="C270" t="str">
            <v>海洋食品</v>
          </cell>
          <cell r="D270">
            <v>1999.9999925494194</v>
          </cell>
        </row>
        <row r="271">
          <cell r="A271">
            <v>34914</v>
          </cell>
          <cell r="B271" t="str">
            <v>英国</v>
          </cell>
          <cell r="C271" t="str">
            <v>面食/谷类</v>
          </cell>
          <cell r="D271">
            <v>1119.9999958276749</v>
          </cell>
        </row>
        <row r="272">
          <cell r="A272">
            <v>34915</v>
          </cell>
          <cell r="B272" t="str">
            <v>法国</v>
          </cell>
          <cell r="C272" t="str">
            <v>饮料</v>
          </cell>
          <cell r="D272">
            <v>72</v>
          </cell>
        </row>
        <row r="273">
          <cell r="A273">
            <v>34919</v>
          </cell>
          <cell r="B273" t="str">
            <v>英国</v>
          </cell>
          <cell r="C273" t="str">
            <v>香料</v>
          </cell>
          <cell r="D273">
            <v>368.12499971129</v>
          </cell>
        </row>
        <row r="274">
          <cell r="A274">
            <v>34919</v>
          </cell>
          <cell r="B274" t="str">
            <v>英国</v>
          </cell>
          <cell r="C274" t="str">
            <v>糖果</v>
          </cell>
          <cell r="D274">
            <v>148.3424998836592</v>
          </cell>
        </row>
        <row r="275">
          <cell r="A275">
            <v>34920</v>
          </cell>
          <cell r="B275" t="str">
            <v>英国</v>
          </cell>
          <cell r="C275" t="str">
            <v>糖果</v>
          </cell>
          <cell r="D275">
            <v>1360.799994930625</v>
          </cell>
        </row>
        <row r="276">
          <cell r="A276">
            <v>34920</v>
          </cell>
          <cell r="B276" t="str">
            <v>英国</v>
          </cell>
          <cell r="C276" t="str">
            <v>乳制品</v>
          </cell>
          <cell r="D276">
            <v>575.99999785423279</v>
          </cell>
        </row>
        <row r="277">
          <cell r="A277">
            <v>34920</v>
          </cell>
          <cell r="B277" t="str">
            <v>英国</v>
          </cell>
          <cell r="C277" t="str">
            <v>饮料</v>
          </cell>
          <cell r="D277">
            <v>57.599999785423279</v>
          </cell>
        </row>
        <row r="278">
          <cell r="A278">
            <v>34920</v>
          </cell>
          <cell r="B278" t="str">
            <v>法国</v>
          </cell>
          <cell r="C278" t="str">
            <v>面食/谷类</v>
          </cell>
          <cell r="D278">
            <v>168</v>
          </cell>
        </row>
        <row r="279">
          <cell r="A279">
            <v>34920</v>
          </cell>
          <cell r="B279" t="str">
            <v>法国</v>
          </cell>
          <cell r="C279" t="str">
            <v>海洋食品</v>
          </cell>
          <cell r="D279">
            <v>397.5</v>
          </cell>
        </row>
        <row r="280">
          <cell r="A280">
            <v>34922</v>
          </cell>
          <cell r="B280" t="str">
            <v>法国</v>
          </cell>
          <cell r="C280" t="str">
            <v>面食/谷类</v>
          </cell>
          <cell r="D280">
            <v>151.99999943375587</v>
          </cell>
        </row>
        <row r="281">
          <cell r="A281">
            <v>34922</v>
          </cell>
          <cell r="B281" t="str">
            <v>法国</v>
          </cell>
          <cell r="C281" t="str">
            <v>香料</v>
          </cell>
          <cell r="D281">
            <v>842.87999686002729</v>
          </cell>
        </row>
        <row r="282">
          <cell r="A282">
            <v>34922</v>
          </cell>
          <cell r="B282" t="str">
            <v>法国</v>
          </cell>
          <cell r="C282" t="str">
            <v>饮料</v>
          </cell>
          <cell r="D282">
            <v>185.999999307096</v>
          </cell>
        </row>
        <row r="283">
          <cell r="A283">
            <v>34925</v>
          </cell>
          <cell r="B283" t="str">
            <v>法国</v>
          </cell>
          <cell r="C283" t="str">
            <v>糖果</v>
          </cell>
          <cell r="D283">
            <v>2195</v>
          </cell>
        </row>
        <row r="284">
          <cell r="A284">
            <v>34925</v>
          </cell>
          <cell r="B284" t="str">
            <v>法国</v>
          </cell>
          <cell r="C284" t="str">
            <v>乳制品</v>
          </cell>
          <cell r="D284">
            <v>193.5</v>
          </cell>
        </row>
        <row r="285">
          <cell r="A285">
            <v>34927</v>
          </cell>
          <cell r="B285" t="str">
            <v>法国</v>
          </cell>
          <cell r="C285" t="str">
            <v>肉/家禽</v>
          </cell>
          <cell r="D285">
            <v>29.8</v>
          </cell>
        </row>
        <row r="286">
          <cell r="A286">
            <v>34927</v>
          </cell>
          <cell r="B286" t="str">
            <v>法国</v>
          </cell>
          <cell r="C286" t="str">
            <v>海洋食品</v>
          </cell>
          <cell r="D286">
            <v>450</v>
          </cell>
        </row>
        <row r="287">
          <cell r="A287">
            <v>34929</v>
          </cell>
          <cell r="B287" t="str">
            <v>法国</v>
          </cell>
          <cell r="C287" t="str">
            <v>面食/谷类</v>
          </cell>
          <cell r="D287">
            <v>1008</v>
          </cell>
        </row>
        <row r="288">
          <cell r="A288">
            <v>34929</v>
          </cell>
          <cell r="B288" t="str">
            <v>法国</v>
          </cell>
          <cell r="C288" t="str">
            <v>糖果</v>
          </cell>
          <cell r="D288">
            <v>474.99999962747097</v>
          </cell>
        </row>
        <row r="289">
          <cell r="A289">
            <v>34933</v>
          </cell>
          <cell r="B289" t="str">
            <v>法国</v>
          </cell>
          <cell r="C289" t="str">
            <v>农产品</v>
          </cell>
          <cell r="D289">
            <v>1350</v>
          </cell>
        </row>
        <row r="290">
          <cell r="A290">
            <v>34933</v>
          </cell>
          <cell r="B290" t="str">
            <v>法国</v>
          </cell>
          <cell r="C290" t="str">
            <v>肉/家禽</v>
          </cell>
          <cell r="D290">
            <v>3900</v>
          </cell>
        </row>
        <row r="291">
          <cell r="A291">
            <v>34933</v>
          </cell>
          <cell r="B291" t="str">
            <v>法国</v>
          </cell>
          <cell r="C291" t="str">
            <v>乳制品</v>
          </cell>
          <cell r="D291">
            <v>35</v>
          </cell>
        </row>
        <row r="292">
          <cell r="A292">
            <v>34933</v>
          </cell>
          <cell r="B292" t="str">
            <v>法国</v>
          </cell>
          <cell r="C292" t="str">
            <v>海洋食品</v>
          </cell>
          <cell r="D292">
            <v>772.8</v>
          </cell>
        </row>
        <row r="293">
          <cell r="A293">
            <v>34933</v>
          </cell>
          <cell r="B293" t="str">
            <v>法国</v>
          </cell>
          <cell r="C293" t="str">
            <v>乳制品</v>
          </cell>
          <cell r="D293">
            <v>417.6</v>
          </cell>
        </row>
        <row r="294">
          <cell r="A294">
            <v>34934</v>
          </cell>
          <cell r="B294" t="str">
            <v>英国</v>
          </cell>
          <cell r="C294" t="str">
            <v>面食/谷类</v>
          </cell>
          <cell r="D294">
            <v>1064</v>
          </cell>
        </row>
        <row r="295">
          <cell r="A295">
            <v>34939</v>
          </cell>
          <cell r="B295" t="str">
            <v>法国</v>
          </cell>
          <cell r="C295" t="str">
            <v>海洋食品</v>
          </cell>
          <cell r="D295">
            <v>2170</v>
          </cell>
        </row>
        <row r="296">
          <cell r="A296">
            <v>34939</v>
          </cell>
          <cell r="B296" t="str">
            <v>法国</v>
          </cell>
          <cell r="C296" t="str">
            <v>海洋食品</v>
          </cell>
          <cell r="D296">
            <v>1045</v>
          </cell>
        </row>
        <row r="297">
          <cell r="A297">
            <v>34939</v>
          </cell>
          <cell r="B297" t="str">
            <v>法国</v>
          </cell>
          <cell r="C297" t="str">
            <v>糖果</v>
          </cell>
          <cell r="D297">
            <v>360</v>
          </cell>
        </row>
        <row r="298">
          <cell r="A298">
            <v>34939</v>
          </cell>
          <cell r="B298" t="str">
            <v>法国</v>
          </cell>
          <cell r="C298" t="str">
            <v>乳制品</v>
          </cell>
          <cell r="D298">
            <v>1360</v>
          </cell>
        </row>
        <row r="299">
          <cell r="A299">
            <v>34939</v>
          </cell>
          <cell r="B299" t="str">
            <v>法国</v>
          </cell>
          <cell r="C299" t="str">
            <v>饮料</v>
          </cell>
          <cell r="D299">
            <v>1440</v>
          </cell>
        </row>
        <row r="300">
          <cell r="A300">
            <v>34940</v>
          </cell>
          <cell r="B300" t="str">
            <v>英国</v>
          </cell>
          <cell r="C300" t="str">
            <v>乳制品</v>
          </cell>
          <cell r="D300">
            <v>294</v>
          </cell>
        </row>
        <row r="301">
          <cell r="A301">
            <v>34940</v>
          </cell>
          <cell r="B301" t="str">
            <v>英国</v>
          </cell>
          <cell r="C301" t="str">
            <v>糖果</v>
          </cell>
          <cell r="D301">
            <v>80</v>
          </cell>
        </row>
        <row r="302">
          <cell r="A302">
            <v>34940</v>
          </cell>
          <cell r="B302" t="str">
            <v>英国</v>
          </cell>
          <cell r="C302" t="str">
            <v>饮料</v>
          </cell>
          <cell r="D302">
            <v>90</v>
          </cell>
        </row>
        <row r="303">
          <cell r="A303">
            <v>34942</v>
          </cell>
          <cell r="B303" t="str">
            <v>法国</v>
          </cell>
          <cell r="C303" t="str">
            <v>饮料</v>
          </cell>
          <cell r="D303">
            <v>3754.874997055158</v>
          </cell>
        </row>
        <row r="304">
          <cell r="A304">
            <v>34942</v>
          </cell>
          <cell r="B304" t="str">
            <v>法国</v>
          </cell>
          <cell r="C304" t="str">
            <v>面食/谷类</v>
          </cell>
          <cell r="D304">
            <v>532</v>
          </cell>
        </row>
        <row r="305">
          <cell r="A305">
            <v>34942</v>
          </cell>
          <cell r="B305" t="str">
            <v>法国</v>
          </cell>
          <cell r="C305" t="str">
            <v>饮料</v>
          </cell>
          <cell r="D305">
            <v>213.74999983236194</v>
          </cell>
        </row>
        <row r="306">
          <cell r="A306">
            <v>34942</v>
          </cell>
          <cell r="B306" t="str">
            <v>法国</v>
          </cell>
          <cell r="C306" t="str">
            <v>乳制品</v>
          </cell>
          <cell r="D306">
            <v>306.37499975971878</v>
          </cell>
        </row>
        <row r="307">
          <cell r="A307">
            <v>34942</v>
          </cell>
          <cell r="B307" t="str">
            <v>法国</v>
          </cell>
          <cell r="C307" t="str">
            <v>乳制品</v>
          </cell>
          <cell r="D307">
            <v>1402.4999901652336</v>
          </cell>
        </row>
        <row r="308">
          <cell r="A308">
            <v>34949</v>
          </cell>
          <cell r="B308" t="str">
            <v>英国</v>
          </cell>
          <cell r="C308" t="str">
            <v>农产品</v>
          </cell>
          <cell r="D308">
            <v>488.25</v>
          </cell>
        </row>
        <row r="309">
          <cell r="A309">
            <v>34949</v>
          </cell>
          <cell r="B309" t="str">
            <v>英国</v>
          </cell>
          <cell r="C309" t="str">
            <v>糖果</v>
          </cell>
          <cell r="D309">
            <v>124.19999979436398</v>
          </cell>
        </row>
        <row r="310">
          <cell r="A310">
            <v>34949</v>
          </cell>
          <cell r="B310" t="str">
            <v>英国</v>
          </cell>
          <cell r="C310" t="str">
            <v>糖果</v>
          </cell>
          <cell r="D310">
            <v>224.99999962747097</v>
          </cell>
        </row>
        <row r="311">
          <cell r="A311">
            <v>34949</v>
          </cell>
          <cell r="B311" t="str">
            <v>英国</v>
          </cell>
          <cell r="C311" t="str">
            <v>饮料</v>
          </cell>
          <cell r="D311">
            <v>13.5</v>
          </cell>
        </row>
        <row r="312">
          <cell r="A312">
            <v>34949</v>
          </cell>
          <cell r="B312" t="str">
            <v>英国</v>
          </cell>
          <cell r="C312" t="str">
            <v>饮料</v>
          </cell>
          <cell r="D312">
            <v>485.9999991953373</v>
          </cell>
        </row>
        <row r="313">
          <cell r="A313">
            <v>34949</v>
          </cell>
          <cell r="B313" t="str">
            <v>法国</v>
          </cell>
          <cell r="C313" t="str">
            <v>农产品</v>
          </cell>
          <cell r="D313">
            <v>456</v>
          </cell>
        </row>
        <row r="314">
          <cell r="A314">
            <v>34949</v>
          </cell>
          <cell r="B314" t="str">
            <v>法国</v>
          </cell>
          <cell r="C314" t="str">
            <v>肉/家禽</v>
          </cell>
          <cell r="D314">
            <v>742.74</v>
          </cell>
        </row>
        <row r="315">
          <cell r="A315">
            <v>34949</v>
          </cell>
          <cell r="B315" t="str">
            <v>法国</v>
          </cell>
          <cell r="C315" t="str">
            <v>香料</v>
          </cell>
          <cell r="D315">
            <v>194.5</v>
          </cell>
        </row>
        <row r="316">
          <cell r="A316">
            <v>34953</v>
          </cell>
          <cell r="B316" t="str">
            <v>法国</v>
          </cell>
          <cell r="C316" t="str">
            <v>糖果</v>
          </cell>
          <cell r="D316">
            <v>739.5</v>
          </cell>
        </row>
        <row r="317">
          <cell r="A317">
            <v>34953</v>
          </cell>
          <cell r="B317" t="str">
            <v>法国</v>
          </cell>
          <cell r="C317" t="str">
            <v>海洋食品</v>
          </cell>
          <cell r="D317">
            <v>446.24999687075615</v>
          </cell>
        </row>
        <row r="318">
          <cell r="A318">
            <v>34955</v>
          </cell>
          <cell r="B318" t="str">
            <v>英国</v>
          </cell>
          <cell r="C318" t="str">
            <v>肉/家禽</v>
          </cell>
          <cell r="D318">
            <v>273.59999978542328</v>
          </cell>
        </row>
        <row r="319">
          <cell r="A319">
            <v>34955</v>
          </cell>
          <cell r="B319" t="str">
            <v>英国</v>
          </cell>
          <cell r="C319" t="str">
            <v>饮料</v>
          </cell>
          <cell r="D319">
            <v>630</v>
          </cell>
        </row>
        <row r="320">
          <cell r="A320">
            <v>34956</v>
          </cell>
          <cell r="B320" t="str">
            <v>英国</v>
          </cell>
          <cell r="C320" t="str">
            <v>饮料</v>
          </cell>
          <cell r="D320">
            <v>541.49999957531691</v>
          </cell>
        </row>
        <row r="321">
          <cell r="A321">
            <v>34956</v>
          </cell>
          <cell r="B321" t="str">
            <v>英国</v>
          </cell>
          <cell r="C321" t="str">
            <v>乳制品</v>
          </cell>
          <cell r="D321">
            <v>47.499999962747097</v>
          </cell>
        </row>
        <row r="322">
          <cell r="A322">
            <v>34963</v>
          </cell>
          <cell r="B322" t="str">
            <v>英国</v>
          </cell>
          <cell r="C322" t="str">
            <v>乳制品</v>
          </cell>
          <cell r="D322">
            <v>540</v>
          </cell>
        </row>
        <row r="323">
          <cell r="A323">
            <v>34963</v>
          </cell>
          <cell r="B323" t="str">
            <v>英国</v>
          </cell>
          <cell r="C323" t="str">
            <v>饮料</v>
          </cell>
          <cell r="D323">
            <v>168.75</v>
          </cell>
        </row>
        <row r="324">
          <cell r="A324">
            <v>34974</v>
          </cell>
          <cell r="B324" t="str">
            <v>英国</v>
          </cell>
          <cell r="C324" t="str">
            <v>糖果</v>
          </cell>
          <cell r="D324">
            <v>82.8</v>
          </cell>
        </row>
        <row r="325">
          <cell r="A325">
            <v>34974</v>
          </cell>
          <cell r="B325" t="str">
            <v>英国</v>
          </cell>
          <cell r="C325" t="str">
            <v>面食/谷类</v>
          </cell>
          <cell r="D325">
            <v>315</v>
          </cell>
        </row>
        <row r="326">
          <cell r="A326">
            <v>34975</v>
          </cell>
          <cell r="B326" t="str">
            <v>英国</v>
          </cell>
          <cell r="C326" t="str">
            <v>糖果</v>
          </cell>
          <cell r="D326">
            <v>471.14999921992421</v>
          </cell>
        </row>
        <row r="327">
          <cell r="A327">
            <v>34975</v>
          </cell>
          <cell r="B327" t="str">
            <v>英国</v>
          </cell>
          <cell r="C327" t="str">
            <v>乳制品</v>
          </cell>
          <cell r="D327">
            <v>611.99999898672104</v>
          </cell>
        </row>
        <row r="328">
          <cell r="A328">
            <v>34977</v>
          </cell>
          <cell r="B328" t="str">
            <v>法国</v>
          </cell>
          <cell r="C328" t="str">
            <v>农产品</v>
          </cell>
          <cell r="D328">
            <v>62.774999896064401</v>
          </cell>
        </row>
        <row r="329">
          <cell r="A329">
            <v>34977</v>
          </cell>
          <cell r="B329" t="str">
            <v>法国</v>
          </cell>
          <cell r="C329" t="str">
            <v>香料</v>
          </cell>
          <cell r="D329">
            <v>490.13999918848276</v>
          </cell>
        </row>
        <row r="330">
          <cell r="A330">
            <v>34977</v>
          </cell>
          <cell r="B330" t="str">
            <v>法国</v>
          </cell>
          <cell r="C330" t="str">
            <v>糖果</v>
          </cell>
          <cell r="D330">
            <v>51.299999915063381</v>
          </cell>
        </row>
        <row r="331">
          <cell r="A331">
            <v>34977</v>
          </cell>
          <cell r="B331" t="str">
            <v>法国</v>
          </cell>
          <cell r="C331" t="str">
            <v>香料</v>
          </cell>
          <cell r="D331">
            <v>775</v>
          </cell>
        </row>
        <row r="332">
          <cell r="A332">
            <v>34977</v>
          </cell>
          <cell r="B332" t="str">
            <v>法国</v>
          </cell>
          <cell r="C332" t="str">
            <v>海洋食品</v>
          </cell>
          <cell r="D332">
            <v>231.6</v>
          </cell>
        </row>
        <row r="333">
          <cell r="A333">
            <v>34977</v>
          </cell>
          <cell r="B333" t="str">
            <v>法国</v>
          </cell>
          <cell r="C333" t="str">
            <v>海洋食品</v>
          </cell>
          <cell r="D333">
            <v>540</v>
          </cell>
        </row>
        <row r="334">
          <cell r="A334">
            <v>34977</v>
          </cell>
          <cell r="B334" t="str">
            <v>法国</v>
          </cell>
          <cell r="C334" t="str">
            <v>糖果</v>
          </cell>
          <cell r="D334">
            <v>95</v>
          </cell>
        </row>
        <row r="335">
          <cell r="A335">
            <v>34977</v>
          </cell>
          <cell r="B335" t="str">
            <v>法国</v>
          </cell>
          <cell r="C335" t="str">
            <v>面食/谷类</v>
          </cell>
          <cell r="D335">
            <v>1710</v>
          </cell>
        </row>
        <row r="336">
          <cell r="A336">
            <v>34977</v>
          </cell>
          <cell r="B336" t="str">
            <v>法国</v>
          </cell>
          <cell r="C336" t="str">
            <v>乳制品</v>
          </cell>
          <cell r="D336">
            <v>1020</v>
          </cell>
        </row>
        <row r="337">
          <cell r="A337">
            <v>34978</v>
          </cell>
          <cell r="B337" t="str">
            <v>英国</v>
          </cell>
          <cell r="C337" t="str">
            <v>糖果</v>
          </cell>
          <cell r="D337">
            <v>600</v>
          </cell>
        </row>
        <row r="338">
          <cell r="A338">
            <v>34978</v>
          </cell>
          <cell r="B338" t="str">
            <v>英国</v>
          </cell>
          <cell r="C338" t="str">
            <v>海洋食品</v>
          </cell>
          <cell r="D338">
            <v>1223.5999990403652</v>
          </cell>
        </row>
        <row r="339">
          <cell r="A339">
            <v>34978</v>
          </cell>
          <cell r="B339" t="str">
            <v>英国</v>
          </cell>
          <cell r="C339" t="str">
            <v>乳制品</v>
          </cell>
          <cell r="D339">
            <v>1776.4999986067414</v>
          </cell>
        </row>
        <row r="340">
          <cell r="A340">
            <v>34978</v>
          </cell>
          <cell r="B340" t="str">
            <v>英国</v>
          </cell>
          <cell r="C340" t="str">
            <v>香料</v>
          </cell>
          <cell r="D340">
            <v>864.49999932199717</v>
          </cell>
        </row>
        <row r="341">
          <cell r="A341">
            <v>34981</v>
          </cell>
          <cell r="B341" t="str">
            <v>法国</v>
          </cell>
          <cell r="C341" t="str">
            <v>糖果</v>
          </cell>
          <cell r="D341">
            <v>1701</v>
          </cell>
        </row>
        <row r="342">
          <cell r="A342">
            <v>34982</v>
          </cell>
          <cell r="B342" t="str">
            <v>法国</v>
          </cell>
          <cell r="C342" t="str">
            <v>糖果</v>
          </cell>
          <cell r="D342">
            <v>125</v>
          </cell>
        </row>
        <row r="343">
          <cell r="A343">
            <v>34984</v>
          </cell>
          <cell r="B343" t="str">
            <v>法国</v>
          </cell>
          <cell r="C343" t="str">
            <v>农产品</v>
          </cell>
          <cell r="D343">
            <v>1060</v>
          </cell>
        </row>
        <row r="344">
          <cell r="A344">
            <v>34984</v>
          </cell>
          <cell r="B344" t="str">
            <v>法国</v>
          </cell>
          <cell r="C344" t="str">
            <v>乳制品</v>
          </cell>
          <cell r="D344">
            <v>55</v>
          </cell>
        </row>
        <row r="345">
          <cell r="A345">
            <v>34984</v>
          </cell>
          <cell r="B345" t="str">
            <v>法国</v>
          </cell>
          <cell r="C345" t="str">
            <v>饮料</v>
          </cell>
          <cell r="D345">
            <v>180</v>
          </cell>
        </row>
        <row r="346">
          <cell r="A346">
            <v>34988</v>
          </cell>
          <cell r="B346" t="str">
            <v>英国</v>
          </cell>
          <cell r="C346" t="str">
            <v>乳制品</v>
          </cell>
          <cell r="D346">
            <v>89.999999850988388</v>
          </cell>
        </row>
        <row r="347">
          <cell r="A347">
            <v>34988</v>
          </cell>
          <cell r="B347" t="str">
            <v>英国</v>
          </cell>
          <cell r="C347" t="str">
            <v>肉/家禽</v>
          </cell>
          <cell r="D347">
            <v>86.399999856948853</v>
          </cell>
        </row>
        <row r="348">
          <cell r="A348">
            <v>34988</v>
          </cell>
          <cell r="B348" t="str">
            <v>英国</v>
          </cell>
          <cell r="C348" t="str">
            <v>面食/谷类</v>
          </cell>
          <cell r="D348">
            <v>448.87499925680459</v>
          </cell>
        </row>
        <row r="349">
          <cell r="A349">
            <v>34989</v>
          </cell>
          <cell r="B349" t="str">
            <v>英国</v>
          </cell>
          <cell r="C349" t="str">
            <v>面食/谷类</v>
          </cell>
          <cell r="D349">
            <v>288</v>
          </cell>
        </row>
        <row r="350">
          <cell r="A350">
            <v>34989</v>
          </cell>
          <cell r="B350" t="str">
            <v>英国</v>
          </cell>
          <cell r="C350" t="str">
            <v>海洋食品</v>
          </cell>
          <cell r="D350">
            <v>720</v>
          </cell>
        </row>
        <row r="351">
          <cell r="A351">
            <v>34989</v>
          </cell>
          <cell r="B351" t="str">
            <v>英国</v>
          </cell>
          <cell r="C351" t="str">
            <v>饮料</v>
          </cell>
          <cell r="D351">
            <v>350</v>
          </cell>
        </row>
        <row r="352">
          <cell r="A352">
            <v>34989</v>
          </cell>
          <cell r="B352" t="str">
            <v>英国</v>
          </cell>
          <cell r="C352" t="str">
            <v>海洋食品</v>
          </cell>
          <cell r="D352">
            <v>750</v>
          </cell>
        </row>
        <row r="353">
          <cell r="A353">
            <v>34989</v>
          </cell>
          <cell r="B353" t="str">
            <v>英国</v>
          </cell>
          <cell r="C353" t="str">
            <v>饮料</v>
          </cell>
          <cell r="D353">
            <v>193.75</v>
          </cell>
        </row>
        <row r="354">
          <cell r="A354">
            <v>34992</v>
          </cell>
          <cell r="B354" t="str">
            <v>英国</v>
          </cell>
          <cell r="C354" t="str">
            <v>农产品</v>
          </cell>
          <cell r="D354">
            <v>697.5</v>
          </cell>
        </row>
        <row r="355">
          <cell r="A355">
            <v>34992</v>
          </cell>
          <cell r="B355" t="str">
            <v>英国</v>
          </cell>
          <cell r="C355" t="str">
            <v>肉/家禽</v>
          </cell>
          <cell r="D355">
            <v>328</v>
          </cell>
        </row>
        <row r="356">
          <cell r="A356">
            <v>34992</v>
          </cell>
          <cell r="B356" t="str">
            <v>英国</v>
          </cell>
          <cell r="C356" t="str">
            <v>海洋食品</v>
          </cell>
          <cell r="D356">
            <v>397.5</v>
          </cell>
        </row>
        <row r="357">
          <cell r="A357">
            <v>34996</v>
          </cell>
          <cell r="B357" t="str">
            <v>法国</v>
          </cell>
          <cell r="C357" t="str">
            <v>乳制品</v>
          </cell>
          <cell r="D357">
            <v>3800</v>
          </cell>
        </row>
        <row r="358">
          <cell r="A358">
            <v>34996</v>
          </cell>
          <cell r="B358" t="str">
            <v>法国</v>
          </cell>
          <cell r="C358" t="str">
            <v>乳制品</v>
          </cell>
          <cell r="D358">
            <v>75</v>
          </cell>
        </row>
        <row r="359">
          <cell r="A359">
            <v>34996</v>
          </cell>
          <cell r="B359" t="str">
            <v>法国</v>
          </cell>
          <cell r="C359" t="str">
            <v>海洋食品</v>
          </cell>
          <cell r="D359">
            <v>1158</v>
          </cell>
        </row>
        <row r="360">
          <cell r="A360">
            <v>34996</v>
          </cell>
          <cell r="B360" t="str">
            <v>法国</v>
          </cell>
          <cell r="C360" t="str">
            <v>肉/家禽</v>
          </cell>
          <cell r="D360">
            <v>223.5</v>
          </cell>
        </row>
        <row r="361">
          <cell r="A361">
            <v>34997</v>
          </cell>
          <cell r="B361" t="str">
            <v>法国</v>
          </cell>
          <cell r="C361" t="str">
            <v>糖果</v>
          </cell>
          <cell r="D361">
            <v>654.375</v>
          </cell>
        </row>
        <row r="362">
          <cell r="A362">
            <v>34997</v>
          </cell>
          <cell r="B362" t="str">
            <v>法国</v>
          </cell>
          <cell r="C362" t="str">
            <v>乳制品</v>
          </cell>
          <cell r="D362">
            <v>187.5</v>
          </cell>
        </row>
        <row r="363">
          <cell r="A363">
            <v>34997</v>
          </cell>
          <cell r="B363" t="str">
            <v>法国</v>
          </cell>
          <cell r="C363" t="str">
            <v>面食/谷类</v>
          </cell>
          <cell r="D363">
            <v>420</v>
          </cell>
        </row>
        <row r="364">
          <cell r="A364">
            <v>34998</v>
          </cell>
          <cell r="B364" t="str">
            <v>法国</v>
          </cell>
          <cell r="C364" t="str">
            <v>糖果</v>
          </cell>
          <cell r="D364">
            <v>248.39999958872795</v>
          </cell>
        </row>
        <row r="365">
          <cell r="A365">
            <v>34998</v>
          </cell>
          <cell r="B365" t="str">
            <v>法国</v>
          </cell>
          <cell r="C365" t="str">
            <v>糖果</v>
          </cell>
          <cell r="D365">
            <v>107.99999982118607</v>
          </cell>
        </row>
        <row r="366">
          <cell r="A366">
            <v>34998</v>
          </cell>
          <cell r="B366" t="str">
            <v>法国</v>
          </cell>
          <cell r="C366" t="str">
            <v>面食/谷类</v>
          </cell>
          <cell r="D366">
            <v>931</v>
          </cell>
        </row>
        <row r="367">
          <cell r="A367">
            <v>34999</v>
          </cell>
          <cell r="B367" t="str">
            <v>英国</v>
          </cell>
          <cell r="C367" t="str">
            <v>海洋食品</v>
          </cell>
          <cell r="D367">
            <v>368</v>
          </cell>
        </row>
        <row r="368">
          <cell r="A368">
            <v>34999</v>
          </cell>
          <cell r="B368" t="str">
            <v>英国</v>
          </cell>
          <cell r="C368" t="str">
            <v>糖果</v>
          </cell>
          <cell r="D368">
            <v>380</v>
          </cell>
        </row>
        <row r="369">
          <cell r="A369">
            <v>34999</v>
          </cell>
          <cell r="B369" t="str">
            <v>英国</v>
          </cell>
          <cell r="C369" t="str">
            <v>乳制品</v>
          </cell>
          <cell r="D369">
            <v>1020</v>
          </cell>
        </row>
        <row r="370">
          <cell r="A370">
            <v>35006</v>
          </cell>
          <cell r="B370" t="str">
            <v>英国</v>
          </cell>
          <cell r="C370" t="str">
            <v>饮料</v>
          </cell>
          <cell r="D370">
            <v>540</v>
          </cell>
        </row>
        <row r="371">
          <cell r="A371">
            <v>35006</v>
          </cell>
          <cell r="B371" t="str">
            <v>英国</v>
          </cell>
          <cell r="C371" t="str">
            <v>肉/家禽</v>
          </cell>
          <cell r="D371">
            <v>4951.6000000000004</v>
          </cell>
        </row>
        <row r="372">
          <cell r="A372">
            <v>35006</v>
          </cell>
          <cell r="B372" t="str">
            <v>英国</v>
          </cell>
          <cell r="C372" t="str">
            <v>饮料</v>
          </cell>
          <cell r="D372">
            <v>1840</v>
          </cell>
        </row>
        <row r="373">
          <cell r="A373">
            <v>35006</v>
          </cell>
          <cell r="B373" t="str">
            <v>英国</v>
          </cell>
          <cell r="C373" t="str">
            <v>香料</v>
          </cell>
          <cell r="D373">
            <v>466.8</v>
          </cell>
        </row>
        <row r="374">
          <cell r="A374">
            <v>35006</v>
          </cell>
          <cell r="B374" t="str">
            <v>英国</v>
          </cell>
          <cell r="C374" t="str">
            <v>糖果</v>
          </cell>
          <cell r="D374">
            <v>2366.4</v>
          </cell>
        </row>
        <row r="375">
          <cell r="A375">
            <v>35009</v>
          </cell>
          <cell r="B375" t="str">
            <v>法国</v>
          </cell>
          <cell r="C375" t="str">
            <v>肉/家禽</v>
          </cell>
          <cell r="D375">
            <v>582</v>
          </cell>
        </row>
        <row r="376">
          <cell r="A376">
            <v>35009</v>
          </cell>
          <cell r="B376" t="str">
            <v>法国</v>
          </cell>
          <cell r="C376" t="str">
            <v>肉/家禽</v>
          </cell>
          <cell r="D376">
            <v>379.94999733567238</v>
          </cell>
        </row>
        <row r="377">
          <cell r="A377">
            <v>35009</v>
          </cell>
          <cell r="B377" t="str">
            <v>法国</v>
          </cell>
          <cell r="C377" t="str">
            <v>乳制品</v>
          </cell>
          <cell r="D377">
            <v>917.99999356269836</v>
          </cell>
        </row>
        <row r="378">
          <cell r="A378">
            <v>35009</v>
          </cell>
          <cell r="B378" t="str">
            <v>法国</v>
          </cell>
          <cell r="C378" t="str">
            <v>海洋食品</v>
          </cell>
          <cell r="D378">
            <v>191.24999865889549</v>
          </cell>
        </row>
        <row r="379">
          <cell r="A379">
            <v>35009</v>
          </cell>
          <cell r="B379" t="str">
            <v>英国</v>
          </cell>
          <cell r="C379" t="str">
            <v>农产品</v>
          </cell>
          <cell r="D379">
            <v>2700</v>
          </cell>
        </row>
        <row r="380">
          <cell r="A380">
            <v>35009</v>
          </cell>
          <cell r="B380" t="str">
            <v>英国</v>
          </cell>
          <cell r="C380" t="str">
            <v>乳制品</v>
          </cell>
          <cell r="D380">
            <v>1375</v>
          </cell>
        </row>
        <row r="381">
          <cell r="A381">
            <v>35009</v>
          </cell>
          <cell r="B381" t="str">
            <v>英国</v>
          </cell>
          <cell r="C381" t="str">
            <v>饮料</v>
          </cell>
          <cell r="D381">
            <v>750</v>
          </cell>
        </row>
        <row r="382">
          <cell r="A382">
            <v>35011</v>
          </cell>
          <cell r="B382" t="str">
            <v>法国</v>
          </cell>
          <cell r="C382" t="str">
            <v>肉/家禽</v>
          </cell>
          <cell r="D382">
            <v>780</v>
          </cell>
        </row>
        <row r="383">
          <cell r="A383">
            <v>35011</v>
          </cell>
          <cell r="B383" t="str">
            <v>法国</v>
          </cell>
          <cell r="C383" t="str">
            <v>海洋食品</v>
          </cell>
          <cell r="D383">
            <v>216</v>
          </cell>
        </row>
        <row r="384">
          <cell r="A384">
            <v>35012</v>
          </cell>
          <cell r="B384" t="str">
            <v>英国</v>
          </cell>
          <cell r="C384" t="str">
            <v>糖果</v>
          </cell>
          <cell r="D384">
            <v>114</v>
          </cell>
        </row>
        <row r="385">
          <cell r="A385">
            <v>35013</v>
          </cell>
          <cell r="B385" t="str">
            <v>法国</v>
          </cell>
          <cell r="C385" t="str">
            <v>饮料</v>
          </cell>
          <cell r="D385">
            <v>71.999999731779099</v>
          </cell>
        </row>
        <row r="386">
          <cell r="A386">
            <v>35013</v>
          </cell>
          <cell r="B386" t="str">
            <v>法国</v>
          </cell>
          <cell r="C386" t="str">
            <v>饮料</v>
          </cell>
          <cell r="D386">
            <v>134.39999949932098</v>
          </cell>
        </row>
        <row r="387">
          <cell r="A387">
            <v>35013</v>
          </cell>
          <cell r="B387" t="str">
            <v>法国</v>
          </cell>
          <cell r="C387" t="str">
            <v>糖果</v>
          </cell>
          <cell r="D387">
            <v>399.99999850988388</v>
          </cell>
        </row>
        <row r="388">
          <cell r="A388">
            <v>35013</v>
          </cell>
          <cell r="B388" t="str">
            <v>法国</v>
          </cell>
          <cell r="C388" t="str">
            <v>乳制品</v>
          </cell>
          <cell r="D388">
            <v>1031.9999961555004</v>
          </cell>
        </row>
        <row r="389">
          <cell r="A389">
            <v>35019</v>
          </cell>
          <cell r="B389" t="str">
            <v>法国</v>
          </cell>
          <cell r="C389" t="str">
            <v>糖果</v>
          </cell>
          <cell r="D389">
            <v>349</v>
          </cell>
        </row>
        <row r="390">
          <cell r="A390">
            <v>35019</v>
          </cell>
          <cell r="B390" t="str">
            <v>法国</v>
          </cell>
          <cell r="C390" t="str">
            <v>饮料</v>
          </cell>
          <cell r="D390">
            <v>1104</v>
          </cell>
        </row>
        <row r="391">
          <cell r="A391">
            <v>35019</v>
          </cell>
          <cell r="B391" t="str">
            <v>法国</v>
          </cell>
          <cell r="C391" t="str">
            <v>乳制品</v>
          </cell>
          <cell r="D391">
            <v>440</v>
          </cell>
        </row>
        <row r="392">
          <cell r="A392">
            <v>35020</v>
          </cell>
          <cell r="B392" t="str">
            <v>法国</v>
          </cell>
          <cell r="C392" t="str">
            <v>香料</v>
          </cell>
          <cell r="D392">
            <v>85.4</v>
          </cell>
        </row>
        <row r="393">
          <cell r="A393">
            <v>35020</v>
          </cell>
          <cell r="B393" t="str">
            <v>法国</v>
          </cell>
          <cell r="C393" t="str">
            <v>海洋食品</v>
          </cell>
          <cell r="D393">
            <v>95</v>
          </cell>
        </row>
        <row r="394">
          <cell r="A394">
            <v>35024</v>
          </cell>
          <cell r="B394" t="str">
            <v>法国</v>
          </cell>
          <cell r="C394" t="str">
            <v>糖果</v>
          </cell>
          <cell r="D394">
            <v>110.4</v>
          </cell>
        </row>
        <row r="395">
          <cell r="A395">
            <v>35024</v>
          </cell>
          <cell r="B395" t="str">
            <v>法国</v>
          </cell>
          <cell r="C395" t="str">
            <v>海洋食品</v>
          </cell>
          <cell r="D395">
            <v>405.3</v>
          </cell>
        </row>
        <row r="396">
          <cell r="A396">
            <v>35024</v>
          </cell>
          <cell r="B396" t="str">
            <v>法国</v>
          </cell>
          <cell r="C396" t="str">
            <v>肉/家禽</v>
          </cell>
          <cell r="D396">
            <v>3936</v>
          </cell>
        </row>
        <row r="397">
          <cell r="A397">
            <v>35025</v>
          </cell>
          <cell r="B397" t="str">
            <v>法国</v>
          </cell>
          <cell r="C397" t="str">
            <v>海洋食品</v>
          </cell>
          <cell r="D397">
            <v>558</v>
          </cell>
        </row>
        <row r="398">
          <cell r="A398">
            <v>35025</v>
          </cell>
          <cell r="B398" t="str">
            <v>法国</v>
          </cell>
          <cell r="C398" t="str">
            <v>糖果</v>
          </cell>
          <cell r="D398">
            <v>936.9</v>
          </cell>
        </row>
        <row r="399">
          <cell r="A399">
            <v>35025</v>
          </cell>
          <cell r="B399" t="str">
            <v>法国</v>
          </cell>
          <cell r="C399" t="str">
            <v>海洋食品</v>
          </cell>
          <cell r="D399">
            <v>1045</v>
          </cell>
        </row>
        <row r="400">
          <cell r="A400">
            <v>35025</v>
          </cell>
          <cell r="B400" t="str">
            <v>法国</v>
          </cell>
          <cell r="C400" t="str">
            <v>海洋食品</v>
          </cell>
          <cell r="D400">
            <v>288</v>
          </cell>
        </row>
        <row r="401">
          <cell r="A401">
            <v>35025</v>
          </cell>
          <cell r="B401" t="str">
            <v>法国</v>
          </cell>
          <cell r="C401" t="str">
            <v>饮料</v>
          </cell>
          <cell r="D401">
            <v>427.5</v>
          </cell>
        </row>
        <row r="402">
          <cell r="A402">
            <v>35025</v>
          </cell>
          <cell r="B402" t="str">
            <v>法国</v>
          </cell>
          <cell r="C402" t="str">
            <v>肉/家禽</v>
          </cell>
          <cell r="D402">
            <v>789.75</v>
          </cell>
        </row>
        <row r="403">
          <cell r="A403">
            <v>35025</v>
          </cell>
          <cell r="B403" t="str">
            <v>法国</v>
          </cell>
          <cell r="C403" t="str">
            <v>糖果</v>
          </cell>
          <cell r="D403">
            <v>356.25</v>
          </cell>
        </row>
        <row r="404">
          <cell r="A404">
            <v>35025</v>
          </cell>
          <cell r="B404" t="str">
            <v>法国</v>
          </cell>
          <cell r="C404" t="str">
            <v>面食/谷类</v>
          </cell>
          <cell r="D404">
            <v>513</v>
          </cell>
        </row>
        <row r="405">
          <cell r="A405">
            <v>35025</v>
          </cell>
          <cell r="B405" t="str">
            <v>法国</v>
          </cell>
          <cell r="C405" t="str">
            <v>海洋食品</v>
          </cell>
          <cell r="D405">
            <v>119.25</v>
          </cell>
        </row>
        <row r="406">
          <cell r="A406">
            <v>35027</v>
          </cell>
          <cell r="B406" t="str">
            <v>英国</v>
          </cell>
          <cell r="C406" t="str">
            <v>糖果</v>
          </cell>
          <cell r="D406">
            <v>303.99999976158142</v>
          </cell>
        </row>
        <row r="407">
          <cell r="A407">
            <v>35027</v>
          </cell>
          <cell r="B407" t="str">
            <v>英国</v>
          </cell>
          <cell r="C407" t="str">
            <v>肉/家禽</v>
          </cell>
          <cell r="D407">
            <v>111.75</v>
          </cell>
        </row>
        <row r="408">
          <cell r="A408">
            <v>35027</v>
          </cell>
          <cell r="B408" t="str">
            <v>英国</v>
          </cell>
          <cell r="C408" t="str">
            <v>乳制品</v>
          </cell>
          <cell r="D408">
            <v>854.99999932944775</v>
          </cell>
        </row>
        <row r="409">
          <cell r="A409">
            <v>35030</v>
          </cell>
          <cell r="B409" t="str">
            <v>英国</v>
          </cell>
          <cell r="C409" t="str">
            <v>乳制品</v>
          </cell>
          <cell r="D409">
            <v>1368</v>
          </cell>
        </row>
        <row r="410">
          <cell r="A410">
            <v>35030</v>
          </cell>
          <cell r="B410" t="str">
            <v>英国</v>
          </cell>
          <cell r="C410" t="str">
            <v>糖果</v>
          </cell>
          <cell r="D410">
            <v>349</v>
          </cell>
        </row>
        <row r="411">
          <cell r="A411">
            <v>35030</v>
          </cell>
          <cell r="B411" t="str">
            <v>英国</v>
          </cell>
          <cell r="C411" t="str">
            <v>海洋食品</v>
          </cell>
          <cell r="D411">
            <v>760</v>
          </cell>
        </row>
        <row r="412">
          <cell r="A412">
            <v>35030</v>
          </cell>
          <cell r="B412" t="str">
            <v>英国</v>
          </cell>
          <cell r="C412" t="str">
            <v>糖果</v>
          </cell>
          <cell r="D412">
            <v>986</v>
          </cell>
        </row>
        <row r="413">
          <cell r="A413">
            <v>35030</v>
          </cell>
          <cell r="B413" t="str">
            <v>法国</v>
          </cell>
          <cell r="C413" t="str">
            <v>海洋食品</v>
          </cell>
          <cell r="D413">
            <v>562.5</v>
          </cell>
        </row>
        <row r="414">
          <cell r="A414">
            <v>35030</v>
          </cell>
          <cell r="B414" t="str">
            <v>法国</v>
          </cell>
          <cell r="C414" t="str">
            <v>海洋食品</v>
          </cell>
          <cell r="D414">
            <v>58.252499999999998</v>
          </cell>
        </row>
        <row r="415">
          <cell r="A415">
            <v>35030</v>
          </cell>
          <cell r="B415" t="str">
            <v>法国</v>
          </cell>
          <cell r="C415" t="str">
            <v>肉/家禽</v>
          </cell>
          <cell r="D415">
            <v>223.5</v>
          </cell>
        </row>
        <row r="416">
          <cell r="A416">
            <v>35032</v>
          </cell>
          <cell r="B416" t="str">
            <v>英国</v>
          </cell>
          <cell r="C416" t="str">
            <v>香料</v>
          </cell>
          <cell r="D416">
            <v>923.87499927543104</v>
          </cell>
        </row>
        <row r="417">
          <cell r="A417">
            <v>35032</v>
          </cell>
          <cell r="B417" t="str">
            <v>法国</v>
          </cell>
          <cell r="C417" t="str">
            <v>饮料</v>
          </cell>
          <cell r="D417">
            <v>57</v>
          </cell>
        </row>
        <row r="418">
          <cell r="A418">
            <v>35032</v>
          </cell>
          <cell r="B418" t="str">
            <v>法国</v>
          </cell>
          <cell r="C418" t="str">
            <v>乳制品</v>
          </cell>
          <cell r="D418">
            <v>625</v>
          </cell>
        </row>
        <row r="419">
          <cell r="A419">
            <v>35032</v>
          </cell>
          <cell r="B419" t="str">
            <v>法国</v>
          </cell>
          <cell r="C419" t="str">
            <v>糖果</v>
          </cell>
          <cell r="D419">
            <v>562.5</v>
          </cell>
        </row>
        <row r="420">
          <cell r="A420">
            <v>35032</v>
          </cell>
          <cell r="B420" t="str">
            <v>法国</v>
          </cell>
          <cell r="C420" t="str">
            <v>饮料</v>
          </cell>
          <cell r="D420">
            <v>325.5</v>
          </cell>
        </row>
        <row r="421">
          <cell r="A421">
            <v>35033</v>
          </cell>
          <cell r="B421" t="str">
            <v>法国</v>
          </cell>
          <cell r="C421" t="str">
            <v>糖果</v>
          </cell>
          <cell r="D421">
            <v>468.45</v>
          </cell>
        </row>
        <row r="422">
          <cell r="A422">
            <v>35044</v>
          </cell>
          <cell r="B422" t="str">
            <v>法国</v>
          </cell>
          <cell r="C422" t="str">
            <v>香料</v>
          </cell>
          <cell r="D422">
            <v>512.99999915063381</v>
          </cell>
        </row>
        <row r="423">
          <cell r="A423">
            <v>35044</v>
          </cell>
          <cell r="B423" t="str">
            <v>法国</v>
          </cell>
          <cell r="C423" t="str">
            <v>香料</v>
          </cell>
          <cell r="D423">
            <v>23.399999961256981</v>
          </cell>
        </row>
        <row r="424">
          <cell r="A424">
            <v>35047</v>
          </cell>
          <cell r="B424" t="str">
            <v>法国</v>
          </cell>
          <cell r="C424" t="str">
            <v>农产品</v>
          </cell>
          <cell r="D424">
            <v>182.39999932050705</v>
          </cell>
        </row>
        <row r="425">
          <cell r="A425">
            <v>35047</v>
          </cell>
          <cell r="B425" t="str">
            <v>法国</v>
          </cell>
          <cell r="C425" t="str">
            <v>饮料</v>
          </cell>
          <cell r="D425">
            <v>503.99999812245369</v>
          </cell>
        </row>
        <row r="426">
          <cell r="A426">
            <v>35047</v>
          </cell>
          <cell r="B426" t="str">
            <v>法国</v>
          </cell>
          <cell r="C426" t="str">
            <v>海洋食品</v>
          </cell>
          <cell r="D426">
            <v>303.99999886751175</v>
          </cell>
        </row>
        <row r="427">
          <cell r="A427">
            <v>35047</v>
          </cell>
          <cell r="B427" t="str">
            <v>法国</v>
          </cell>
          <cell r="C427" t="str">
            <v>面食/谷类</v>
          </cell>
          <cell r="D427">
            <v>425.59999841451645</v>
          </cell>
        </row>
        <row r="428">
          <cell r="A428">
            <v>35052</v>
          </cell>
          <cell r="B428" t="str">
            <v>英国</v>
          </cell>
          <cell r="C428" t="str">
            <v>海洋食品</v>
          </cell>
          <cell r="D428">
            <v>1500</v>
          </cell>
        </row>
        <row r="429">
          <cell r="A429">
            <v>35052</v>
          </cell>
          <cell r="B429" t="str">
            <v>英国</v>
          </cell>
          <cell r="C429" t="str">
            <v>香料</v>
          </cell>
          <cell r="D429">
            <v>311.2</v>
          </cell>
        </row>
        <row r="430">
          <cell r="A430">
            <v>35052</v>
          </cell>
          <cell r="B430" t="str">
            <v>英国</v>
          </cell>
          <cell r="C430" t="str">
            <v>乳制品</v>
          </cell>
          <cell r="D430">
            <v>2475</v>
          </cell>
        </row>
        <row r="431">
          <cell r="A431">
            <v>35052</v>
          </cell>
          <cell r="B431" t="str">
            <v>英国</v>
          </cell>
          <cell r="C431" t="str">
            <v>乳制品</v>
          </cell>
          <cell r="D431">
            <v>243.6</v>
          </cell>
        </row>
        <row r="432">
          <cell r="A432">
            <v>35054</v>
          </cell>
          <cell r="B432" t="str">
            <v>法国</v>
          </cell>
          <cell r="C432" t="str">
            <v>面食/谷类</v>
          </cell>
          <cell r="D432">
            <v>396</v>
          </cell>
        </row>
        <row r="433">
          <cell r="A433">
            <v>35054</v>
          </cell>
          <cell r="B433" t="str">
            <v>法国</v>
          </cell>
          <cell r="C433" t="str">
            <v>海洋食品</v>
          </cell>
          <cell r="D433">
            <v>736</v>
          </cell>
        </row>
        <row r="434">
          <cell r="A434">
            <v>35054</v>
          </cell>
          <cell r="B434" t="str">
            <v>法国</v>
          </cell>
          <cell r="C434" t="str">
            <v>面食/谷类</v>
          </cell>
          <cell r="D434">
            <v>1064</v>
          </cell>
        </row>
        <row r="435">
          <cell r="A435">
            <v>35061</v>
          </cell>
          <cell r="B435" t="str">
            <v>法国</v>
          </cell>
          <cell r="C435" t="str">
            <v>海洋食品</v>
          </cell>
          <cell r="D435">
            <v>1049.9999960884452</v>
          </cell>
        </row>
        <row r="436">
          <cell r="A436">
            <v>35061</v>
          </cell>
          <cell r="B436" t="str">
            <v>法国</v>
          </cell>
          <cell r="C436" t="str">
            <v>海洋食品</v>
          </cell>
          <cell r="D436">
            <v>303.99999886751175</v>
          </cell>
        </row>
        <row r="437">
          <cell r="A437">
            <v>35061</v>
          </cell>
          <cell r="B437" t="str">
            <v>法国</v>
          </cell>
          <cell r="C437" t="str">
            <v>糖果</v>
          </cell>
          <cell r="D437">
            <v>59.999999776482582</v>
          </cell>
        </row>
        <row r="438">
          <cell r="A438">
            <v>35061</v>
          </cell>
          <cell r="B438" t="str">
            <v>法国</v>
          </cell>
          <cell r="C438" t="str">
            <v>乳制品</v>
          </cell>
          <cell r="D438">
            <v>575.99999785423279</v>
          </cell>
        </row>
        <row r="439">
          <cell r="A439">
            <v>35061</v>
          </cell>
          <cell r="B439" t="str">
            <v>法国</v>
          </cell>
          <cell r="C439" t="str">
            <v>饮料</v>
          </cell>
          <cell r="D439">
            <v>420</v>
          </cell>
        </row>
        <row r="440">
          <cell r="A440">
            <v>35061</v>
          </cell>
          <cell r="B440" t="str">
            <v>法国</v>
          </cell>
          <cell r="C440" t="str">
            <v>乳制品</v>
          </cell>
          <cell r="D440">
            <v>385</v>
          </cell>
        </row>
        <row r="441">
          <cell r="A441">
            <v>35061</v>
          </cell>
          <cell r="B441" t="str">
            <v>法国</v>
          </cell>
          <cell r="C441" t="str">
            <v>糖果</v>
          </cell>
          <cell r="D441">
            <v>1479</v>
          </cell>
        </row>
        <row r="442">
          <cell r="A442">
            <v>35061</v>
          </cell>
          <cell r="B442" t="str">
            <v>法国</v>
          </cell>
          <cell r="C442" t="str">
            <v>面食/谷类</v>
          </cell>
          <cell r="D442">
            <v>798</v>
          </cell>
        </row>
        <row r="443">
          <cell r="A443">
            <v>35066</v>
          </cell>
          <cell r="B443" t="str">
            <v>法国</v>
          </cell>
          <cell r="C443" t="str">
            <v>糖果</v>
          </cell>
          <cell r="D443">
            <v>367.5</v>
          </cell>
        </row>
        <row r="444">
          <cell r="A444">
            <v>35066</v>
          </cell>
          <cell r="B444" t="str">
            <v>法国</v>
          </cell>
          <cell r="C444" t="str">
            <v>饮料</v>
          </cell>
          <cell r="D444">
            <v>139.5</v>
          </cell>
        </row>
        <row r="445">
          <cell r="A445">
            <v>35068</v>
          </cell>
          <cell r="B445" t="str">
            <v>英国</v>
          </cell>
          <cell r="C445" t="str">
            <v>香料</v>
          </cell>
          <cell r="D445">
            <v>1515.5999974906445</v>
          </cell>
        </row>
        <row r="446">
          <cell r="A446">
            <v>35069</v>
          </cell>
          <cell r="B446" t="str">
            <v>英国</v>
          </cell>
          <cell r="C446" t="str">
            <v>饮料</v>
          </cell>
          <cell r="D446">
            <v>760</v>
          </cell>
        </row>
        <row r="447">
          <cell r="A447">
            <v>35069</v>
          </cell>
          <cell r="B447" t="str">
            <v>英国</v>
          </cell>
          <cell r="C447" t="str">
            <v>农产品</v>
          </cell>
          <cell r="D447">
            <v>1050</v>
          </cell>
        </row>
        <row r="448">
          <cell r="A448">
            <v>35069</v>
          </cell>
          <cell r="B448" t="str">
            <v>英国</v>
          </cell>
          <cell r="C448" t="str">
            <v>糖果</v>
          </cell>
          <cell r="D448">
            <v>500</v>
          </cell>
        </row>
        <row r="449">
          <cell r="A449">
            <v>35074</v>
          </cell>
          <cell r="B449" t="str">
            <v>英国</v>
          </cell>
          <cell r="C449" t="str">
            <v>肉/家禽</v>
          </cell>
          <cell r="D449">
            <v>2228.2199999999998</v>
          </cell>
        </row>
        <row r="450">
          <cell r="A450">
            <v>35074</v>
          </cell>
          <cell r="B450" t="str">
            <v>英国</v>
          </cell>
          <cell r="C450" t="str">
            <v>乳制品</v>
          </cell>
          <cell r="D450">
            <v>1375</v>
          </cell>
        </row>
        <row r="451">
          <cell r="A451">
            <v>35076</v>
          </cell>
          <cell r="B451" t="str">
            <v>法国</v>
          </cell>
          <cell r="C451" t="str">
            <v>海洋食品</v>
          </cell>
          <cell r="D451">
            <v>186</v>
          </cell>
        </row>
        <row r="452">
          <cell r="A452">
            <v>35076</v>
          </cell>
          <cell r="B452" t="str">
            <v>法国</v>
          </cell>
          <cell r="C452" t="str">
            <v>饮料</v>
          </cell>
          <cell r="D452">
            <v>42</v>
          </cell>
        </row>
        <row r="453">
          <cell r="A453">
            <v>35080</v>
          </cell>
          <cell r="B453" t="str">
            <v>英国</v>
          </cell>
          <cell r="C453" t="str">
            <v>糖果</v>
          </cell>
          <cell r="D453">
            <v>349</v>
          </cell>
        </row>
        <row r="454">
          <cell r="A454">
            <v>35080</v>
          </cell>
          <cell r="B454" t="str">
            <v>英国</v>
          </cell>
          <cell r="C454" t="str">
            <v>糖果</v>
          </cell>
          <cell r="D454">
            <v>986</v>
          </cell>
        </row>
        <row r="455">
          <cell r="A455">
            <v>35086</v>
          </cell>
          <cell r="B455" t="str">
            <v>英国</v>
          </cell>
          <cell r="C455" t="str">
            <v>糖果</v>
          </cell>
          <cell r="D455">
            <v>436.99999965727329</v>
          </cell>
        </row>
        <row r="456">
          <cell r="A456">
            <v>35086</v>
          </cell>
          <cell r="B456" t="str">
            <v>英国</v>
          </cell>
          <cell r="C456" t="str">
            <v>饮料</v>
          </cell>
          <cell r="D456">
            <v>294.499999769032</v>
          </cell>
        </row>
        <row r="457">
          <cell r="A457">
            <v>35087</v>
          </cell>
          <cell r="B457" t="str">
            <v>英国</v>
          </cell>
          <cell r="C457" t="str">
            <v>肉/家禽</v>
          </cell>
          <cell r="D457">
            <v>1646.4069987087696</v>
          </cell>
        </row>
        <row r="458">
          <cell r="A458">
            <v>35087</v>
          </cell>
          <cell r="B458" t="str">
            <v>英国</v>
          </cell>
          <cell r="C458" t="str">
            <v>海洋食品</v>
          </cell>
          <cell r="D458">
            <v>183.34999985620379</v>
          </cell>
        </row>
        <row r="459">
          <cell r="A459">
            <v>35089</v>
          </cell>
          <cell r="B459" t="str">
            <v>英国</v>
          </cell>
          <cell r="C459" t="str">
            <v>乳制品</v>
          </cell>
          <cell r="D459">
            <v>420</v>
          </cell>
        </row>
        <row r="460">
          <cell r="A460">
            <v>35090</v>
          </cell>
          <cell r="B460" t="str">
            <v>英国</v>
          </cell>
          <cell r="C460" t="str">
            <v>海洋食品</v>
          </cell>
          <cell r="D460">
            <v>101.99999928474426</v>
          </cell>
        </row>
        <row r="461">
          <cell r="A461">
            <v>35090</v>
          </cell>
          <cell r="B461" t="str">
            <v>英国</v>
          </cell>
          <cell r="C461" t="str">
            <v>饮料</v>
          </cell>
          <cell r="D461">
            <v>76.499999463558197</v>
          </cell>
        </row>
        <row r="462">
          <cell r="A462">
            <v>35090</v>
          </cell>
          <cell r="B462" t="str">
            <v>英国</v>
          </cell>
          <cell r="C462" t="str">
            <v>乳制品</v>
          </cell>
          <cell r="D462">
            <v>1375</v>
          </cell>
        </row>
        <row r="463">
          <cell r="A463">
            <v>35094</v>
          </cell>
          <cell r="B463" t="str">
            <v>法国</v>
          </cell>
          <cell r="C463" t="str">
            <v>饮料</v>
          </cell>
          <cell r="D463">
            <v>140</v>
          </cell>
        </row>
        <row r="464">
          <cell r="A464">
            <v>35094</v>
          </cell>
          <cell r="B464" t="str">
            <v>法国</v>
          </cell>
          <cell r="C464" t="str">
            <v>饮料</v>
          </cell>
          <cell r="D464">
            <v>2635</v>
          </cell>
        </row>
        <row r="465">
          <cell r="A465">
            <v>35096</v>
          </cell>
          <cell r="B465" t="str">
            <v>法国</v>
          </cell>
          <cell r="C465" t="str">
            <v>面食/谷类</v>
          </cell>
          <cell r="D465">
            <v>645.999995470047</v>
          </cell>
        </row>
        <row r="466">
          <cell r="A466">
            <v>35096</v>
          </cell>
          <cell r="B466" t="str">
            <v>法国</v>
          </cell>
          <cell r="C466" t="str">
            <v>饮料</v>
          </cell>
          <cell r="D466">
            <v>764.99999463558197</v>
          </cell>
        </row>
        <row r="467">
          <cell r="A467">
            <v>35100</v>
          </cell>
          <cell r="B467" t="str">
            <v>法国</v>
          </cell>
          <cell r="C467" t="str">
            <v>乳制品</v>
          </cell>
          <cell r="D467">
            <v>40</v>
          </cell>
        </row>
        <row r="468">
          <cell r="A468">
            <v>35101</v>
          </cell>
          <cell r="B468" t="str">
            <v>法国</v>
          </cell>
          <cell r="C468" t="str">
            <v>饮料</v>
          </cell>
          <cell r="D468">
            <v>7509.749994110316</v>
          </cell>
        </row>
        <row r="469">
          <cell r="A469">
            <v>35101</v>
          </cell>
          <cell r="B469" t="str">
            <v>法国</v>
          </cell>
          <cell r="C469" t="str">
            <v>糖果</v>
          </cell>
          <cell r="D469">
            <v>936.69999926537275</v>
          </cell>
        </row>
        <row r="470">
          <cell r="A470">
            <v>35101</v>
          </cell>
          <cell r="B470" t="str">
            <v>英国</v>
          </cell>
          <cell r="C470" t="str">
            <v>糖果</v>
          </cell>
          <cell r="D470">
            <v>1061.8199925541878</v>
          </cell>
        </row>
        <row r="471">
          <cell r="A471">
            <v>35101</v>
          </cell>
          <cell r="B471" t="str">
            <v>英国</v>
          </cell>
          <cell r="C471" t="str">
            <v>饮料</v>
          </cell>
          <cell r="D471">
            <v>7905</v>
          </cell>
        </row>
        <row r="472">
          <cell r="A472">
            <v>35101</v>
          </cell>
          <cell r="B472" t="str">
            <v>英国</v>
          </cell>
          <cell r="C472" t="str">
            <v>海洋食品</v>
          </cell>
          <cell r="D472">
            <v>938.39999341964722</v>
          </cell>
        </row>
        <row r="473">
          <cell r="A473">
            <v>35101</v>
          </cell>
          <cell r="B473" t="str">
            <v>英国</v>
          </cell>
          <cell r="C473" t="str">
            <v>糖果</v>
          </cell>
          <cell r="D473">
            <v>1047.6249926537275</v>
          </cell>
        </row>
        <row r="474">
          <cell r="A474">
            <v>35102</v>
          </cell>
          <cell r="B474" t="str">
            <v>法国</v>
          </cell>
          <cell r="C474" t="str">
            <v>面食/谷类</v>
          </cell>
          <cell r="D474">
            <v>1140</v>
          </cell>
        </row>
        <row r="475">
          <cell r="A475">
            <v>35103</v>
          </cell>
          <cell r="B475" t="str">
            <v>法国</v>
          </cell>
          <cell r="C475" t="str">
            <v>饮料</v>
          </cell>
          <cell r="D475">
            <v>360</v>
          </cell>
        </row>
        <row r="476">
          <cell r="A476">
            <v>35103</v>
          </cell>
          <cell r="B476" t="str">
            <v>法国</v>
          </cell>
          <cell r="C476" t="str">
            <v>农产品</v>
          </cell>
          <cell r="D476">
            <v>318</v>
          </cell>
        </row>
        <row r="477">
          <cell r="A477">
            <v>35103</v>
          </cell>
          <cell r="B477" t="str">
            <v>法国</v>
          </cell>
          <cell r="C477" t="str">
            <v>糖果</v>
          </cell>
          <cell r="D477">
            <v>147.9</v>
          </cell>
        </row>
        <row r="478">
          <cell r="A478">
            <v>35103</v>
          </cell>
          <cell r="B478" t="str">
            <v>法国</v>
          </cell>
          <cell r="C478" t="str">
            <v>饮料</v>
          </cell>
          <cell r="D478">
            <v>90</v>
          </cell>
        </row>
        <row r="479">
          <cell r="A479">
            <v>35104</v>
          </cell>
          <cell r="B479" t="str">
            <v>英国</v>
          </cell>
          <cell r="C479" t="str">
            <v>糖果</v>
          </cell>
          <cell r="D479">
            <v>374.76</v>
          </cell>
        </row>
        <row r="480">
          <cell r="A480">
            <v>35104</v>
          </cell>
          <cell r="B480" t="str">
            <v>英国</v>
          </cell>
          <cell r="C480" t="str">
            <v>肉/家禽</v>
          </cell>
          <cell r="D480">
            <v>656</v>
          </cell>
        </row>
        <row r="481">
          <cell r="A481">
            <v>35110</v>
          </cell>
          <cell r="B481" t="str">
            <v>英国</v>
          </cell>
          <cell r="C481" t="str">
            <v>农产品</v>
          </cell>
          <cell r="D481">
            <v>539.99999910593033</v>
          </cell>
        </row>
        <row r="482">
          <cell r="A482">
            <v>35110</v>
          </cell>
          <cell r="B482" t="str">
            <v>英国</v>
          </cell>
          <cell r="C482" t="str">
            <v>乳制品</v>
          </cell>
          <cell r="D482">
            <v>101.24999983236194</v>
          </cell>
        </row>
        <row r="483">
          <cell r="A483">
            <v>35110</v>
          </cell>
          <cell r="B483" t="str">
            <v>英国</v>
          </cell>
          <cell r="C483" t="str">
            <v>肉/家禽</v>
          </cell>
          <cell r="D483">
            <v>265.67999956011772</v>
          </cell>
        </row>
        <row r="484">
          <cell r="A484">
            <v>35116</v>
          </cell>
          <cell r="B484" t="str">
            <v>英国</v>
          </cell>
          <cell r="C484" t="str">
            <v>面食/谷类</v>
          </cell>
          <cell r="D484">
            <v>566.99999906122684</v>
          </cell>
        </row>
        <row r="485">
          <cell r="A485">
            <v>35116</v>
          </cell>
          <cell r="B485" t="str">
            <v>英国</v>
          </cell>
          <cell r="C485" t="str">
            <v>饮料</v>
          </cell>
          <cell r="D485">
            <v>404.99999932944775</v>
          </cell>
        </row>
        <row r="486">
          <cell r="A486">
            <v>35116</v>
          </cell>
          <cell r="B486" t="str">
            <v>英国</v>
          </cell>
          <cell r="C486" t="str">
            <v>面食/谷类</v>
          </cell>
          <cell r="D486">
            <v>529.19999912381172</v>
          </cell>
        </row>
        <row r="487">
          <cell r="A487">
            <v>35116</v>
          </cell>
          <cell r="B487" t="str">
            <v>英国</v>
          </cell>
          <cell r="C487" t="str">
            <v>海洋食品</v>
          </cell>
          <cell r="D487">
            <v>715.49999881535769</v>
          </cell>
        </row>
        <row r="488">
          <cell r="A488">
            <v>35116</v>
          </cell>
          <cell r="B488" t="str">
            <v>英国</v>
          </cell>
          <cell r="C488" t="str">
            <v>面食/谷类</v>
          </cell>
          <cell r="D488">
            <v>1596</v>
          </cell>
        </row>
        <row r="489">
          <cell r="A489">
            <v>35117</v>
          </cell>
          <cell r="B489" t="str">
            <v>法国</v>
          </cell>
          <cell r="C489" t="str">
            <v>饮料</v>
          </cell>
          <cell r="D489">
            <v>1151.9999957084656</v>
          </cell>
        </row>
        <row r="490">
          <cell r="A490">
            <v>35117</v>
          </cell>
          <cell r="B490" t="str">
            <v>法国</v>
          </cell>
          <cell r="C490" t="str">
            <v>糖果</v>
          </cell>
          <cell r="D490">
            <v>88.319999670982369</v>
          </cell>
        </row>
        <row r="491">
          <cell r="A491">
            <v>35117</v>
          </cell>
          <cell r="B491" t="str">
            <v>法国</v>
          </cell>
          <cell r="C491" t="str">
            <v>海洋食品</v>
          </cell>
          <cell r="D491">
            <v>1247.9999953508377</v>
          </cell>
        </row>
        <row r="492">
          <cell r="A492">
            <v>35117</v>
          </cell>
          <cell r="B492" t="str">
            <v>法国</v>
          </cell>
          <cell r="C492" t="str">
            <v>海洋食品</v>
          </cell>
          <cell r="D492">
            <v>273.59999898076057</v>
          </cell>
        </row>
        <row r="493">
          <cell r="A493">
            <v>35117</v>
          </cell>
          <cell r="B493" t="str">
            <v>法国</v>
          </cell>
          <cell r="C493" t="str">
            <v>乳制品</v>
          </cell>
          <cell r="D493">
            <v>1223.9999954402447</v>
          </cell>
        </row>
        <row r="494">
          <cell r="A494">
            <v>35117</v>
          </cell>
          <cell r="B494" t="str">
            <v>法国</v>
          </cell>
          <cell r="C494" t="str">
            <v>乳制品</v>
          </cell>
          <cell r="D494">
            <v>945.99999647587538</v>
          </cell>
        </row>
        <row r="495">
          <cell r="A495">
            <v>35118</v>
          </cell>
          <cell r="B495" t="str">
            <v>英国</v>
          </cell>
          <cell r="C495" t="str">
            <v>香料</v>
          </cell>
          <cell r="D495">
            <v>490</v>
          </cell>
        </row>
        <row r="496">
          <cell r="A496">
            <v>35118</v>
          </cell>
          <cell r="B496" t="str">
            <v>英国</v>
          </cell>
          <cell r="C496" t="str">
            <v>糖果</v>
          </cell>
          <cell r="D496">
            <v>477.81899664938447</v>
          </cell>
        </row>
        <row r="497">
          <cell r="A497">
            <v>35121</v>
          </cell>
          <cell r="B497" t="str">
            <v>法国</v>
          </cell>
          <cell r="C497" t="str">
            <v>饮料</v>
          </cell>
          <cell r="D497">
            <v>285</v>
          </cell>
        </row>
        <row r="498">
          <cell r="A498">
            <v>35121</v>
          </cell>
          <cell r="B498" t="str">
            <v>法国</v>
          </cell>
          <cell r="C498" t="str">
            <v>肉/家禽</v>
          </cell>
          <cell r="D498">
            <v>234</v>
          </cell>
        </row>
        <row r="499">
          <cell r="A499">
            <v>35121</v>
          </cell>
          <cell r="B499" t="str">
            <v>法国</v>
          </cell>
          <cell r="C499" t="str">
            <v>糖果</v>
          </cell>
          <cell r="D499">
            <v>2465</v>
          </cell>
        </row>
        <row r="500">
          <cell r="A500">
            <v>35122</v>
          </cell>
          <cell r="B500" t="str">
            <v>英国</v>
          </cell>
          <cell r="C500" t="str">
            <v>海洋食品</v>
          </cell>
          <cell r="D500">
            <v>625</v>
          </cell>
        </row>
        <row r="501">
          <cell r="A501">
            <v>35122</v>
          </cell>
          <cell r="B501" t="str">
            <v>法国</v>
          </cell>
          <cell r="C501" t="str">
            <v>糖果</v>
          </cell>
          <cell r="D501">
            <v>872.5</v>
          </cell>
        </row>
        <row r="502">
          <cell r="A502">
            <v>35122</v>
          </cell>
          <cell r="B502" t="str">
            <v>法国</v>
          </cell>
          <cell r="C502" t="str">
            <v>乳制品</v>
          </cell>
          <cell r="D502">
            <v>175</v>
          </cell>
        </row>
        <row r="503">
          <cell r="A503">
            <v>35122</v>
          </cell>
          <cell r="B503" t="str">
            <v>法国</v>
          </cell>
          <cell r="C503" t="str">
            <v>面食/谷类</v>
          </cell>
          <cell r="D503">
            <v>912</v>
          </cell>
        </row>
        <row r="504">
          <cell r="A504">
            <v>35122</v>
          </cell>
          <cell r="B504" t="str">
            <v>法国</v>
          </cell>
          <cell r="C504" t="str">
            <v>香料</v>
          </cell>
          <cell r="D504">
            <v>268.38749811798334</v>
          </cell>
        </row>
        <row r="505">
          <cell r="A505">
            <v>35124</v>
          </cell>
          <cell r="B505" t="str">
            <v>英国</v>
          </cell>
          <cell r="C505" t="str">
            <v>饮料</v>
          </cell>
          <cell r="D505">
            <v>135</v>
          </cell>
        </row>
        <row r="506">
          <cell r="A506">
            <v>35124</v>
          </cell>
          <cell r="B506" t="str">
            <v>英国</v>
          </cell>
          <cell r="C506" t="str">
            <v>肉/家禽</v>
          </cell>
          <cell r="D506">
            <v>195.5625</v>
          </cell>
        </row>
        <row r="507">
          <cell r="A507">
            <v>35124</v>
          </cell>
          <cell r="B507" t="str">
            <v>英国</v>
          </cell>
          <cell r="C507" t="str">
            <v>面食/谷类</v>
          </cell>
          <cell r="D507">
            <v>748.125</v>
          </cell>
        </row>
        <row r="508">
          <cell r="A508">
            <v>35125</v>
          </cell>
          <cell r="B508" t="str">
            <v>法国</v>
          </cell>
          <cell r="C508" t="str">
            <v>肉/家禽</v>
          </cell>
          <cell r="D508">
            <v>1638</v>
          </cell>
        </row>
        <row r="509">
          <cell r="A509">
            <v>35125</v>
          </cell>
          <cell r="B509" t="str">
            <v>法国</v>
          </cell>
          <cell r="C509" t="str">
            <v>海洋食品</v>
          </cell>
          <cell r="D509">
            <v>1250</v>
          </cell>
        </row>
        <row r="510">
          <cell r="A510">
            <v>35125</v>
          </cell>
          <cell r="B510" t="str">
            <v>法国</v>
          </cell>
          <cell r="C510" t="str">
            <v>糖果</v>
          </cell>
          <cell r="D510">
            <v>400</v>
          </cell>
        </row>
        <row r="511">
          <cell r="A511">
            <v>35125</v>
          </cell>
          <cell r="B511" t="str">
            <v>法国</v>
          </cell>
          <cell r="C511" t="str">
            <v>乳制品</v>
          </cell>
          <cell r="D511">
            <v>87.5</v>
          </cell>
        </row>
        <row r="512">
          <cell r="A512">
            <v>35125</v>
          </cell>
          <cell r="B512" t="str">
            <v>法国</v>
          </cell>
          <cell r="C512" t="str">
            <v>糖果</v>
          </cell>
          <cell r="D512">
            <v>147.9</v>
          </cell>
        </row>
        <row r="513">
          <cell r="A513">
            <v>35125</v>
          </cell>
          <cell r="B513" t="str">
            <v>英国</v>
          </cell>
          <cell r="C513" t="str">
            <v>乳制品</v>
          </cell>
          <cell r="D513">
            <v>525</v>
          </cell>
        </row>
        <row r="514">
          <cell r="A514">
            <v>35125</v>
          </cell>
          <cell r="B514" t="str">
            <v>英国</v>
          </cell>
          <cell r="C514" t="str">
            <v>面食/谷类</v>
          </cell>
          <cell r="D514">
            <v>56</v>
          </cell>
        </row>
        <row r="515">
          <cell r="A515">
            <v>35128</v>
          </cell>
          <cell r="B515" t="str">
            <v>英国</v>
          </cell>
          <cell r="C515" t="str">
            <v>饮料</v>
          </cell>
          <cell r="D515">
            <v>15019.499988220632</v>
          </cell>
        </row>
        <row r="516">
          <cell r="A516">
            <v>35128</v>
          </cell>
          <cell r="B516" t="str">
            <v>英国</v>
          </cell>
          <cell r="C516" t="str">
            <v>饮料</v>
          </cell>
          <cell r="D516">
            <v>1367.9999989271164</v>
          </cell>
        </row>
        <row r="517">
          <cell r="A517">
            <v>35129</v>
          </cell>
          <cell r="B517" t="str">
            <v>法国</v>
          </cell>
          <cell r="C517" t="str">
            <v>肉/家禽</v>
          </cell>
          <cell r="D517">
            <v>98.4</v>
          </cell>
        </row>
        <row r="518">
          <cell r="A518">
            <v>35136</v>
          </cell>
          <cell r="B518" t="str">
            <v>英国</v>
          </cell>
          <cell r="C518" t="str">
            <v>糖果</v>
          </cell>
          <cell r="D518">
            <v>1538.9999987930059</v>
          </cell>
        </row>
        <row r="519">
          <cell r="A519">
            <v>35137</v>
          </cell>
          <cell r="B519" t="str">
            <v>法国</v>
          </cell>
          <cell r="C519" t="str">
            <v>面食/谷类</v>
          </cell>
          <cell r="D519">
            <v>350</v>
          </cell>
        </row>
        <row r="520">
          <cell r="A520">
            <v>35137</v>
          </cell>
          <cell r="B520" t="str">
            <v>法国</v>
          </cell>
          <cell r="C520" t="str">
            <v>糖果</v>
          </cell>
          <cell r="D520">
            <v>339.99999761581421</v>
          </cell>
        </row>
        <row r="521">
          <cell r="A521">
            <v>35137</v>
          </cell>
          <cell r="B521" t="str">
            <v>法国</v>
          </cell>
          <cell r="C521" t="str">
            <v>肉/家禽</v>
          </cell>
          <cell r="D521">
            <v>202.63999857902527</v>
          </cell>
        </row>
        <row r="522">
          <cell r="A522">
            <v>35138</v>
          </cell>
          <cell r="B522" t="str">
            <v>法国</v>
          </cell>
          <cell r="C522" t="str">
            <v>饮料</v>
          </cell>
          <cell r="D522">
            <v>36</v>
          </cell>
        </row>
        <row r="523">
          <cell r="A523">
            <v>35138</v>
          </cell>
          <cell r="B523" t="str">
            <v>法国</v>
          </cell>
          <cell r="C523" t="str">
            <v>糖果</v>
          </cell>
          <cell r="D523">
            <v>379.99999970197678</v>
          </cell>
        </row>
        <row r="524">
          <cell r="A524">
            <v>35138</v>
          </cell>
          <cell r="B524" t="str">
            <v>法国</v>
          </cell>
          <cell r="C524" t="str">
            <v>面食/谷类</v>
          </cell>
          <cell r="D524">
            <v>758.09999940544367</v>
          </cell>
        </row>
        <row r="525">
          <cell r="A525">
            <v>35138</v>
          </cell>
          <cell r="B525" t="str">
            <v>法国</v>
          </cell>
          <cell r="C525" t="str">
            <v>香料</v>
          </cell>
          <cell r="D525">
            <v>239.96999981179832</v>
          </cell>
        </row>
        <row r="526">
          <cell r="A526">
            <v>35142</v>
          </cell>
          <cell r="B526" t="str">
            <v>法国</v>
          </cell>
          <cell r="C526" t="str">
            <v>乳制品</v>
          </cell>
          <cell r="D526">
            <v>840</v>
          </cell>
        </row>
        <row r="527">
          <cell r="A527">
            <v>35142</v>
          </cell>
          <cell r="B527" t="str">
            <v>法国</v>
          </cell>
          <cell r="C527" t="str">
            <v>饮料</v>
          </cell>
          <cell r="D527">
            <v>10540</v>
          </cell>
        </row>
        <row r="528">
          <cell r="A528">
            <v>35143</v>
          </cell>
          <cell r="B528" t="str">
            <v>英国</v>
          </cell>
          <cell r="C528" t="str">
            <v>海洋食品</v>
          </cell>
          <cell r="D528">
            <v>368.93249971065671</v>
          </cell>
        </row>
        <row r="529">
          <cell r="A529">
            <v>35144</v>
          </cell>
          <cell r="B529" t="str">
            <v>英国</v>
          </cell>
          <cell r="C529" t="str">
            <v>香料</v>
          </cell>
          <cell r="D529">
            <v>1200</v>
          </cell>
        </row>
        <row r="530">
          <cell r="A530">
            <v>35144</v>
          </cell>
          <cell r="B530" t="str">
            <v>英国</v>
          </cell>
          <cell r="C530" t="str">
            <v>饮料</v>
          </cell>
          <cell r="D530">
            <v>45</v>
          </cell>
        </row>
        <row r="531">
          <cell r="A531">
            <v>35144</v>
          </cell>
          <cell r="B531" t="str">
            <v>英国</v>
          </cell>
          <cell r="C531" t="str">
            <v>肉/家禽</v>
          </cell>
          <cell r="D531">
            <v>2970.96</v>
          </cell>
        </row>
        <row r="532">
          <cell r="A532">
            <v>35144</v>
          </cell>
          <cell r="B532" t="str">
            <v>英国</v>
          </cell>
          <cell r="C532" t="str">
            <v>海洋食品</v>
          </cell>
          <cell r="D532">
            <v>906.15</v>
          </cell>
        </row>
        <row r="533">
          <cell r="A533">
            <v>35144</v>
          </cell>
          <cell r="B533" t="str">
            <v>英国</v>
          </cell>
          <cell r="C533" t="str">
            <v>海洋食品</v>
          </cell>
          <cell r="D533">
            <v>380</v>
          </cell>
        </row>
        <row r="534">
          <cell r="A534">
            <v>35144</v>
          </cell>
          <cell r="B534" t="str">
            <v>法国</v>
          </cell>
          <cell r="C534" t="str">
            <v>海洋食品</v>
          </cell>
          <cell r="D534">
            <v>159.59999987483025</v>
          </cell>
        </row>
        <row r="535">
          <cell r="A535">
            <v>35144</v>
          </cell>
          <cell r="B535" t="str">
            <v>法国</v>
          </cell>
          <cell r="C535" t="str">
            <v>乳制品</v>
          </cell>
          <cell r="D535">
            <v>1709.9999986588955</v>
          </cell>
        </row>
        <row r="536">
          <cell r="A536">
            <v>35144</v>
          </cell>
          <cell r="B536" t="str">
            <v>法国</v>
          </cell>
          <cell r="C536" t="str">
            <v>饮料</v>
          </cell>
          <cell r="D536">
            <v>883.499999307096</v>
          </cell>
        </row>
        <row r="537">
          <cell r="A537">
            <v>35150</v>
          </cell>
          <cell r="B537" t="str">
            <v>法国</v>
          </cell>
          <cell r="C537" t="str">
            <v>海洋食品</v>
          </cell>
          <cell r="D537">
            <v>198.75</v>
          </cell>
        </row>
        <row r="538">
          <cell r="A538">
            <v>35150</v>
          </cell>
          <cell r="B538" t="str">
            <v>法国</v>
          </cell>
          <cell r="C538" t="str">
            <v>糖果</v>
          </cell>
          <cell r="D538">
            <v>1725.5</v>
          </cell>
        </row>
        <row r="539">
          <cell r="A539">
            <v>35159</v>
          </cell>
          <cell r="B539" t="str">
            <v>英国</v>
          </cell>
          <cell r="C539" t="str">
            <v>糖果</v>
          </cell>
          <cell r="D539">
            <v>600</v>
          </cell>
        </row>
        <row r="540">
          <cell r="A540">
            <v>35159</v>
          </cell>
          <cell r="B540" t="str">
            <v>英国</v>
          </cell>
          <cell r="C540" t="str">
            <v>饮料</v>
          </cell>
          <cell r="D540">
            <v>379.75</v>
          </cell>
        </row>
        <row r="541">
          <cell r="A541">
            <v>35159</v>
          </cell>
          <cell r="B541" t="str">
            <v>英国</v>
          </cell>
          <cell r="C541" t="str">
            <v>香料</v>
          </cell>
          <cell r="D541">
            <v>195</v>
          </cell>
        </row>
        <row r="542">
          <cell r="A542">
            <v>35163</v>
          </cell>
          <cell r="B542" t="str">
            <v>英国</v>
          </cell>
          <cell r="C542" t="str">
            <v>香料</v>
          </cell>
          <cell r="D542">
            <v>500</v>
          </cell>
        </row>
        <row r="543">
          <cell r="A543">
            <v>35163</v>
          </cell>
          <cell r="B543" t="str">
            <v>法国</v>
          </cell>
          <cell r="C543" t="str">
            <v>海洋食品</v>
          </cell>
          <cell r="D543">
            <v>455.99999830126762</v>
          </cell>
        </row>
        <row r="544">
          <cell r="A544">
            <v>35164</v>
          </cell>
          <cell r="B544" t="str">
            <v>英国</v>
          </cell>
          <cell r="C544" t="str">
            <v>海洋食品</v>
          </cell>
          <cell r="D544">
            <v>90</v>
          </cell>
        </row>
        <row r="545">
          <cell r="A545">
            <v>35164</v>
          </cell>
          <cell r="B545" t="str">
            <v>英国</v>
          </cell>
          <cell r="C545" t="str">
            <v>饮料</v>
          </cell>
          <cell r="D545">
            <v>828</v>
          </cell>
        </row>
        <row r="546">
          <cell r="A546">
            <v>35164</v>
          </cell>
          <cell r="B546" t="str">
            <v>英国</v>
          </cell>
          <cell r="C546" t="str">
            <v>乳制品</v>
          </cell>
          <cell r="D546">
            <v>1249.5</v>
          </cell>
        </row>
        <row r="547">
          <cell r="A547">
            <v>35164</v>
          </cell>
          <cell r="B547" t="str">
            <v>英国</v>
          </cell>
          <cell r="C547" t="str">
            <v>乳制品</v>
          </cell>
          <cell r="D547">
            <v>564.375</v>
          </cell>
        </row>
        <row r="548">
          <cell r="A548">
            <v>35165</v>
          </cell>
          <cell r="B548" t="str">
            <v>法国</v>
          </cell>
          <cell r="C548" t="str">
            <v>乳制品</v>
          </cell>
          <cell r="D548">
            <v>412.5</v>
          </cell>
        </row>
        <row r="549">
          <cell r="A549">
            <v>35165</v>
          </cell>
          <cell r="B549" t="str">
            <v>法国</v>
          </cell>
          <cell r="C549" t="str">
            <v>糖果</v>
          </cell>
          <cell r="D549">
            <v>1109.25</v>
          </cell>
        </row>
        <row r="550">
          <cell r="A550">
            <v>35165</v>
          </cell>
          <cell r="B550" t="str">
            <v>法国</v>
          </cell>
          <cell r="C550" t="str">
            <v>糖果</v>
          </cell>
          <cell r="D550">
            <v>750</v>
          </cell>
        </row>
        <row r="551">
          <cell r="A551">
            <v>35165</v>
          </cell>
          <cell r="B551" t="str">
            <v>法国</v>
          </cell>
          <cell r="C551" t="str">
            <v>乳制品</v>
          </cell>
          <cell r="D551">
            <v>1740</v>
          </cell>
        </row>
        <row r="552">
          <cell r="A552">
            <v>35166</v>
          </cell>
          <cell r="B552" t="str">
            <v>英国</v>
          </cell>
          <cell r="C552" t="str">
            <v>海洋食品</v>
          </cell>
          <cell r="D552">
            <v>120</v>
          </cell>
        </row>
        <row r="553">
          <cell r="A553">
            <v>35166</v>
          </cell>
          <cell r="B553" t="str">
            <v>英国</v>
          </cell>
          <cell r="C553" t="str">
            <v>乳制品</v>
          </cell>
          <cell r="D553">
            <v>125</v>
          </cell>
        </row>
        <row r="554">
          <cell r="A554">
            <v>35170</v>
          </cell>
          <cell r="B554" t="str">
            <v>英国</v>
          </cell>
          <cell r="C554" t="str">
            <v>香料</v>
          </cell>
          <cell r="D554">
            <v>379.99999970197678</v>
          </cell>
        </row>
        <row r="555">
          <cell r="A555">
            <v>35170</v>
          </cell>
          <cell r="B555" t="str">
            <v>英国</v>
          </cell>
          <cell r="C555" t="str">
            <v>农产品</v>
          </cell>
          <cell r="D555">
            <v>91.2</v>
          </cell>
        </row>
        <row r="556">
          <cell r="A556">
            <v>35171</v>
          </cell>
          <cell r="B556" t="str">
            <v>英国</v>
          </cell>
          <cell r="C556" t="str">
            <v>糖果</v>
          </cell>
          <cell r="D556">
            <v>120</v>
          </cell>
        </row>
        <row r="557">
          <cell r="A557">
            <v>35171</v>
          </cell>
          <cell r="B557" t="str">
            <v>英国</v>
          </cell>
          <cell r="C557" t="str">
            <v>糖果</v>
          </cell>
          <cell r="D557">
            <v>133</v>
          </cell>
        </row>
        <row r="558">
          <cell r="A558">
            <v>35171</v>
          </cell>
          <cell r="B558" t="str">
            <v>英国</v>
          </cell>
          <cell r="C558" t="str">
            <v>农产品</v>
          </cell>
          <cell r="D558">
            <v>424</v>
          </cell>
        </row>
        <row r="559">
          <cell r="A559">
            <v>35173</v>
          </cell>
          <cell r="B559" t="str">
            <v>英国</v>
          </cell>
          <cell r="C559" t="str">
            <v>农产品</v>
          </cell>
          <cell r="D559">
            <v>1350</v>
          </cell>
        </row>
        <row r="560">
          <cell r="A560">
            <v>35173</v>
          </cell>
          <cell r="B560" t="str">
            <v>英国</v>
          </cell>
          <cell r="C560" t="str">
            <v>海洋食品</v>
          </cell>
          <cell r="D560">
            <v>462</v>
          </cell>
        </row>
        <row r="561">
          <cell r="A561">
            <v>35173</v>
          </cell>
          <cell r="B561" t="str">
            <v>英国</v>
          </cell>
          <cell r="C561" t="str">
            <v>肉/家禽</v>
          </cell>
          <cell r="D561">
            <v>656</v>
          </cell>
        </row>
        <row r="562">
          <cell r="A562">
            <v>35173</v>
          </cell>
          <cell r="B562" t="str">
            <v>英国</v>
          </cell>
          <cell r="C562" t="str">
            <v>乳制品</v>
          </cell>
          <cell r="D562">
            <v>324</v>
          </cell>
        </row>
        <row r="563">
          <cell r="A563">
            <v>35173</v>
          </cell>
          <cell r="B563" t="str">
            <v>英国</v>
          </cell>
          <cell r="C563" t="str">
            <v>饮料</v>
          </cell>
          <cell r="D563">
            <v>792</v>
          </cell>
        </row>
        <row r="564">
          <cell r="A564">
            <v>35174</v>
          </cell>
          <cell r="B564" t="str">
            <v>法国</v>
          </cell>
          <cell r="C564" t="str">
            <v>农产品</v>
          </cell>
          <cell r="D564">
            <v>848</v>
          </cell>
        </row>
        <row r="565">
          <cell r="A565">
            <v>35177</v>
          </cell>
          <cell r="B565" t="str">
            <v>英国</v>
          </cell>
          <cell r="C565" t="str">
            <v>糖果</v>
          </cell>
          <cell r="D565">
            <v>110.4</v>
          </cell>
        </row>
        <row r="566">
          <cell r="A566">
            <v>35177</v>
          </cell>
          <cell r="B566" t="str">
            <v>英国</v>
          </cell>
          <cell r="C566" t="str">
            <v>糖果</v>
          </cell>
          <cell r="D566">
            <v>800</v>
          </cell>
        </row>
        <row r="567">
          <cell r="A567">
            <v>35179</v>
          </cell>
          <cell r="B567" t="str">
            <v>法国</v>
          </cell>
          <cell r="C567" t="str">
            <v>香料</v>
          </cell>
          <cell r="D567">
            <v>439</v>
          </cell>
        </row>
        <row r="568">
          <cell r="A568">
            <v>35181</v>
          </cell>
          <cell r="B568" t="str">
            <v>法国</v>
          </cell>
          <cell r="C568" t="str">
            <v>海洋食品</v>
          </cell>
          <cell r="D568">
            <v>428.3999969959259</v>
          </cell>
        </row>
        <row r="569">
          <cell r="A569">
            <v>35181</v>
          </cell>
          <cell r="B569" t="str">
            <v>法国</v>
          </cell>
          <cell r="C569" t="str">
            <v>面食/谷类</v>
          </cell>
          <cell r="D569">
            <v>292.5</v>
          </cell>
        </row>
        <row r="570">
          <cell r="A570">
            <v>35184</v>
          </cell>
          <cell r="B570" t="str">
            <v>法国</v>
          </cell>
          <cell r="C570" t="str">
            <v>糖果</v>
          </cell>
          <cell r="D570">
            <v>959.75</v>
          </cell>
        </row>
        <row r="571">
          <cell r="A571">
            <v>35184</v>
          </cell>
          <cell r="B571" t="str">
            <v>法国</v>
          </cell>
          <cell r="C571" t="str">
            <v>饮料</v>
          </cell>
          <cell r="D571">
            <v>90</v>
          </cell>
        </row>
        <row r="572">
          <cell r="A572">
            <v>35184</v>
          </cell>
          <cell r="B572" t="str">
            <v>法国</v>
          </cell>
          <cell r="C572" t="str">
            <v>海洋食品</v>
          </cell>
          <cell r="D572">
            <v>760</v>
          </cell>
        </row>
        <row r="573">
          <cell r="A573">
            <v>35185</v>
          </cell>
          <cell r="B573" t="str">
            <v>法国</v>
          </cell>
          <cell r="C573" t="str">
            <v>农产品</v>
          </cell>
          <cell r="D573">
            <v>1800</v>
          </cell>
        </row>
        <row r="574">
          <cell r="A574">
            <v>35185</v>
          </cell>
          <cell r="B574" t="str">
            <v>法国</v>
          </cell>
          <cell r="C574" t="str">
            <v>糖果</v>
          </cell>
          <cell r="D574">
            <v>1774.799997061491</v>
          </cell>
        </row>
        <row r="575">
          <cell r="A575">
            <v>35186</v>
          </cell>
          <cell r="B575" t="str">
            <v>英国</v>
          </cell>
          <cell r="C575" t="str">
            <v>饮料</v>
          </cell>
          <cell r="D575">
            <v>759.99999716877937</v>
          </cell>
        </row>
        <row r="576">
          <cell r="A576">
            <v>35186</v>
          </cell>
          <cell r="B576" t="str">
            <v>英国</v>
          </cell>
          <cell r="C576" t="str">
            <v>饮料</v>
          </cell>
          <cell r="D576">
            <v>239.99999910593033</v>
          </cell>
        </row>
        <row r="577">
          <cell r="A577">
            <v>35186</v>
          </cell>
          <cell r="B577" t="str">
            <v>英国</v>
          </cell>
          <cell r="C577" t="str">
            <v>饮料</v>
          </cell>
          <cell r="D577">
            <v>1295.9999951720238</v>
          </cell>
        </row>
        <row r="578">
          <cell r="A578">
            <v>35186</v>
          </cell>
          <cell r="B578" t="str">
            <v>法国</v>
          </cell>
          <cell r="C578" t="str">
            <v>乳制品</v>
          </cell>
          <cell r="D578">
            <v>69.599999999999994</v>
          </cell>
        </row>
        <row r="579">
          <cell r="A579">
            <v>35187</v>
          </cell>
          <cell r="B579" t="str">
            <v>英国</v>
          </cell>
          <cell r="C579" t="str">
            <v>面食/谷类</v>
          </cell>
          <cell r="D579">
            <v>560</v>
          </cell>
        </row>
        <row r="580">
          <cell r="A580">
            <v>35188</v>
          </cell>
          <cell r="B580" t="str">
            <v>英国</v>
          </cell>
          <cell r="C580" t="str">
            <v>海洋食品</v>
          </cell>
          <cell r="D580">
            <v>183.34999985620379</v>
          </cell>
        </row>
        <row r="581">
          <cell r="A581">
            <v>35188</v>
          </cell>
          <cell r="B581" t="str">
            <v>英国</v>
          </cell>
          <cell r="C581" t="str">
            <v>农产品</v>
          </cell>
          <cell r="D581">
            <v>755.24999940767884</v>
          </cell>
        </row>
        <row r="582">
          <cell r="A582">
            <v>35188</v>
          </cell>
          <cell r="B582" t="str">
            <v>英国</v>
          </cell>
          <cell r="C582" t="str">
            <v>香料</v>
          </cell>
          <cell r="D582">
            <v>259.34999979659915</v>
          </cell>
        </row>
        <row r="583">
          <cell r="A583">
            <v>35191</v>
          </cell>
          <cell r="B583" t="str">
            <v>法国</v>
          </cell>
          <cell r="C583" t="str">
            <v>香料</v>
          </cell>
          <cell r="D583">
            <v>412.5</v>
          </cell>
        </row>
        <row r="584">
          <cell r="A584">
            <v>35191</v>
          </cell>
          <cell r="B584" t="str">
            <v>法国</v>
          </cell>
          <cell r="C584" t="str">
            <v>饮料</v>
          </cell>
          <cell r="D584">
            <v>101.25</v>
          </cell>
        </row>
        <row r="585">
          <cell r="A585">
            <v>35191</v>
          </cell>
          <cell r="B585" t="str">
            <v>法国</v>
          </cell>
          <cell r="C585" t="str">
            <v>香料</v>
          </cell>
          <cell r="D585">
            <v>390</v>
          </cell>
        </row>
        <row r="586">
          <cell r="A586">
            <v>35191</v>
          </cell>
          <cell r="B586" t="str">
            <v>法国</v>
          </cell>
          <cell r="C586" t="str">
            <v>海洋食品</v>
          </cell>
          <cell r="D586">
            <v>336</v>
          </cell>
        </row>
        <row r="587">
          <cell r="A587">
            <v>35191</v>
          </cell>
          <cell r="B587" t="str">
            <v>法国</v>
          </cell>
          <cell r="C587" t="str">
            <v>饮料</v>
          </cell>
          <cell r="D587">
            <v>229.49999839067459</v>
          </cell>
        </row>
        <row r="588">
          <cell r="A588">
            <v>35191</v>
          </cell>
          <cell r="B588" t="str">
            <v>法国</v>
          </cell>
          <cell r="C588" t="str">
            <v>面食/谷类</v>
          </cell>
          <cell r="D588">
            <v>285.59999799728394</v>
          </cell>
        </row>
        <row r="589">
          <cell r="A589">
            <v>35191</v>
          </cell>
          <cell r="B589" t="str">
            <v>法国</v>
          </cell>
          <cell r="C589" t="str">
            <v>肉/家禽</v>
          </cell>
          <cell r="D589">
            <v>960</v>
          </cell>
        </row>
        <row r="590">
          <cell r="A590">
            <v>35191</v>
          </cell>
          <cell r="B590" t="str">
            <v>法国</v>
          </cell>
          <cell r="C590" t="str">
            <v>饮料</v>
          </cell>
          <cell r="D590">
            <v>72</v>
          </cell>
        </row>
        <row r="591">
          <cell r="A591">
            <v>35191</v>
          </cell>
          <cell r="B591" t="str">
            <v>法国</v>
          </cell>
          <cell r="C591" t="str">
            <v>海洋食品</v>
          </cell>
          <cell r="D591">
            <v>184</v>
          </cell>
        </row>
        <row r="592">
          <cell r="A592">
            <v>35191</v>
          </cell>
          <cell r="B592" t="str">
            <v>法国</v>
          </cell>
          <cell r="C592" t="str">
            <v>面食/谷类</v>
          </cell>
          <cell r="D592">
            <v>70</v>
          </cell>
        </row>
        <row r="593">
          <cell r="A593">
            <v>35192</v>
          </cell>
          <cell r="B593" t="str">
            <v>法国</v>
          </cell>
          <cell r="C593" t="str">
            <v>饮料</v>
          </cell>
          <cell r="D593">
            <v>144</v>
          </cell>
        </row>
        <row r="594">
          <cell r="A594">
            <v>35192</v>
          </cell>
          <cell r="B594" t="str">
            <v>法国</v>
          </cell>
          <cell r="C594" t="str">
            <v>肉/家禽</v>
          </cell>
          <cell r="D594">
            <v>185.685</v>
          </cell>
        </row>
        <row r="595">
          <cell r="A595">
            <v>35194</v>
          </cell>
          <cell r="B595" t="str">
            <v>英国</v>
          </cell>
          <cell r="C595" t="str">
            <v>糖果</v>
          </cell>
          <cell r="D595">
            <v>436.99999965727329</v>
          </cell>
        </row>
        <row r="596">
          <cell r="A596">
            <v>35194</v>
          </cell>
          <cell r="B596" t="str">
            <v>英国</v>
          </cell>
          <cell r="C596" t="str">
            <v>乳制品</v>
          </cell>
          <cell r="D596">
            <v>1162.7999990880489</v>
          </cell>
        </row>
        <row r="597">
          <cell r="A597">
            <v>35194</v>
          </cell>
          <cell r="B597" t="str">
            <v>英国</v>
          </cell>
          <cell r="C597" t="str">
            <v>乳制品</v>
          </cell>
          <cell r="D597">
            <v>1225.4999990388751</v>
          </cell>
        </row>
        <row r="598">
          <cell r="A598">
            <v>35198</v>
          </cell>
          <cell r="B598" t="str">
            <v>法国</v>
          </cell>
          <cell r="C598" t="str">
            <v>乳制品</v>
          </cell>
          <cell r="D598">
            <v>760</v>
          </cell>
        </row>
        <row r="599">
          <cell r="A599">
            <v>35198</v>
          </cell>
          <cell r="B599" t="str">
            <v>法国</v>
          </cell>
          <cell r="C599" t="str">
            <v>海洋食品</v>
          </cell>
          <cell r="D599">
            <v>625</v>
          </cell>
        </row>
        <row r="600">
          <cell r="A600">
            <v>35198</v>
          </cell>
          <cell r="B600" t="str">
            <v>法国</v>
          </cell>
          <cell r="C600" t="str">
            <v>面食/谷类</v>
          </cell>
          <cell r="D600">
            <v>190</v>
          </cell>
        </row>
        <row r="601">
          <cell r="A601">
            <v>35199</v>
          </cell>
          <cell r="B601" t="str">
            <v>英国</v>
          </cell>
          <cell r="C601" t="str">
            <v>海洋食品</v>
          </cell>
          <cell r="D601">
            <v>632.39999556541443</v>
          </cell>
        </row>
        <row r="602">
          <cell r="A602">
            <v>35199</v>
          </cell>
          <cell r="B602" t="str">
            <v>英国</v>
          </cell>
          <cell r="C602" t="str">
            <v>饮料</v>
          </cell>
          <cell r="D602">
            <v>156.75</v>
          </cell>
        </row>
        <row r="603">
          <cell r="A603">
            <v>35199</v>
          </cell>
          <cell r="B603" t="str">
            <v>英国</v>
          </cell>
          <cell r="C603" t="str">
            <v>糖果</v>
          </cell>
          <cell r="D603">
            <v>1215</v>
          </cell>
        </row>
        <row r="604">
          <cell r="A604">
            <v>35199</v>
          </cell>
          <cell r="B604" t="str">
            <v>英国</v>
          </cell>
          <cell r="C604" t="str">
            <v>糖果</v>
          </cell>
          <cell r="D604">
            <v>1967.49</v>
          </cell>
        </row>
        <row r="605">
          <cell r="A605">
            <v>35199</v>
          </cell>
          <cell r="B605" t="str">
            <v>英国</v>
          </cell>
          <cell r="C605" t="str">
            <v>农产品</v>
          </cell>
          <cell r="D605">
            <v>1749</v>
          </cell>
        </row>
        <row r="606">
          <cell r="A606">
            <v>35199</v>
          </cell>
          <cell r="B606" t="str">
            <v>英国</v>
          </cell>
          <cell r="C606" t="str">
            <v>乳制品</v>
          </cell>
          <cell r="D606">
            <v>1218</v>
          </cell>
        </row>
        <row r="607">
          <cell r="A607">
            <v>35201</v>
          </cell>
          <cell r="B607" t="str">
            <v>英国</v>
          </cell>
          <cell r="C607" t="str">
            <v>肉/家禽</v>
          </cell>
          <cell r="D607">
            <v>840</v>
          </cell>
        </row>
        <row r="608">
          <cell r="A608">
            <v>35201</v>
          </cell>
          <cell r="B608" t="str">
            <v>英国</v>
          </cell>
          <cell r="C608" t="str">
            <v>乳制品</v>
          </cell>
          <cell r="D608">
            <v>1320</v>
          </cell>
        </row>
        <row r="609">
          <cell r="A609">
            <v>35202</v>
          </cell>
          <cell r="B609" t="str">
            <v>法国</v>
          </cell>
          <cell r="C609" t="str">
            <v>饮料</v>
          </cell>
          <cell r="D609">
            <v>1425</v>
          </cell>
        </row>
        <row r="610">
          <cell r="A610">
            <v>35202</v>
          </cell>
          <cell r="B610" t="str">
            <v>法国</v>
          </cell>
          <cell r="C610" t="str">
            <v>香料</v>
          </cell>
          <cell r="D610">
            <v>1494.5</v>
          </cell>
        </row>
        <row r="611">
          <cell r="A611">
            <v>35202</v>
          </cell>
          <cell r="B611" t="str">
            <v>法国</v>
          </cell>
          <cell r="C611" t="str">
            <v>肉/家禽</v>
          </cell>
          <cell r="D611">
            <v>5570.55</v>
          </cell>
        </row>
        <row r="612">
          <cell r="A612">
            <v>35202</v>
          </cell>
          <cell r="B612" t="str">
            <v>法国</v>
          </cell>
          <cell r="C612" t="str">
            <v>乳制品</v>
          </cell>
          <cell r="D612">
            <v>4125</v>
          </cell>
        </row>
        <row r="613">
          <cell r="A613">
            <v>35202</v>
          </cell>
          <cell r="B613" t="str">
            <v>法国</v>
          </cell>
          <cell r="C613" t="str">
            <v>饮料</v>
          </cell>
          <cell r="D613">
            <v>810</v>
          </cell>
        </row>
        <row r="614">
          <cell r="A614">
            <v>35202</v>
          </cell>
          <cell r="B614" t="str">
            <v>法国</v>
          </cell>
          <cell r="C614" t="str">
            <v>海洋食品</v>
          </cell>
          <cell r="D614">
            <v>480</v>
          </cell>
        </row>
        <row r="615">
          <cell r="A615">
            <v>35202</v>
          </cell>
          <cell r="B615" t="str">
            <v>法国</v>
          </cell>
          <cell r="C615" t="str">
            <v>饮料</v>
          </cell>
          <cell r="D615">
            <v>94.5</v>
          </cell>
        </row>
        <row r="616">
          <cell r="A616">
            <v>35202</v>
          </cell>
          <cell r="B616" t="str">
            <v>法国</v>
          </cell>
          <cell r="C616" t="str">
            <v>面食/谷类</v>
          </cell>
          <cell r="D616">
            <v>665</v>
          </cell>
        </row>
        <row r="617">
          <cell r="A617">
            <v>35202</v>
          </cell>
          <cell r="B617" t="str">
            <v>法国</v>
          </cell>
          <cell r="C617" t="str">
            <v>乳制品</v>
          </cell>
          <cell r="D617">
            <v>344</v>
          </cell>
        </row>
        <row r="618">
          <cell r="A618">
            <v>35202</v>
          </cell>
          <cell r="B618" t="str">
            <v>法国</v>
          </cell>
          <cell r="C618" t="str">
            <v>海洋食品</v>
          </cell>
          <cell r="D618">
            <v>665</v>
          </cell>
        </row>
        <row r="619">
          <cell r="A619">
            <v>35202</v>
          </cell>
          <cell r="B619" t="str">
            <v>法国</v>
          </cell>
          <cell r="C619" t="str">
            <v>饮料</v>
          </cell>
          <cell r="D619">
            <v>6587.5</v>
          </cell>
        </row>
        <row r="620">
          <cell r="A620">
            <v>35202</v>
          </cell>
          <cell r="B620" t="str">
            <v>法国</v>
          </cell>
          <cell r="C620" t="str">
            <v>乳制品</v>
          </cell>
          <cell r="D620">
            <v>1650</v>
          </cell>
        </row>
        <row r="621">
          <cell r="A621">
            <v>35205</v>
          </cell>
          <cell r="B621" t="str">
            <v>法国</v>
          </cell>
          <cell r="C621" t="str">
            <v>糖果</v>
          </cell>
          <cell r="D621">
            <v>134.99999977648258</v>
          </cell>
        </row>
        <row r="622">
          <cell r="A622">
            <v>35205</v>
          </cell>
          <cell r="B622" t="str">
            <v>法国</v>
          </cell>
          <cell r="C622" t="str">
            <v>香料</v>
          </cell>
          <cell r="D622">
            <v>233.4</v>
          </cell>
        </row>
        <row r="623">
          <cell r="A623">
            <v>35205</v>
          </cell>
          <cell r="B623" t="str">
            <v>法国</v>
          </cell>
          <cell r="C623" t="str">
            <v>香料</v>
          </cell>
          <cell r="D623">
            <v>171</v>
          </cell>
        </row>
        <row r="624">
          <cell r="A624">
            <v>35205</v>
          </cell>
          <cell r="B624" t="str">
            <v>英国</v>
          </cell>
          <cell r="C624" t="str">
            <v>海洋食品</v>
          </cell>
          <cell r="D624">
            <v>42</v>
          </cell>
        </row>
        <row r="625">
          <cell r="A625">
            <v>35205</v>
          </cell>
          <cell r="B625" t="str">
            <v>英国</v>
          </cell>
          <cell r="C625" t="str">
            <v>乳制品</v>
          </cell>
          <cell r="D625">
            <v>1650</v>
          </cell>
        </row>
        <row r="626">
          <cell r="A626">
            <v>35207</v>
          </cell>
          <cell r="B626" t="str">
            <v>法国</v>
          </cell>
          <cell r="C626" t="str">
            <v>糖果</v>
          </cell>
          <cell r="D626">
            <v>200</v>
          </cell>
        </row>
        <row r="627">
          <cell r="A627">
            <v>35208</v>
          </cell>
          <cell r="B627" t="str">
            <v>英国</v>
          </cell>
          <cell r="C627" t="str">
            <v>乳制品</v>
          </cell>
          <cell r="D627">
            <v>721.99999943375587</v>
          </cell>
        </row>
        <row r="628">
          <cell r="A628">
            <v>35208</v>
          </cell>
          <cell r="B628" t="str">
            <v>英国</v>
          </cell>
          <cell r="C628" t="str">
            <v>乳制品</v>
          </cell>
          <cell r="D628">
            <v>455.99999964237213</v>
          </cell>
        </row>
        <row r="629">
          <cell r="A629">
            <v>35208</v>
          </cell>
          <cell r="B629" t="str">
            <v>英国</v>
          </cell>
          <cell r="C629" t="str">
            <v>饮料</v>
          </cell>
          <cell r="D629">
            <v>307.79999975860119</v>
          </cell>
        </row>
        <row r="630">
          <cell r="A630">
            <v>35214</v>
          </cell>
          <cell r="B630" t="str">
            <v>英国</v>
          </cell>
          <cell r="C630" t="str">
            <v>糖果</v>
          </cell>
          <cell r="D630">
            <v>30</v>
          </cell>
        </row>
        <row r="631">
          <cell r="A631">
            <v>35214</v>
          </cell>
          <cell r="B631" t="str">
            <v>英国</v>
          </cell>
          <cell r="C631" t="str">
            <v>乳制品</v>
          </cell>
          <cell r="D631">
            <v>714</v>
          </cell>
        </row>
        <row r="632">
          <cell r="A632">
            <v>35214</v>
          </cell>
          <cell r="B632" t="str">
            <v>英国</v>
          </cell>
          <cell r="C632" t="str">
            <v>香料</v>
          </cell>
          <cell r="D632">
            <v>114</v>
          </cell>
        </row>
        <row r="633">
          <cell r="A633">
            <v>35215</v>
          </cell>
          <cell r="B633" t="str">
            <v>法国</v>
          </cell>
          <cell r="C633" t="str">
            <v>乳制品</v>
          </cell>
          <cell r="D633">
            <v>510</v>
          </cell>
        </row>
        <row r="634">
          <cell r="A634">
            <v>35216</v>
          </cell>
          <cell r="B634" t="str">
            <v>法国</v>
          </cell>
          <cell r="C634" t="str">
            <v>肉/家禽</v>
          </cell>
          <cell r="D634">
            <v>2702.6999955251813</v>
          </cell>
        </row>
        <row r="635">
          <cell r="A635">
            <v>35216</v>
          </cell>
          <cell r="B635" t="str">
            <v>法国</v>
          </cell>
          <cell r="C635" t="str">
            <v>海洋食品</v>
          </cell>
          <cell r="D635">
            <v>115.8</v>
          </cell>
        </row>
        <row r="636">
          <cell r="A636">
            <v>35216</v>
          </cell>
          <cell r="B636" t="str">
            <v>法国</v>
          </cell>
          <cell r="C636" t="str">
            <v>肉/家禽</v>
          </cell>
          <cell r="D636">
            <v>737.99999877810478</v>
          </cell>
        </row>
        <row r="637">
          <cell r="A637">
            <v>35216</v>
          </cell>
          <cell r="B637" t="str">
            <v>法国</v>
          </cell>
          <cell r="C637" t="str">
            <v>肉/家禽</v>
          </cell>
          <cell r="D637">
            <v>86.399999856948853</v>
          </cell>
        </row>
        <row r="638">
          <cell r="A638">
            <v>35216</v>
          </cell>
          <cell r="B638" t="str">
            <v>法国</v>
          </cell>
          <cell r="C638" t="str">
            <v>糖果</v>
          </cell>
          <cell r="D638">
            <v>687.5</v>
          </cell>
        </row>
        <row r="639">
          <cell r="A639">
            <v>35216</v>
          </cell>
          <cell r="B639" t="str">
            <v>法国</v>
          </cell>
          <cell r="C639" t="str">
            <v>糖果</v>
          </cell>
          <cell r="D639">
            <v>52.35</v>
          </cell>
        </row>
        <row r="640">
          <cell r="A640">
            <v>35216</v>
          </cell>
          <cell r="B640" t="str">
            <v>法国</v>
          </cell>
          <cell r="C640" t="str">
            <v>糖果</v>
          </cell>
          <cell r="D640">
            <v>386.4</v>
          </cell>
        </row>
        <row r="641">
          <cell r="A641">
            <v>35216</v>
          </cell>
          <cell r="B641" t="str">
            <v>法国</v>
          </cell>
          <cell r="C641" t="str">
            <v>饮料</v>
          </cell>
          <cell r="D641">
            <v>490</v>
          </cell>
        </row>
        <row r="642">
          <cell r="A642">
            <v>35219</v>
          </cell>
          <cell r="B642" t="str">
            <v>英国</v>
          </cell>
          <cell r="C642" t="str">
            <v>海洋食品</v>
          </cell>
          <cell r="D642">
            <v>86.85</v>
          </cell>
        </row>
        <row r="643">
          <cell r="A643">
            <v>35220</v>
          </cell>
          <cell r="B643" t="str">
            <v>英国</v>
          </cell>
          <cell r="C643" t="str">
            <v>饮料</v>
          </cell>
          <cell r="D643">
            <v>611.99999570846558</v>
          </cell>
        </row>
        <row r="644">
          <cell r="A644">
            <v>35220</v>
          </cell>
          <cell r="B644" t="str">
            <v>英国</v>
          </cell>
          <cell r="C644" t="str">
            <v>饮料</v>
          </cell>
          <cell r="D644">
            <v>322.9999977350235</v>
          </cell>
        </row>
        <row r="645">
          <cell r="A645">
            <v>35220</v>
          </cell>
          <cell r="B645" t="str">
            <v>英国</v>
          </cell>
          <cell r="C645" t="str">
            <v>糖果</v>
          </cell>
          <cell r="D645">
            <v>444.97499687969685</v>
          </cell>
        </row>
        <row r="646">
          <cell r="A646">
            <v>35220</v>
          </cell>
          <cell r="B646" t="str">
            <v>英国</v>
          </cell>
          <cell r="C646" t="str">
            <v>乳制品</v>
          </cell>
          <cell r="D646">
            <v>250</v>
          </cell>
        </row>
        <row r="647">
          <cell r="A647">
            <v>35221</v>
          </cell>
          <cell r="B647" t="str">
            <v>法国</v>
          </cell>
          <cell r="C647" t="str">
            <v>饮料</v>
          </cell>
          <cell r="D647">
            <v>364.7999986410141</v>
          </cell>
        </row>
        <row r="648">
          <cell r="A648">
            <v>35221</v>
          </cell>
          <cell r="B648" t="str">
            <v>法国</v>
          </cell>
          <cell r="C648" t="str">
            <v>香料</v>
          </cell>
          <cell r="D648">
            <v>40</v>
          </cell>
        </row>
        <row r="649">
          <cell r="A649">
            <v>35221</v>
          </cell>
          <cell r="B649" t="str">
            <v>法国</v>
          </cell>
          <cell r="C649" t="str">
            <v>香料</v>
          </cell>
          <cell r="D649">
            <v>22</v>
          </cell>
        </row>
        <row r="650">
          <cell r="A650">
            <v>35221</v>
          </cell>
          <cell r="B650" t="str">
            <v>法国</v>
          </cell>
          <cell r="C650" t="str">
            <v>香料</v>
          </cell>
          <cell r="D650">
            <v>24.500000011175871</v>
          </cell>
        </row>
        <row r="651">
          <cell r="A651">
            <v>35221</v>
          </cell>
          <cell r="B651" t="str">
            <v>法国</v>
          </cell>
          <cell r="C651" t="str">
            <v>农产品</v>
          </cell>
          <cell r="D651">
            <v>28.499999977648258</v>
          </cell>
        </row>
        <row r="652">
          <cell r="A652">
            <v>35221</v>
          </cell>
          <cell r="B652" t="str">
            <v>法国</v>
          </cell>
          <cell r="C652" t="str">
            <v>香料</v>
          </cell>
          <cell r="D652">
            <v>71.99999988079071</v>
          </cell>
        </row>
        <row r="653">
          <cell r="A653">
            <v>35221</v>
          </cell>
          <cell r="B653" t="str">
            <v>法国</v>
          </cell>
          <cell r="C653" t="str">
            <v>海洋食品</v>
          </cell>
          <cell r="D653">
            <v>31</v>
          </cell>
        </row>
        <row r="654">
          <cell r="A654">
            <v>35221</v>
          </cell>
          <cell r="B654" t="str">
            <v>法国</v>
          </cell>
          <cell r="C654" t="str">
            <v>乳制品</v>
          </cell>
          <cell r="D654">
            <v>72.199999943375587</v>
          </cell>
        </row>
        <row r="655">
          <cell r="A655">
            <v>35221</v>
          </cell>
          <cell r="B655" t="str">
            <v>法国</v>
          </cell>
          <cell r="C655" t="str">
            <v>海洋食品</v>
          </cell>
          <cell r="D655">
            <v>24</v>
          </cell>
        </row>
        <row r="656">
          <cell r="A656">
            <v>35221</v>
          </cell>
          <cell r="B656" t="str">
            <v>法国</v>
          </cell>
          <cell r="C656" t="str">
            <v>农产品</v>
          </cell>
          <cell r="D656">
            <v>22.55250001559034</v>
          </cell>
        </row>
        <row r="657">
          <cell r="A657">
            <v>35221</v>
          </cell>
          <cell r="B657" t="str">
            <v>法国</v>
          </cell>
          <cell r="C657" t="str">
            <v>糖果</v>
          </cell>
          <cell r="D657">
            <v>33.853000023402274</v>
          </cell>
        </row>
        <row r="658">
          <cell r="A658">
            <v>35221</v>
          </cell>
          <cell r="B658" t="str">
            <v>法国</v>
          </cell>
          <cell r="C658" t="str">
            <v>糖果</v>
          </cell>
          <cell r="D658">
            <v>77.760000072419643</v>
          </cell>
        </row>
        <row r="659">
          <cell r="A659">
            <v>35221</v>
          </cell>
          <cell r="B659" t="str">
            <v>法国</v>
          </cell>
          <cell r="C659" t="str">
            <v>面食/谷类</v>
          </cell>
          <cell r="D659">
            <v>18</v>
          </cell>
        </row>
        <row r="660">
          <cell r="A660">
            <v>35221</v>
          </cell>
          <cell r="B660" t="str">
            <v>法国</v>
          </cell>
          <cell r="C660" t="str">
            <v>乳制品</v>
          </cell>
          <cell r="D660">
            <v>32</v>
          </cell>
        </row>
        <row r="661">
          <cell r="A661">
            <v>35221</v>
          </cell>
          <cell r="B661" t="str">
            <v>法国</v>
          </cell>
          <cell r="C661" t="str">
            <v>饮料</v>
          </cell>
          <cell r="D661">
            <v>34.19999997317791</v>
          </cell>
        </row>
        <row r="662">
          <cell r="A662">
            <v>35221</v>
          </cell>
          <cell r="B662" t="str">
            <v>法国</v>
          </cell>
          <cell r="C662" t="str">
            <v>海洋食品</v>
          </cell>
          <cell r="D662">
            <v>28.95</v>
          </cell>
        </row>
        <row r="663">
          <cell r="A663">
            <v>35221</v>
          </cell>
          <cell r="B663" t="str">
            <v>法国</v>
          </cell>
          <cell r="C663" t="str">
            <v>海洋食品</v>
          </cell>
          <cell r="D663">
            <v>35.280000016093254</v>
          </cell>
        </row>
        <row r="664">
          <cell r="A664">
            <v>35221</v>
          </cell>
          <cell r="B664" t="str">
            <v>法国</v>
          </cell>
          <cell r="C664" t="str">
            <v>面食/谷类</v>
          </cell>
          <cell r="D664">
            <v>14</v>
          </cell>
        </row>
        <row r="665">
          <cell r="A665">
            <v>35221</v>
          </cell>
          <cell r="B665" t="str">
            <v>法国</v>
          </cell>
          <cell r="C665" t="str">
            <v>肉/家禽</v>
          </cell>
          <cell r="D665">
            <v>48</v>
          </cell>
        </row>
        <row r="666">
          <cell r="A666">
            <v>35221</v>
          </cell>
          <cell r="B666" t="str">
            <v>法国</v>
          </cell>
          <cell r="C666" t="str">
            <v>乳制品</v>
          </cell>
          <cell r="D666">
            <v>63.920000091195107</v>
          </cell>
        </row>
        <row r="667">
          <cell r="A667">
            <v>35221</v>
          </cell>
          <cell r="B667" t="str">
            <v>法国</v>
          </cell>
          <cell r="C667" t="str">
            <v>面食/谷类</v>
          </cell>
          <cell r="D667">
            <v>64.505000044591725</v>
          </cell>
        </row>
        <row r="668">
          <cell r="A668">
            <v>35221</v>
          </cell>
          <cell r="B668" t="str">
            <v>法国</v>
          </cell>
          <cell r="C668" t="str">
            <v>香料</v>
          </cell>
          <cell r="D668">
            <v>17</v>
          </cell>
        </row>
        <row r="669">
          <cell r="A669">
            <v>35221</v>
          </cell>
          <cell r="B669" t="str">
            <v>法国</v>
          </cell>
          <cell r="C669" t="str">
            <v>海洋食品</v>
          </cell>
          <cell r="D669">
            <v>29.700000006705523</v>
          </cell>
        </row>
        <row r="670">
          <cell r="A670">
            <v>35221</v>
          </cell>
          <cell r="B670" t="str">
            <v>法国</v>
          </cell>
          <cell r="C670" t="str">
            <v>饮料</v>
          </cell>
          <cell r="D670">
            <v>31</v>
          </cell>
        </row>
        <row r="671">
          <cell r="A671">
            <v>35221</v>
          </cell>
          <cell r="B671" t="str">
            <v>法国</v>
          </cell>
          <cell r="C671" t="str">
            <v>香料</v>
          </cell>
          <cell r="D671">
            <v>26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意事项"/>
      <sheetName val="第1题"/>
      <sheetName val="第1题图片"/>
      <sheetName val="第2题"/>
      <sheetName val="第2题图形"/>
      <sheetName val="第2题Query图片"/>
      <sheetName val="第2题透视表"/>
      <sheetName val="第3题"/>
      <sheetName val="第4题"/>
      <sheetName val="第5题"/>
      <sheetName val="第5题图形"/>
      <sheetName val="第6题"/>
      <sheetName val="第6题图形"/>
      <sheetName val="第7题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试注意事项"/>
      <sheetName val="第1题"/>
      <sheetName val="第2题"/>
      <sheetName val="第3题"/>
      <sheetName val="第4题"/>
      <sheetName val="第5题"/>
      <sheetName val="第6题"/>
      <sheetName val="第7题"/>
      <sheetName val="数据"/>
    </sheetNames>
    <sheetDataSet>
      <sheetData sheetId="0" refreshError="1"/>
      <sheetData sheetId="1">
        <row r="3">
          <cell r="C3" t="str">
            <v>98经济法</v>
          </cell>
          <cell r="D3" t="str">
            <v>98经济法</v>
          </cell>
          <cell r="E3" t="str">
            <v>99外国语言文学类</v>
          </cell>
          <cell r="F3" t="str">
            <v>98经贸外语</v>
          </cell>
        </row>
        <row r="4">
          <cell r="C4" t="str">
            <v>98国际经济法</v>
          </cell>
          <cell r="D4" t="str">
            <v>98国际经济法</v>
          </cell>
          <cell r="E4" t="str">
            <v>99市场营销</v>
          </cell>
          <cell r="F4" t="str">
            <v>99经贸英语</v>
          </cell>
        </row>
        <row r="5">
          <cell r="C5" t="str">
            <v>98国际金融(1)</v>
          </cell>
          <cell r="D5" t="str">
            <v>98国际金融(1)</v>
          </cell>
          <cell r="E5" t="str">
            <v>99银行与国际金融2</v>
          </cell>
          <cell r="F5" t="str">
            <v>99国际经济与贸易</v>
          </cell>
        </row>
        <row r="6">
          <cell r="C6" t="str">
            <v>98国际金融(2)</v>
          </cell>
          <cell r="D6" t="str">
            <v>98国际金融(2)</v>
          </cell>
          <cell r="E6" t="str">
            <v>99保险</v>
          </cell>
          <cell r="F6" t="str">
            <v>99证券与投资</v>
          </cell>
        </row>
        <row r="7">
          <cell r="C7" t="str">
            <v>98市场营销(2)</v>
          </cell>
          <cell r="D7" t="str">
            <v>98万泰投资学院2班</v>
          </cell>
          <cell r="E7" t="str">
            <v>99工程管理</v>
          </cell>
          <cell r="F7" t="str">
            <v>99市场营销</v>
          </cell>
        </row>
        <row r="8">
          <cell r="C8" t="str">
            <v>98市场营销(1)</v>
          </cell>
          <cell r="D8" t="str">
            <v>98市场营销(1)</v>
          </cell>
          <cell r="E8" t="str">
            <v>99工商管理</v>
          </cell>
          <cell r="F8" t="str">
            <v>99银行与国际金融2</v>
          </cell>
        </row>
        <row r="9">
          <cell r="C9" t="str">
            <v>98国际企业管理</v>
          </cell>
          <cell r="D9" t="str">
            <v>98企业管理</v>
          </cell>
          <cell r="E9" t="str">
            <v>99人力资源管理</v>
          </cell>
          <cell r="F9" t="str">
            <v>99工程管理</v>
          </cell>
        </row>
        <row r="10">
          <cell r="C10" t="str">
            <v>98企业管理</v>
          </cell>
          <cell r="D10" t="str">
            <v>98国际企业管理</v>
          </cell>
          <cell r="E10" t="str">
            <v>99国际经济与贸易</v>
          </cell>
          <cell r="F10" t="str">
            <v>99工商管理</v>
          </cell>
        </row>
        <row r="11">
          <cell r="C11" t="str">
            <v>98国际贸易</v>
          </cell>
          <cell r="D11" t="str">
            <v>98市场营销(2)</v>
          </cell>
          <cell r="E11" t="str">
            <v>99银行与国际金融1</v>
          </cell>
          <cell r="F11" t="str">
            <v>99人力资源管理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例4-8"/>
      <sheetName val="纳税数据变化图"/>
      <sheetName val="季节指数计算模型"/>
      <sheetName val="消除季节影响的纳税总额变化图"/>
      <sheetName val="纳税总额观测值及其季节预测值图形"/>
    </sheetNames>
    <sheetDataSet>
      <sheetData sheetId="0" refreshError="1"/>
      <sheetData sheetId="1" refreshError="1"/>
      <sheetData sheetId="2">
        <row r="5">
          <cell r="E5">
            <v>1.0714285714285714</v>
          </cell>
        </row>
        <row r="6">
          <cell r="E6">
            <v>1.1168384879725086</v>
          </cell>
        </row>
        <row r="7">
          <cell r="E7">
            <v>0.96989966555183948</v>
          </cell>
        </row>
        <row r="8">
          <cell r="E8">
            <v>0.84690553745928343</v>
          </cell>
        </row>
        <row r="10">
          <cell r="E10">
            <v>1.0691823899371067</v>
          </cell>
        </row>
        <row r="11">
          <cell r="E11">
            <v>1.1490683229813665</v>
          </cell>
        </row>
        <row r="12">
          <cell r="E12">
            <v>0.91185410334346506</v>
          </cell>
        </row>
        <row r="13">
          <cell r="E13">
            <v>0.83333333333333315</v>
          </cell>
        </row>
        <row r="15">
          <cell r="E15">
            <v>1.0932944606413995</v>
          </cell>
        </row>
        <row r="16">
          <cell r="E16">
            <v>1.1271676300578035</v>
          </cell>
        </row>
        <row r="17">
          <cell r="E17">
            <v>0.9</v>
          </cell>
        </row>
        <row r="18">
          <cell r="E18">
            <v>0.83098591549295786</v>
          </cell>
        </row>
      </sheetData>
      <sheetData sheetId="3" refreshError="1"/>
      <sheetData sheetId="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  <sheetName val="第6题"/>
      <sheetName val="第7题"/>
    </sheetNames>
    <sheetDataSet>
      <sheetData sheetId="0"/>
      <sheetData sheetId="1"/>
      <sheetData sheetId="2"/>
      <sheetData sheetId="3">
        <row r="4">
          <cell r="F4">
            <v>100</v>
          </cell>
          <cell r="G4">
            <v>70750</v>
          </cell>
        </row>
        <row r="5">
          <cell r="F5">
            <v>200</v>
          </cell>
          <cell r="G5">
            <v>59000</v>
          </cell>
        </row>
        <row r="6">
          <cell r="F6">
            <v>400</v>
          </cell>
          <cell r="G6">
            <v>54250</v>
          </cell>
        </row>
        <row r="7">
          <cell r="F7">
            <v>600</v>
          </cell>
          <cell r="G7">
            <v>53666.67</v>
          </cell>
        </row>
        <row r="8">
          <cell r="F8">
            <v>700</v>
          </cell>
          <cell r="G8">
            <v>53821.43</v>
          </cell>
        </row>
        <row r="9">
          <cell r="F9">
            <v>800</v>
          </cell>
          <cell r="G9">
            <v>54125</v>
          </cell>
        </row>
        <row r="10">
          <cell r="F10">
            <v>900</v>
          </cell>
          <cell r="G10">
            <v>54527.78</v>
          </cell>
        </row>
        <row r="11">
          <cell r="F11">
            <v>1499.999</v>
          </cell>
          <cell r="G11">
            <v>57916.66</v>
          </cell>
        </row>
        <row r="12">
          <cell r="F12">
            <v>1500</v>
          </cell>
          <cell r="G12">
            <v>55666.67</v>
          </cell>
        </row>
        <row r="13">
          <cell r="F13">
            <v>1999.999</v>
          </cell>
          <cell r="G13">
            <v>58999.99</v>
          </cell>
        </row>
        <row r="14">
          <cell r="F14">
            <v>2000</v>
          </cell>
          <cell r="G14">
            <v>56750</v>
          </cell>
        </row>
        <row r="15">
          <cell r="F15">
            <v>2499.9989999999998</v>
          </cell>
          <cell r="G15">
            <v>60249.99</v>
          </cell>
        </row>
        <row r="16">
          <cell r="F16">
            <v>2500</v>
          </cell>
          <cell r="G16">
            <v>58000</v>
          </cell>
        </row>
        <row r="17">
          <cell r="F17">
            <v>2999.9989999999998</v>
          </cell>
          <cell r="G17">
            <v>61583.33</v>
          </cell>
        </row>
        <row r="18">
          <cell r="F18">
            <v>3000</v>
          </cell>
          <cell r="G18">
            <v>59333.33</v>
          </cell>
        </row>
        <row r="19">
          <cell r="F19">
            <v>3499.9989999999998</v>
          </cell>
          <cell r="G19">
            <v>62964.28</v>
          </cell>
        </row>
        <row r="20">
          <cell r="F20">
            <v>3500</v>
          </cell>
          <cell r="G20">
            <v>60714.29</v>
          </cell>
        </row>
        <row r="21">
          <cell r="F21">
            <v>3999.9989999999998</v>
          </cell>
          <cell r="G21">
            <v>64374.99</v>
          </cell>
          <cell r="J21">
            <v>577.35026918962569</v>
          </cell>
          <cell r="K21">
            <v>53660.25</v>
          </cell>
        </row>
        <row r="22">
          <cell r="F22">
            <v>4000</v>
          </cell>
          <cell r="G22">
            <v>62125</v>
          </cell>
        </row>
        <row r="23">
          <cell r="F23">
            <v>6000</v>
          </cell>
          <cell r="G23">
            <v>76916.67</v>
          </cell>
        </row>
        <row r="24">
          <cell r="I24">
            <v>900</v>
          </cell>
          <cell r="J24">
            <v>40000</v>
          </cell>
        </row>
        <row r="25">
          <cell r="I25">
            <v>900</v>
          </cell>
          <cell r="J25">
            <v>80000</v>
          </cell>
        </row>
        <row r="28">
          <cell r="I28">
            <v>0</v>
          </cell>
          <cell r="J28">
            <v>54527.78</v>
          </cell>
        </row>
        <row r="29">
          <cell r="I29">
            <v>6000</v>
          </cell>
          <cell r="J29">
            <v>54527.78</v>
          </cell>
        </row>
        <row r="31">
          <cell r="I31">
            <v>900</v>
          </cell>
          <cell r="J31">
            <v>54527.78</v>
          </cell>
        </row>
      </sheetData>
      <sheetData sheetId="4">
        <row r="4">
          <cell r="J4">
            <v>0.05</v>
          </cell>
          <cell r="K4">
            <v>71.780780984248963</v>
          </cell>
          <cell r="L4">
            <v>124.6430636579812</v>
          </cell>
          <cell r="M4">
            <v>76.657641825981159</v>
          </cell>
        </row>
        <row r="5">
          <cell r="J5">
            <v>0.06</v>
          </cell>
          <cell r="K5">
            <v>45.630437223951731</v>
          </cell>
          <cell r="L5">
            <v>100.32572888020638</v>
          </cell>
          <cell r="M5">
            <v>62.98294549627218</v>
          </cell>
        </row>
        <row r="6">
          <cell r="J6">
            <v>7.0000000000000007E-2</v>
          </cell>
          <cell r="K6">
            <v>21.001963186012631</v>
          </cell>
          <cell r="L6">
            <v>77.434991859696538</v>
          </cell>
          <cell r="M6">
            <v>50.133149770447801</v>
          </cell>
        </row>
        <row r="7">
          <cell r="J7">
            <v>0.08</v>
          </cell>
          <cell r="K7">
            <v>-2.2148372270268055</v>
          </cell>
          <cell r="L7">
            <v>55.86708017403646</v>
          </cell>
          <cell r="M7">
            <v>38.046843983695226</v>
          </cell>
        </row>
        <row r="8">
          <cell r="J8">
            <v>0.09</v>
          </cell>
          <cell r="K8">
            <v>-24.120889754764448</v>
          </cell>
          <cell r="L8">
            <v>35.526975532126812</v>
          </cell>
          <cell r="M8">
            <v>26.667886331561192</v>
          </cell>
        </row>
        <row r="9">
          <cell r="J9">
            <v>0.1</v>
          </cell>
          <cell r="K9">
            <v>-44.808725746240611</v>
          </cell>
          <cell r="L9">
            <v>16.327585139801045</v>
          </cell>
          <cell r="M9">
            <v>15.944899105906245</v>
          </cell>
        </row>
        <row r="10">
          <cell r="J10">
            <v>0.11</v>
          </cell>
          <cell r="K10">
            <v>-64.363267011382845</v>
          </cell>
          <cell r="L10">
            <v>-1.8110006431546708</v>
          </cell>
          <cell r="M10">
            <v>5.8308169483747747</v>
          </cell>
        </row>
        <row r="11">
          <cell r="J11">
            <v>0.12</v>
          </cell>
          <cell r="K11">
            <v>-82.862529849877205</v>
          </cell>
          <cell r="L11">
            <v>-18.962174110454896</v>
          </cell>
          <cell r="M11">
            <v>-3.7175179099263573</v>
          </cell>
        </row>
        <row r="12">
          <cell r="J12">
            <v>0.13</v>
          </cell>
          <cell r="K12">
            <v>-100.37825730014356</v>
          </cell>
          <cell r="L12">
            <v>-35.193408051167637</v>
          </cell>
          <cell r="M12">
            <v>-12.739718717314531</v>
          </cell>
        </row>
        <row r="13">
          <cell r="J13">
            <v>0.14000000000000001</v>
          </cell>
          <cell r="K13">
            <v>-116.97648756270002</v>
          </cell>
          <cell r="L13">
            <v>-50.56679316380621</v>
          </cell>
          <cell r="M13">
            <v>-21.272180233121361</v>
          </cell>
        </row>
        <row r="14">
          <cell r="J14">
            <v>0.15</v>
          </cell>
          <cell r="K14">
            <v>-132.71806560364695</v>
          </cell>
          <cell r="L14">
            <v>-65.139521681099893</v>
          </cell>
          <cell r="M14">
            <v>-29.348371818118551</v>
          </cell>
        </row>
        <row r="15">
          <cell r="J15">
            <v>0.16</v>
          </cell>
          <cell r="K15">
            <v>-147.6591041162921</v>
          </cell>
          <cell r="L15">
            <v>-78.964323059083313</v>
          </cell>
          <cell r="M15">
            <v>-36.999101193281234</v>
          </cell>
        </row>
        <row r="16">
          <cell r="J16">
            <v>0.17</v>
          </cell>
          <cell r="K16">
            <v>-161.85139929562871</v>
          </cell>
          <cell r="L16">
            <v>-92.0898568984029</v>
          </cell>
          <cell r="M16">
            <v>-44.252752051394253</v>
          </cell>
        </row>
        <row r="17">
          <cell r="J17">
            <v>0.18</v>
          </cell>
          <cell r="K17">
            <v>-175.34280624761033</v>
          </cell>
          <cell r="L17">
            <v>-104.56106766585418</v>
          </cell>
          <cell r="M17">
            <v>-51.135498334431901</v>
          </cell>
        </row>
        <row r="18">
          <cell r="J18">
            <v>0.19</v>
          </cell>
          <cell r="K18">
            <v>-188.17757830079023</v>
          </cell>
          <cell r="L18">
            <v>-116.41950525863837</v>
          </cell>
          <cell r="M18">
            <v>-57.671497664303814</v>
          </cell>
        </row>
        <row r="19">
          <cell r="J19">
            <v>0.2</v>
          </cell>
          <cell r="K19">
            <v>-200.39667400167656</v>
          </cell>
          <cell r="L19">
            <v>-127.70361499295069</v>
          </cell>
          <cell r="M19">
            <v>-63.883066129400987</v>
          </cell>
        </row>
        <row r="27">
          <cell r="J27">
            <v>0.08</v>
          </cell>
          <cell r="K27">
            <v>-300</v>
          </cell>
        </row>
        <row r="28">
          <cell r="J28">
            <v>0.08</v>
          </cell>
          <cell r="K28">
            <v>300</v>
          </cell>
        </row>
      </sheetData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1题"/>
      <sheetName val="第2题"/>
      <sheetName val="第3题"/>
      <sheetName val="第4题"/>
      <sheetName val="第5题"/>
      <sheetName val="第6题"/>
      <sheetName val="第7题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R2">
            <v>200</v>
          </cell>
          <cell r="S2">
            <v>215</v>
          </cell>
          <cell r="T2">
            <v>230</v>
          </cell>
          <cell r="U2">
            <v>245</v>
          </cell>
          <cell r="V2">
            <v>260</v>
          </cell>
          <cell r="W2">
            <v>275</v>
          </cell>
          <cell r="X2">
            <v>290</v>
          </cell>
          <cell r="Y2">
            <v>305</v>
          </cell>
          <cell r="Z2">
            <v>320</v>
          </cell>
          <cell r="AA2">
            <v>335</v>
          </cell>
          <cell r="AB2">
            <v>350</v>
          </cell>
          <cell r="AC2">
            <v>365</v>
          </cell>
          <cell r="AD2">
            <v>380</v>
          </cell>
          <cell r="AE2">
            <v>395</v>
          </cell>
          <cell r="AF2">
            <v>410</v>
          </cell>
          <cell r="AG2">
            <v>425</v>
          </cell>
        </row>
        <row r="3">
          <cell r="R3">
            <v>322453.87200000009</v>
          </cell>
          <cell r="S3">
            <v>242972.61200000002</v>
          </cell>
          <cell r="T3">
            <v>171083.016</v>
          </cell>
          <cell r="U3">
            <v>124814.13999999998</v>
          </cell>
          <cell r="V3">
            <v>85128.775999999998</v>
          </cell>
          <cell r="W3">
            <v>92786.588000000003</v>
          </cell>
          <cell r="X3">
            <v>104667.39999999997</v>
          </cell>
          <cell r="Y3">
            <v>121723.75599999998</v>
          </cell>
          <cell r="Z3">
            <v>136047.27200000003</v>
          </cell>
          <cell r="AA3">
            <v>161319.18800000005</v>
          </cell>
          <cell r="AB3">
            <v>177959.66399999999</v>
          </cell>
          <cell r="AC3">
            <v>196714.65999999997</v>
          </cell>
          <cell r="AD3">
            <v>215695.34400000001</v>
          </cell>
          <cell r="AE3">
            <v>233476.71599999999</v>
          </cell>
          <cell r="AF3">
            <v>259069.72800000003</v>
          </cell>
          <cell r="AG3">
            <v>274977.22799999994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Z31"/>
  <sheetViews>
    <sheetView workbookViewId="0">
      <selection activeCell="F1" sqref="F1"/>
    </sheetView>
  </sheetViews>
  <sheetFormatPr defaultColWidth="9" defaultRowHeight="14.4" x14ac:dyDescent="0.25"/>
  <cols>
    <col min="1" max="1" width="2.44140625" style="65" customWidth="1"/>
    <col min="2" max="2" width="5.44140625" style="91" bestFit="1" customWidth="1"/>
    <col min="3" max="3" width="5.44140625" style="91" customWidth="1"/>
    <col min="4" max="4" width="8.6640625" style="91" customWidth="1"/>
    <col min="5" max="5" width="7.77734375" style="91" customWidth="1"/>
    <col min="6" max="6" width="10.88671875" style="91" customWidth="1"/>
    <col min="7" max="8" width="11.21875" style="91" customWidth="1"/>
    <col min="9" max="11" width="13.21875" style="91" customWidth="1"/>
    <col min="12" max="12" width="2.33203125" style="65" customWidth="1"/>
    <col min="13" max="13" width="9.88671875" style="65" customWidth="1"/>
    <col min="14" max="14" width="10" style="65" bestFit="1" customWidth="1"/>
    <col min="15" max="15" width="2.33203125" style="65" customWidth="1"/>
    <col min="16" max="16384" width="9" style="65"/>
  </cols>
  <sheetData>
    <row r="1" spans="2:26" ht="43.2" x14ac:dyDescent="0.25">
      <c r="B1" s="59" t="s">
        <v>81</v>
      </c>
      <c r="C1" s="59" t="s">
        <v>82</v>
      </c>
      <c r="D1" s="59" t="s">
        <v>83</v>
      </c>
      <c r="E1" s="59" t="s">
        <v>84</v>
      </c>
      <c r="F1" s="59" t="s">
        <v>124</v>
      </c>
      <c r="G1" s="59" t="s">
        <v>125</v>
      </c>
      <c r="H1" s="59" t="s">
        <v>85</v>
      </c>
      <c r="I1" s="59" t="s">
        <v>86</v>
      </c>
      <c r="J1" s="59" t="s">
        <v>87</v>
      </c>
      <c r="K1" s="59" t="s">
        <v>88</v>
      </c>
      <c r="L1" s="60"/>
      <c r="M1" s="59" t="s">
        <v>83</v>
      </c>
      <c r="N1" s="61" t="s">
        <v>85</v>
      </c>
      <c r="O1" s="62"/>
      <c r="P1" s="63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2:26" x14ac:dyDescent="0.25">
      <c r="B2" s="66">
        <v>1</v>
      </c>
      <c r="C2" s="67">
        <v>1</v>
      </c>
      <c r="D2" s="68">
        <v>1991</v>
      </c>
      <c r="E2" s="69">
        <v>4937</v>
      </c>
      <c r="F2" s="70"/>
      <c r="G2" s="71"/>
      <c r="H2" s="72">
        <f>$N$2</f>
        <v>0.92171272748025557</v>
      </c>
      <c r="I2" s="73">
        <f>E2/H2</f>
        <v>5356.332675904986</v>
      </c>
      <c r="J2" s="74">
        <f>FORECAST(C2,$I$2:$I$21,$C$2:$C$21)</f>
        <v>5339.3559092065261</v>
      </c>
      <c r="K2" s="75">
        <f>J2*H2</f>
        <v>4921.3522980625667</v>
      </c>
      <c r="L2" s="76"/>
      <c r="M2" s="77" t="s">
        <v>89</v>
      </c>
      <c r="N2" s="72">
        <f>AVERAGE(G2,G7,G12,G17)</f>
        <v>0.92171272748025557</v>
      </c>
      <c r="O2" s="63"/>
      <c r="P2" s="63"/>
    </row>
    <row r="3" spans="2:26" x14ac:dyDescent="0.25">
      <c r="B3" s="66"/>
      <c r="C3" s="78">
        <v>2</v>
      </c>
      <c r="D3" s="68">
        <v>1992</v>
      </c>
      <c r="E3" s="66">
        <v>4104</v>
      </c>
      <c r="F3" s="79"/>
      <c r="G3" s="71"/>
      <c r="H3" s="72">
        <f>$N$3</f>
        <v>0.8325752213693437</v>
      </c>
      <c r="I3" s="73">
        <f t="shared" ref="I3:I21" si="0">E3/H3</f>
        <v>4929.2843393178528</v>
      </c>
      <c r="J3" s="74">
        <f t="shared" ref="J3:J26" si="1">FORECAST(C3,$I$2:$I$21,$C$2:$C$21)</f>
        <v>5474.4630719285733</v>
      </c>
      <c r="K3" s="75">
        <f t="shared" ref="K3:K26" si="2">J3*H3</f>
        <v>4557.902303989229</v>
      </c>
      <c r="L3" s="76"/>
      <c r="M3" s="80" t="s">
        <v>90</v>
      </c>
      <c r="N3" s="72">
        <f t="shared" ref="N3:N6" si="3">AVERAGE(G3,G8,G13,G18)</f>
        <v>0.8325752213693437</v>
      </c>
      <c r="O3" s="63"/>
      <c r="P3" s="63"/>
    </row>
    <row r="4" spans="2:26" x14ac:dyDescent="0.25">
      <c r="B4" s="66"/>
      <c r="C4" s="78">
        <v>3</v>
      </c>
      <c r="D4" s="68">
        <v>1993</v>
      </c>
      <c r="E4" s="66">
        <v>5761</v>
      </c>
      <c r="F4" s="79">
        <f>AVERAGE(E2:E6)</f>
        <v>5547.6</v>
      </c>
      <c r="G4" s="81">
        <f>E4/F4</f>
        <v>1.0384670848655273</v>
      </c>
      <c r="H4" s="72">
        <f>$N$4</f>
        <v>1.0240594097976961</v>
      </c>
      <c r="I4" s="73">
        <f t="shared" si="0"/>
        <v>5625.6501770127688</v>
      </c>
      <c r="J4" s="74">
        <f t="shared" si="1"/>
        <v>5609.5702346506196</v>
      </c>
      <c r="K4" s="75">
        <f t="shared" si="2"/>
        <v>5744.533183715037</v>
      </c>
      <c r="L4" s="76"/>
      <c r="M4" s="80" t="s">
        <v>91</v>
      </c>
      <c r="N4" s="72">
        <f t="shared" si="3"/>
        <v>1.0240594097976961</v>
      </c>
      <c r="O4" s="63"/>
      <c r="P4" s="63"/>
    </row>
    <row r="5" spans="2:26" x14ac:dyDescent="0.25">
      <c r="B5" s="66"/>
      <c r="C5" s="78">
        <v>4</v>
      </c>
      <c r="D5" s="68">
        <v>1994</v>
      </c>
      <c r="E5" s="66">
        <v>6271</v>
      </c>
      <c r="F5" s="79">
        <f t="shared" ref="F5:F21" si="4">AVERAGE(E3:E7)</f>
        <v>5724</v>
      </c>
      <c r="G5" s="81">
        <f t="shared" ref="G5:G21" si="5">E5/F5</f>
        <v>1.0955625436757512</v>
      </c>
      <c r="H5" s="72">
        <f>$N$5</f>
        <v>1.1066442588357668</v>
      </c>
      <c r="I5" s="73">
        <f t="shared" si="0"/>
        <v>5666.681004243711</v>
      </c>
      <c r="J5" s="74">
        <f t="shared" si="1"/>
        <v>5744.6773973726667</v>
      </c>
      <c r="K5" s="75">
        <f t="shared" si="2"/>
        <v>6357.3142606660567</v>
      </c>
      <c r="L5" s="76"/>
      <c r="M5" s="80" t="s">
        <v>92</v>
      </c>
      <c r="N5" s="72">
        <f t="shared" si="3"/>
        <v>1.1066442588357668</v>
      </c>
      <c r="O5" s="63"/>
      <c r="P5" s="63"/>
    </row>
    <row r="6" spans="2:26" x14ac:dyDescent="0.25">
      <c r="B6" s="82"/>
      <c r="C6" s="83">
        <v>5</v>
      </c>
      <c r="D6" s="84">
        <v>1995</v>
      </c>
      <c r="E6" s="82">
        <v>6665</v>
      </c>
      <c r="F6" s="79">
        <f t="shared" si="4"/>
        <v>5968.2</v>
      </c>
      <c r="G6" s="81">
        <f t="shared" si="5"/>
        <v>1.1167521195670387</v>
      </c>
      <c r="H6" s="72">
        <f>$N$6</f>
        <v>1.1019399226059234</v>
      </c>
      <c r="I6" s="73">
        <f t="shared" si="0"/>
        <v>6048.424113937419</v>
      </c>
      <c r="J6" s="74">
        <f t="shared" si="1"/>
        <v>5879.784560094713</v>
      </c>
      <c r="K6" s="75">
        <f t="shared" si="2"/>
        <v>6479.1693430902715</v>
      </c>
      <c r="L6" s="76"/>
      <c r="M6" s="85" t="s">
        <v>93</v>
      </c>
      <c r="N6" s="72">
        <f t="shared" si="3"/>
        <v>1.1019399226059234</v>
      </c>
      <c r="O6" s="63"/>
      <c r="P6" s="63"/>
    </row>
    <row r="7" spans="2:26" ht="14.55" x14ac:dyDescent="0.25">
      <c r="B7" s="66">
        <v>2</v>
      </c>
      <c r="C7" s="67">
        <v>6</v>
      </c>
      <c r="D7" s="68">
        <v>1996</v>
      </c>
      <c r="E7" s="69">
        <v>5819</v>
      </c>
      <c r="F7" s="79">
        <f t="shared" si="4"/>
        <v>6111.4</v>
      </c>
      <c r="G7" s="81">
        <f t="shared" si="5"/>
        <v>0.952154989036882</v>
      </c>
      <c r="H7" s="72">
        <f t="shared" ref="H7" si="6">$N$2</f>
        <v>0.92171272748025557</v>
      </c>
      <c r="I7" s="73">
        <f t="shared" si="0"/>
        <v>6313.2468788922652</v>
      </c>
      <c r="J7" s="74">
        <f t="shared" si="1"/>
        <v>6014.8917228167593</v>
      </c>
      <c r="K7" s="75">
        <f t="shared" si="2"/>
        <v>5544.0022553358485</v>
      </c>
      <c r="L7" s="76"/>
      <c r="M7" s="76"/>
      <c r="N7" s="76"/>
      <c r="O7" s="63"/>
      <c r="P7" s="63"/>
    </row>
    <row r="8" spans="2:26" ht="14.55" x14ac:dyDescent="0.25">
      <c r="B8" s="66"/>
      <c r="C8" s="78">
        <v>7</v>
      </c>
      <c r="D8" s="68">
        <v>1997</v>
      </c>
      <c r="E8" s="66">
        <v>5325</v>
      </c>
      <c r="F8" s="79">
        <f t="shared" si="4"/>
        <v>6259.6</v>
      </c>
      <c r="G8" s="81">
        <f t="shared" si="5"/>
        <v>0.85069333503738254</v>
      </c>
      <c r="H8" s="72">
        <f t="shared" ref="H8" si="7">$N$3</f>
        <v>0.8325752213693437</v>
      </c>
      <c r="I8" s="73">
        <f t="shared" si="0"/>
        <v>6395.8184958254296</v>
      </c>
      <c r="J8" s="74">
        <f t="shared" si="1"/>
        <v>6149.9988855388065</v>
      </c>
      <c r="K8" s="75">
        <f t="shared" si="2"/>
        <v>5120.3366835486886</v>
      </c>
      <c r="L8" s="76"/>
      <c r="M8" s="76"/>
      <c r="N8" s="76"/>
      <c r="O8" s="63"/>
      <c r="P8" s="63"/>
    </row>
    <row r="9" spans="2:26" ht="14.55" x14ac:dyDescent="0.25">
      <c r="B9" s="66"/>
      <c r="C9" s="78">
        <v>8</v>
      </c>
      <c r="D9" s="68">
        <v>1998</v>
      </c>
      <c r="E9" s="66">
        <v>6477</v>
      </c>
      <c r="F9" s="79">
        <f t="shared" si="4"/>
        <v>6430.8</v>
      </c>
      <c r="G9" s="81">
        <f t="shared" si="5"/>
        <v>1.0071841761522673</v>
      </c>
      <c r="H9" s="72">
        <f t="shared" ref="H9" si="8">$N$4</f>
        <v>1.0240594097976961</v>
      </c>
      <c r="I9" s="73">
        <f t="shared" si="0"/>
        <v>6324.8283625258982</v>
      </c>
      <c r="J9" s="74">
        <f t="shared" si="1"/>
        <v>6285.1060482608527</v>
      </c>
      <c r="K9" s="75">
        <f t="shared" si="2"/>
        <v>6436.321990297939</v>
      </c>
      <c r="L9" s="76"/>
      <c r="M9" s="76"/>
      <c r="N9" s="76"/>
      <c r="O9" s="63"/>
      <c r="P9" s="63"/>
    </row>
    <row r="10" spans="2:26" ht="14.55" x14ac:dyDescent="0.25">
      <c r="B10" s="66"/>
      <c r="C10" s="78">
        <v>9</v>
      </c>
      <c r="D10" s="68">
        <v>1999</v>
      </c>
      <c r="E10" s="66">
        <v>7012</v>
      </c>
      <c r="F10" s="79">
        <f t="shared" si="4"/>
        <v>6486.6</v>
      </c>
      <c r="G10" s="81">
        <f t="shared" si="5"/>
        <v>1.0809977492060554</v>
      </c>
      <c r="H10" s="72">
        <f t="shared" ref="H10" si="9">$N$5</f>
        <v>1.1066442588357668</v>
      </c>
      <c r="I10" s="73">
        <f t="shared" si="0"/>
        <v>6336.2728754196942</v>
      </c>
      <c r="J10" s="74">
        <f t="shared" si="1"/>
        <v>6420.2132109828999</v>
      </c>
      <c r="K10" s="75">
        <f t="shared" si="2"/>
        <v>7104.8920904357692</v>
      </c>
      <c r="L10" s="76"/>
      <c r="M10" s="76"/>
      <c r="N10" s="76"/>
      <c r="O10" s="63"/>
      <c r="P10" s="63"/>
    </row>
    <row r="11" spans="2:26" ht="14.55" x14ac:dyDescent="0.25">
      <c r="B11" s="82"/>
      <c r="C11" s="83">
        <v>10</v>
      </c>
      <c r="D11" s="84">
        <v>2000</v>
      </c>
      <c r="E11" s="82">
        <v>7521</v>
      </c>
      <c r="F11" s="79">
        <f t="shared" si="4"/>
        <v>6560.2</v>
      </c>
      <c r="G11" s="81">
        <f t="shared" si="5"/>
        <v>1.1464589494222737</v>
      </c>
      <c r="H11" s="72">
        <f t="shared" ref="H11" si="10">$N$6</f>
        <v>1.1019399226059234</v>
      </c>
      <c r="I11" s="73">
        <f t="shared" si="0"/>
        <v>6825.235973131782</v>
      </c>
      <c r="J11" s="74">
        <f t="shared" si="1"/>
        <v>6555.3203737049462</v>
      </c>
      <c r="K11" s="75">
        <f t="shared" si="2"/>
        <v>7223.5692252574618</v>
      </c>
      <c r="L11" s="76"/>
      <c r="M11" s="76"/>
      <c r="N11" s="76"/>
      <c r="O11" s="63"/>
      <c r="P11" s="63"/>
    </row>
    <row r="12" spans="2:26" ht="14.55" x14ac:dyDescent="0.25">
      <c r="B12" s="66">
        <v>3</v>
      </c>
      <c r="C12" s="67">
        <v>11</v>
      </c>
      <c r="D12" s="68">
        <v>2001</v>
      </c>
      <c r="E12" s="69">
        <v>6098</v>
      </c>
      <c r="F12" s="79">
        <f t="shared" si="4"/>
        <v>6691.4</v>
      </c>
      <c r="G12" s="81">
        <f t="shared" si="5"/>
        <v>0.91131900648593722</v>
      </c>
      <c r="H12" s="72">
        <f t="shared" ref="H12" si="11">$N$2</f>
        <v>0.92171272748025557</v>
      </c>
      <c r="I12" s="73">
        <f t="shared" si="0"/>
        <v>6615.944228816812</v>
      </c>
      <c r="J12" s="74">
        <f t="shared" si="1"/>
        <v>6690.4275364269924</v>
      </c>
      <c r="K12" s="75">
        <f t="shared" si="2"/>
        <v>6166.6522126091304</v>
      </c>
      <c r="L12" s="76"/>
      <c r="M12" s="76"/>
      <c r="N12" s="76"/>
      <c r="O12" s="63"/>
      <c r="P12" s="63"/>
    </row>
    <row r="13" spans="2:26" ht="14.55" x14ac:dyDescent="0.25">
      <c r="B13" s="66"/>
      <c r="C13" s="78">
        <v>12</v>
      </c>
      <c r="D13" s="68">
        <v>2002</v>
      </c>
      <c r="E13" s="66">
        <v>5693</v>
      </c>
      <c r="F13" s="79">
        <f t="shared" si="4"/>
        <v>6877.4</v>
      </c>
      <c r="G13" s="81">
        <f t="shared" si="5"/>
        <v>0.82778375548899297</v>
      </c>
      <c r="H13" s="72">
        <f t="shared" ref="H13" si="12">$N$3</f>
        <v>0.8325752213693437</v>
      </c>
      <c r="I13" s="73">
        <f t="shared" si="0"/>
        <v>6837.8206003256664</v>
      </c>
      <c r="J13" s="74">
        <f t="shared" si="1"/>
        <v>6825.5346991490396</v>
      </c>
      <c r="K13" s="75">
        <f t="shared" si="2"/>
        <v>5682.7710631081482</v>
      </c>
      <c r="L13" s="76"/>
      <c r="M13" s="76"/>
      <c r="N13" s="76"/>
      <c r="O13" s="63"/>
      <c r="P13" s="63"/>
    </row>
    <row r="14" spans="2:26" ht="14.55" x14ac:dyDescent="0.25">
      <c r="B14" s="66"/>
      <c r="C14" s="78">
        <v>13</v>
      </c>
      <c r="D14" s="68">
        <v>2003</v>
      </c>
      <c r="E14" s="66">
        <v>7133</v>
      </c>
      <c r="F14" s="79">
        <f t="shared" si="4"/>
        <v>6962.2</v>
      </c>
      <c r="G14" s="81">
        <f t="shared" si="5"/>
        <v>1.0245324753669818</v>
      </c>
      <c r="H14" s="72">
        <f t="shared" ref="H14" si="13">$N$4</f>
        <v>1.0240594097976961</v>
      </c>
      <c r="I14" s="73">
        <f t="shared" si="0"/>
        <v>6965.4161972977045</v>
      </c>
      <c r="J14" s="74">
        <f t="shared" si="1"/>
        <v>6960.6418618710859</v>
      </c>
      <c r="K14" s="75">
        <f t="shared" si="2"/>
        <v>7128.1107968808401</v>
      </c>
      <c r="L14" s="76"/>
      <c r="M14" s="76"/>
      <c r="N14" s="76"/>
      <c r="O14" s="63"/>
      <c r="P14" s="63"/>
    </row>
    <row r="15" spans="2:26" ht="14.55" x14ac:dyDescent="0.25">
      <c r="B15" s="66"/>
      <c r="C15" s="78">
        <v>14</v>
      </c>
      <c r="D15" s="68">
        <v>2004</v>
      </c>
      <c r="E15" s="66">
        <v>7942</v>
      </c>
      <c r="F15" s="79">
        <f t="shared" si="4"/>
        <v>7051.6</v>
      </c>
      <c r="G15" s="81">
        <f t="shared" si="5"/>
        <v>1.1262692154971921</v>
      </c>
      <c r="H15" s="72">
        <f t="shared" ref="H15" si="14">$N$5</f>
        <v>1.1066442588357668</v>
      </c>
      <c r="I15" s="73">
        <f t="shared" si="0"/>
        <v>7176.6513372195104</v>
      </c>
      <c r="J15" s="74">
        <f t="shared" si="1"/>
        <v>7095.7490245931331</v>
      </c>
      <c r="K15" s="75">
        <f t="shared" si="2"/>
        <v>7852.4699202054826</v>
      </c>
      <c r="L15" s="76"/>
      <c r="M15" s="76"/>
      <c r="N15" s="76"/>
      <c r="O15" s="63"/>
      <c r="P15" s="63"/>
    </row>
    <row r="16" spans="2:26" ht="14.55" x14ac:dyDescent="0.25">
      <c r="B16" s="82"/>
      <c r="C16" s="83">
        <v>15</v>
      </c>
      <c r="D16" s="84">
        <v>2005</v>
      </c>
      <c r="E16" s="82">
        <v>7945</v>
      </c>
      <c r="F16" s="79">
        <f t="shared" si="4"/>
        <v>7130.6</v>
      </c>
      <c r="G16" s="81">
        <f t="shared" si="5"/>
        <v>1.114211987771015</v>
      </c>
      <c r="H16" s="72">
        <f t="shared" ref="H16" si="15">$N$6</f>
        <v>1.1019399226059234</v>
      </c>
      <c r="I16" s="73">
        <f t="shared" si="0"/>
        <v>7210.0119407701113</v>
      </c>
      <c r="J16" s="74">
        <f t="shared" si="1"/>
        <v>7230.8561873151793</v>
      </c>
      <c r="K16" s="75">
        <f t="shared" si="2"/>
        <v>7967.9691074246512</v>
      </c>
      <c r="L16" s="76"/>
      <c r="M16" s="76"/>
      <c r="N16" s="76"/>
      <c r="O16" s="63"/>
      <c r="P16" s="63"/>
    </row>
    <row r="17" spans="2:16" x14ac:dyDescent="0.25">
      <c r="B17" s="66">
        <v>4</v>
      </c>
      <c r="C17" s="67">
        <v>16</v>
      </c>
      <c r="D17" s="68">
        <v>2006</v>
      </c>
      <c r="E17" s="69">
        <v>6545</v>
      </c>
      <c r="F17" s="79">
        <f t="shared" si="4"/>
        <v>7258.8</v>
      </c>
      <c r="G17" s="81">
        <f t="shared" si="5"/>
        <v>0.90166418691794781</v>
      </c>
      <c r="H17" s="72">
        <f t="shared" ref="H17" si="16">$N$2</f>
        <v>0.92171272748025557</v>
      </c>
      <c r="I17" s="73">
        <f t="shared" si="0"/>
        <v>7100.9109507389367</v>
      </c>
      <c r="J17" s="74">
        <f t="shared" si="1"/>
        <v>7365.9633500372256</v>
      </c>
      <c r="K17" s="75">
        <f t="shared" si="2"/>
        <v>6789.3021698824114</v>
      </c>
      <c r="L17" s="76"/>
      <c r="M17" s="76"/>
      <c r="N17" s="76"/>
      <c r="O17" s="63"/>
      <c r="P17" s="63"/>
    </row>
    <row r="18" spans="2:16" x14ac:dyDescent="0.25">
      <c r="B18" s="66"/>
      <c r="C18" s="78">
        <v>17</v>
      </c>
      <c r="D18" s="68">
        <v>2007</v>
      </c>
      <c r="E18" s="66">
        <v>6088</v>
      </c>
      <c r="F18" s="79">
        <f t="shared" si="4"/>
        <v>7431.2</v>
      </c>
      <c r="G18" s="81">
        <f t="shared" si="5"/>
        <v>0.8192485735816557</v>
      </c>
      <c r="H18" s="72">
        <f t="shared" ref="H18" si="17">$N$3</f>
        <v>0.8325752213693437</v>
      </c>
      <c r="I18" s="73">
        <f t="shared" si="0"/>
        <v>7312.2522070582563</v>
      </c>
      <c r="J18" s="74">
        <f t="shared" si="1"/>
        <v>7501.0705127592728</v>
      </c>
      <c r="K18" s="75">
        <f t="shared" si="2"/>
        <v>6245.2054426676077</v>
      </c>
      <c r="L18" s="76"/>
      <c r="M18" s="76"/>
      <c r="N18" s="76"/>
      <c r="O18" s="63"/>
      <c r="P18" s="63"/>
    </row>
    <row r="19" spans="2:16" x14ac:dyDescent="0.25">
      <c r="B19" s="66"/>
      <c r="C19" s="78">
        <v>18</v>
      </c>
      <c r="D19" s="68">
        <v>2008</v>
      </c>
      <c r="E19" s="66">
        <v>7774</v>
      </c>
      <c r="F19" s="79">
        <f t="shared" si="4"/>
        <v>7576.6</v>
      </c>
      <c r="G19" s="81">
        <f t="shared" si="5"/>
        <v>1.0260539028060078</v>
      </c>
      <c r="H19" s="72">
        <f t="shared" ref="H19" si="18">$N$4</f>
        <v>1.0240594097976961</v>
      </c>
      <c r="I19" s="73">
        <f t="shared" si="0"/>
        <v>7591.3564443841806</v>
      </c>
      <c r="J19" s="74">
        <f t="shared" si="1"/>
        <v>7636.17767548132</v>
      </c>
      <c r="K19" s="75">
        <f t="shared" si="2"/>
        <v>7819.899603463743</v>
      </c>
      <c r="L19" s="76"/>
      <c r="M19" s="76"/>
      <c r="N19" s="76"/>
      <c r="O19" s="63"/>
      <c r="P19" s="63"/>
    </row>
    <row r="20" spans="2:16" x14ac:dyDescent="0.25">
      <c r="B20" s="66"/>
      <c r="C20" s="78">
        <v>19</v>
      </c>
      <c r="D20" s="68">
        <v>2009</v>
      </c>
      <c r="E20" s="66">
        <v>8804</v>
      </c>
      <c r="F20" s="79">
        <f t="shared" si="4"/>
        <v>7834.5</v>
      </c>
      <c r="G20" s="81">
        <f t="shared" si="5"/>
        <v>1.1237475269640691</v>
      </c>
      <c r="H20" s="72">
        <f t="shared" ref="H20" si="19">$N$5</f>
        <v>1.1066442588357668</v>
      </c>
      <c r="I20" s="73">
        <f t="shared" si="0"/>
        <v>7955.5827717049324</v>
      </c>
      <c r="J20" s="74">
        <f t="shared" si="1"/>
        <v>7771.2848382033662</v>
      </c>
      <c r="K20" s="75">
        <f t="shared" si="2"/>
        <v>8600.047749975196</v>
      </c>
      <c r="L20" s="76"/>
      <c r="M20" s="76"/>
      <c r="N20" s="76"/>
      <c r="O20" s="63"/>
      <c r="P20" s="63"/>
    </row>
    <row r="21" spans="2:16" x14ac:dyDescent="0.25">
      <c r="B21" s="82"/>
      <c r="C21" s="83">
        <v>20</v>
      </c>
      <c r="D21" s="84">
        <v>2010</v>
      </c>
      <c r="E21" s="82">
        <v>8672</v>
      </c>
      <c r="F21" s="79">
        <f t="shared" si="4"/>
        <v>8416.6666666666661</v>
      </c>
      <c r="G21" s="81">
        <f t="shared" si="5"/>
        <v>1.0303366336633664</v>
      </c>
      <c r="H21" s="72">
        <f t="shared" ref="H21" si="20">$N$6</f>
        <v>1.1019399226059234</v>
      </c>
      <c r="I21" s="73">
        <f t="shared" si="0"/>
        <v>7869.7575267914917</v>
      </c>
      <c r="J21" s="74">
        <f t="shared" si="1"/>
        <v>7906.3920009254125</v>
      </c>
      <c r="K21" s="75">
        <f t="shared" si="2"/>
        <v>8712.3689895918415</v>
      </c>
      <c r="L21" s="76"/>
      <c r="M21" s="76"/>
      <c r="N21" s="76"/>
      <c r="O21" s="63"/>
      <c r="P21" s="63"/>
    </row>
    <row r="22" spans="2:16" x14ac:dyDescent="0.25">
      <c r="B22" s="66">
        <v>5</v>
      </c>
      <c r="C22" s="67">
        <v>21</v>
      </c>
      <c r="D22" s="86">
        <v>2011</v>
      </c>
      <c r="E22" s="87"/>
      <c r="F22" s="87"/>
      <c r="G22" s="87"/>
      <c r="H22" s="72">
        <f t="shared" ref="H22" si="21">$N$2</f>
        <v>0.92171272748025557</v>
      </c>
      <c r="I22" s="87"/>
      <c r="J22" s="74">
        <f t="shared" si="1"/>
        <v>8041.4991636474588</v>
      </c>
      <c r="K22" s="75">
        <f t="shared" si="2"/>
        <v>7411.9521271556932</v>
      </c>
      <c r="L22" s="58"/>
      <c r="M22" s="58"/>
      <c r="N22" s="58"/>
      <c r="O22" s="63"/>
      <c r="P22" s="63"/>
    </row>
    <row r="23" spans="2:16" x14ac:dyDescent="0.25">
      <c r="B23" s="66"/>
      <c r="C23" s="78">
        <v>22</v>
      </c>
      <c r="D23" s="86">
        <v>2012</v>
      </c>
      <c r="E23" s="87"/>
      <c r="F23" s="87"/>
      <c r="G23" s="87"/>
      <c r="H23" s="72">
        <f t="shared" ref="H23" si="22">$N$3</f>
        <v>0.8325752213693437</v>
      </c>
      <c r="I23" s="87"/>
      <c r="J23" s="74">
        <f t="shared" si="1"/>
        <v>8176.606326369506</v>
      </c>
      <c r="K23" s="75">
        <f t="shared" si="2"/>
        <v>6807.6398222270673</v>
      </c>
      <c r="L23" s="58"/>
      <c r="M23" s="58"/>
      <c r="N23" s="58"/>
      <c r="O23" s="63"/>
      <c r="P23" s="63"/>
    </row>
    <row r="24" spans="2:16" x14ac:dyDescent="0.25">
      <c r="B24" s="66"/>
      <c r="C24" s="78">
        <v>23</v>
      </c>
      <c r="D24" s="86">
        <v>2013</v>
      </c>
      <c r="E24" s="87"/>
      <c r="F24" s="87"/>
      <c r="G24" s="87"/>
      <c r="H24" s="72">
        <f t="shared" ref="H24" si="23">$N$4</f>
        <v>1.0240594097976961</v>
      </c>
      <c r="I24" s="87"/>
      <c r="J24" s="74">
        <f t="shared" si="1"/>
        <v>8311.7134890915531</v>
      </c>
      <c r="K24" s="75">
        <f t="shared" si="2"/>
        <v>8511.688410046645</v>
      </c>
      <c r="L24" s="58"/>
      <c r="M24" s="58"/>
      <c r="N24" s="58"/>
      <c r="O24" s="63"/>
      <c r="P24" s="63"/>
    </row>
    <row r="25" spans="2:16" x14ac:dyDescent="0.25">
      <c r="B25" s="66"/>
      <c r="C25" s="78">
        <v>24</v>
      </c>
      <c r="D25" s="86">
        <v>2014</v>
      </c>
      <c r="E25" s="87"/>
      <c r="F25" s="87"/>
      <c r="G25" s="87"/>
      <c r="H25" s="72">
        <f t="shared" ref="H25" si="24">$N$5</f>
        <v>1.1066442588357668</v>
      </c>
      <c r="I25" s="87"/>
      <c r="J25" s="74">
        <f t="shared" si="1"/>
        <v>8446.8206518135994</v>
      </c>
      <c r="K25" s="75">
        <f t="shared" si="2"/>
        <v>9347.6255797449085</v>
      </c>
      <c r="L25" s="58"/>
      <c r="M25" s="58"/>
      <c r="N25" s="58"/>
      <c r="O25" s="63"/>
      <c r="P25" s="63"/>
    </row>
    <row r="26" spans="2:16" x14ac:dyDescent="0.25">
      <c r="B26" s="82"/>
      <c r="C26" s="83">
        <v>25</v>
      </c>
      <c r="D26" s="88">
        <v>2015</v>
      </c>
      <c r="E26" s="87"/>
      <c r="F26" s="87"/>
      <c r="G26" s="87"/>
      <c r="H26" s="72">
        <f t="shared" ref="H26" si="25">$N$6</f>
        <v>1.1019399226059234</v>
      </c>
      <c r="I26" s="87"/>
      <c r="J26" s="74">
        <f t="shared" si="1"/>
        <v>8581.9278145356457</v>
      </c>
      <c r="K26" s="75">
        <f t="shared" si="2"/>
        <v>9456.7688717590318</v>
      </c>
      <c r="L26" s="58"/>
      <c r="M26" s="58"/>
      <c r="N26" s="58"/>
      <c r="O26" s="63"/>
      <c r="P26" s="63"/>
    </row>
    <row r="27" spans="2:16" x14ac:dyDescent="0.25"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63"/>
      <c r="M27" s="63"/>
      <c r="N27" s="63"/>
      <c r="O27" s="63"/>
      <c r="P27" s="63"/>
    </row>
    <row r="28" spans="2:16" x14ac:dyDescent="0.25"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63"/>
      <c r="M28" s="63"/>
      <c r="N28" s="63"/>
      <c r="O28" s="63"/>
    </row>
    <row r="29" spans="2:16" x14ac:dyDescent="0.25"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63"/>
      <c r="M29" s="63"/>
      <c r="N29" s="63"/>
      <c r="O29" s="63"/>
    </row>
    <row r="30" spans="2:16" x14ac:dyDescent="0.25"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63"/>
      <c r="M30" s="63"/>
      <c r="N30" s="63"/>
      <c r="O30" s="63"/>
    </row>
    <row r="31" spans="2:16" x14ac:dyDescent="0.25"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63"/>
      <c r="M31" s="63"/>
      <c r="N31" s="63"/>
      <c r="O31" s="63"/>
    </row>
  </sheetData>
  <phoneticPr fontId="2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A267-6AA2-474C-908C-A71FBEE43089}">
  <dimension ref="A1:I18"/>
  <sheetViews>
    <sheetView workbookViewId="0">
      <selection activeCell="B5" sqref="B5"/>
    </sheetView>
  </sheetViews>
  <sheetFormatPr defaultRowHeight="14.4" x14ac:dyDescent="0.25"/>
  <sheetData>
    <row r="1" spans="1:9" x14ac:dyDescent="0.25">
      <c r="A1" t="s">
        <v>131</v>
      </c>
    </row>
    <row r="2" spans="1:9" ht="15" thickBot="1" x14ac:dyDescent="0.3"/>
    <row r="3" spans="1:9" x14ac:dyDescent="0.25">
      <c r="A3" s="165" t="s">
        <v>132</v>
      </c>
      <c r="B3" s="165"/>
    </row>
    <row r="4" spans="1:9" x14ac:dyDescent="0.25">
      <c r="A4" s="162" t="s">
        <v>133</v>
      </c>
      <c r="B4" s="162">
        <v>0.73087518709203536</v>
      </c>
    </row>
    <row r="5" spans="1:9" x14ac:dyDescent="0.25">
      <c r="A5" s="162" t="s">
        <v>134</v>
      </c>
      <c r="B5" s="162">
        <v>0.53417853910681767</v>
      </c>
    </row>
    <row r="6" spans="1:9" x14ac:dyDescent="0.25">
      <c r="A6" s="162" t="s">
        <v>135</v>
      </c>
      <c r="B6" s="162">
        <v>0.49183113357107383</v>
      </c>
    </row>
    <row r="7" spans="1:9" x14ac:dyDescent="0.25">
      <c r="A7" s="162" t="s">
        <v>136</v>
      </c>
      <c r="B7" s="162">
        <v>10.723661714948143</v>
      </c>
    </row>
    <row r="8" spans="1:9" ht="15" thickBot="1" x14ac:dyDescent="0.3">
      <c r="A8" s="163" t="s">
        <v>137</v>
      </c>
      <c r="B8" s="163">
        <v>13</v>
      </c>
    </row>
    <row r="10" spans="1:9" ht="15" thickBot="1" x14ac:dyDescent="0.3">
      <c r="A10" t="s">
        <v>138</v>
      </c>
    </row>
    <row r="11" spans="1:9" x14ac:dyDescent="0.25">
      <c r="A11" s="164"/>
      <c r="B11" s="164" t="s">
        <v>143</v>
      </c>
      <c r="C11" s="164" t="s">
        <v>144</v>
      </c>
      <c r="D11" s="164" t="s">
        <v>145</v>
      </c>
      <c r="E11" s="164" t="s">
        <v>146</v>
      </c>
      <c r="F11" s="164" t="s">
        <v>147</v>
      </c>
    </row>
    <row r="12" spans="1:9" x14ac:dyDescent="0.25">
      <c r="A12" s="162" t="s">
        <v>139</v>
      </c>
      <c r="B12" s="162">
        <v>1</v>
      </c>
      <c r="C12" s="162">
        <v>1450.5938736569096</v>
      </c>
      <c r="D12" s="162">
        <v>1450.5938736569096</v>
      </c>
      <c r="E12" s="162">
        <v>12.61419754879523</v>
      </c>
      <c r="F12" s="162">
        <v>4.5389188108288141E-3</v>
      </c>
    </row>
    <row r="13" spans="1:9" x14ac:dyDescent="0.25">
      <c r="A13" s="162" t="s">
        <v>140</v>
      </c>
      <c r="B13" s="162">
        <v>11</v>
      </c>
      <c r="C13" s="162">
        <v>1264.9661263430903</v>
      </c>
      <c r="D13" s="162">
        <v>114.99692057664457</v>
      </c>
      <c r="E13" s="162"/>
      <c r="F13" s="162"/>
    </row>
    <row r="14" spans="1:9" ht="15" thickBot="1" x14ac:dyDescent="0.3">
      <c r="A14" s="163" t="s">
        <v>141</v>
      </c>
      <c r="B14" s="163">
        <v>12</v>
      </c>
      <c r="C14" s="163">
        <v>2715.56</v>
      </c>
      <c r="D14" s="163"/>
      <c r="E14" s="163"/>
      <c r="F14" s="163"/>
    </row>
    <row r="15" spans="1:9" ht="15" thickBot="1" x14ac:dyDescent="0.3"/>
    <row r="16" spans="1:9" x14ac:dyDescent="0.25">
      <c r="A16" s="164"/>
      <c r="B16" s="164" t="s">
        <v>148</v>
      </c>
      <c r="C16" s="164" t="s">
        <v>136</v>
      </c>
      <c r="D16" s="164" t="s">
        <v>149</v>
      </c>
      <c r="E16" s="164" t="s">
        <v>150</v>
      </c>
      <c r="F16" s="164" t="s">
        <v>151</v>
      </c>
      <c r="G16" s="164" t="s">
        <v>152</v>
      </c>
      <c r="H16" s="164" t="s">
        <v>153</v>
      </c>
      <c r="I16" s="164" t="s">
        <v>154</v>
      </c>
    </row>
    <row r="17" spans="1:9" x14ac:dyDescent="0.25">
      <c r="A17" s="162" t="s">
        <v>142</v>
      </c>
      <c r="B17" s="162">
        <v>81.453779177473152</v>
      </c>
      <c r="C17" s="162">
        <v>4.925933304586021</v>
      </c>
      <c r="D17" s="162">
        <v>16.535704838236455</v>
      </c>
      <c r="E17" s="162">
        <v>4.0683202154368147E-9</v>
      </c>
      <c r="F17" s="162">
        <v>70.611873074478154</v>
      </c>
      <c r="G17" s="162">
        <v>92.295685280468149</v>
      </c>
      <c r="H17" s="162">
        <v>70.611873074478154</v>
      </c>
      <c r="I17" s="162">
        <v>92.295685280468149</v>
      </c>
    </row>
    <row r="18" spans="1:9" ht="15" thickBot="1" x14ac:dyDescent="0.3">
      <c r="A18" s="163" t="s">
        <v>155</v>
      </c>
      <c r="B18" s="163">
        <v>1.8690811411633945</v>
      </c>
      <c r="C18" s="163">
        <v>0.52625755233767235</v>
      </c>
      <c r="D18" s="163">
        <v>3.5516471599520183</v>
      </c>
      <c r="E18" s="163">
        <v>4.5389188108288011E-3</v>
      </c>
      <c r="F18" s="163">
        <v>0.71079607808202905</v>
      </c>
      <c r="G18" s="163">
        <v>3.02736620424476</v>
      </c>
      <c r="H18" s="163">
        <v>0.71079607808202905</v>
      </c>
      <c r="I18" s="163">
        <v>3.02736620424476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1B95-B82A-4B4A-9AB7-41B69F7E606B}">
  <dimension ref="A1:I18"/>
  <sheetViews>
    <sheetView workbookViewId="0">
      <selection activeCell="C24" sqref="C24"/>
    </sheetView>
  </sheetViews>
  <sheetFormatPr defaultRowHeight="14.4" x14ac:dyDescent="0.25"/>
  <sheetData>
    <row r="1" spans="1:9" x14ac:dyDescent="0.25">
      <c r="A1" t="s">
        <v>131</v>
      </c>
    </row>
    <row r="2" spans="1:9" ht="15" thickBot="1" x14ac:dyDescent="0.3"/>
    <row r="3" spans="1:9" x14ac:dyDescent="0.25">
      <c r="A3" s="165" t="s">
        <v>132</v>
      </c>
      <c r="B3" s="165"/>
    </row>
    <row r="4" spans="1:9" x14ac:dyDescent="0.25">
      <c r="A4" s="162" t="s">
        <v>133</v>
      </c>
      <c r="B4" s="162">
        <v>0.81587232500920581</v>
      </c>
    </row>
    <row r="5" spans="1:9" x14ac:dyDescent="0.25">
      <c r="A5" s="162" t="s">
        <v>134</v>
      </c>
      <c r="B5" s="162">
        <v>0.66564765071592724</v>
      </c>
    </row>
    <row r="6" spans="1:9" x14ac:dyDescent="0.25">
      <c r="A6" s="162" t="s">
        <v>135</v>
      </c>
      <c r="B6" s="162">
        <v>0.63525198259919335</v>
      </c>
    </row>
    <row r="7" spans="1:9" x14ac:dyDescent="0.25">
      <c r="A7" s="162" t="s">
        <v>136</v>
      </c>
      <c r="B7" s="162">
        <v>9.0852220947579418</v>
      </c>
    </row>
    <row r="8" spans="1:9" ht="15" thickBot="1" x14ac:dyDescent="0.3">
      <c r="A8" s="163" t="s">
        <v>137</v>
      </c>
      <c r="B8" s="163">
        <v>13</v>
      </c>
    </row>
    <row r="10" spans="1:9" ht="15" thickBot="1" x14ac:dyDescent="0.3">
      <c r="A10" t="s">
        <v>138</v>
      </c>
    </row>
    <row r="11" spans="1:9" x14ac:dyDescent="0.25">
      <c r="A11" s="164"/>
      <c r="B11" s="164" t="s">
        <v>143</v>
      </c>
      <c r="C11" s="164" t="s">
        <v>144</v>
      </c>
      <c r="D11" s="164" t="s">
        <v>145</v>
      </c>
      <c r="E11" s="164" t="s">
        <v>146</v>
      </c>
      <c r="F11" s="164" t="s">
        <v>147</v>
      </c>
    </row>
    <row r="12" spans="1:9" x14ac:dyDescent="0.25">
      <c r="A12" s="162" t="s">
        <v>139</v>
      </c>
      <c r="B12" s="162">
        <v>1</v>
      </c>
      <c r="C12" s="162">
        <v>1807.6061343781432</v>
      </c>
      <c r="D12" s="162">
        <v>1807.6061343781432</v>
      </c>
      <c r="E12" s="162">
        <v>21.899424883819698</v>
      </c>
      <c r="F12" s="162">
        <v>6.7190355437036359E-4</v>
      </c>
    </row>
    <row r="13" spans="1:9" x14ac:dyDescent="0.25">
      <c r="A13" s="162" t="s">
        <v>140</v>
      </c>
      <c r="B13" s="162">
        <v>11</v>
      </c>
      <c r="C13" s="162">
        <v>907.95386562185672</v>
      </c>
      <c r="D13" s="162">
        <v>82.54126051107788</v>
      </c>
      <c r="E13" s="162"/>
      <c r="F13" s="162"/>
    </row>
    <row r="14" spans="1:9" ht="15" thickBot="1" x14ac:dyDescent="0.3">
      <c r="A14" s="163" t="s">
        <v>141</v>
      </c>
      <c r="B14" s="163">
        <v>12</v>
      </c>
      <c r="C14" s="163">
        <v>2715.56</v>
      </c>
      <c r="D14" s="163"/>
      <c r="E14" s="163"/>
      <c r="F14" s="163"/>
    </row>
    <row r="15" spans="1:9" ht="15" thickBot="1" x14ac:dyDescent="0.3"/>
    <row r="16" spans="1:9" x14ac:dyDescent="0.25">
      <c r="A16" s="164"/>
      <c r="B16" s="164" t="s">
        <v>148</v>
      </c>
      <c r="C16" s="164" t="s">
        <v>136</v>
      </c>
      <c r="D16" s="164" t="s">
        <v>149</v>
      </c>
      <c r="E16" s="164" t="s">
        <v>150</v>
      </c>
      <c r="F16" s="164" t="s">
        <v>151</v>
      </c>
      <c r="G16" s="164" t="s">
        <v>152</v>
      </c>
      <c r="H16" s="164" t="s">
        <v>153</v>
      </c>
      <c r="I16" s="164" t="s">
        <v>154</v>
      </c>
    </row>
    <row r="17" spans="1:9" x14ac:dyDescent="0.25">
      <c r="A17" s="162" t="s">
        <v>142</v>
      </c>
      <c r="B17" s="162">
        <v>57.419727855138476</v>
      </c>
      <c r="C17" s="162">
        <v>8.4981578236209074</v>
      </c>
      <c r="D17" s="162">
        <v>6.7567264631798745</v>
      </c>
      <c r="E17" s="162">
        <v>3.1291518401810312E-5</v>
      </c>
      <c r="F17" s="162">
        <v>38.715408597232205</v>
      </c>
      <c r="G17" s="162">
        <v>76.124047113044753</v>
      </c>
      <c r="H17" s="162">
        <v>38.715408597232205</v>
      </c>
      <c r="I17" s="162">
        <v>76.124047113044753</v>
      </c>
    </row>
    <row r="18" spans="1:9" ht="15" thickBot="1" x14ac:dyDescent="0.3">
      <c r="A18" s="163" t="s">
        <v>155</v>
      </c>
      <c r="B18" s="163">
        <v>0.7887276962990416</v>
      </c>
      <c r="C18" s="163">
        <v>0.16854300646079676</v>
      </c>
      <c r="D18" s="163">
        <v>4.6796821349125528</v>
      </c>
      <c r="E18" s="163">
        <v>6.7190355437036304E-4</v>
      </c>
      <c r="F18" s="163">
        <v>0.41776704024159883</v>
      </c>
      <c r="G18" s="163">
        <v>1.1596883523564845</v>
      </c>
      <c r="H18" s="163">
        <v>0.41776704024159883</v>
      </c>
      <c r="I18" s="163">
        <v>1.1596883523564845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ED71-3902-4413-B45B-3B5913F9BED2}">
  <dimension ref="A1:I18"/>
  <sheetViews>
    <sheetView workbookViewId="0">
      <selection sqref="A1:I21"/>
    </sheetView>
  </sheetViews>
  <sheetFormatPr defaultRowHeight="14.4" x14ac:dyDescent="0.25"/>
  <sheetData>
    <row r="1" spans="1:9" x14ac:dyDescent="0.25">
      <c r="A1" t="s">
        <v>131</v>
      </c>
    </row>
    <row r="2" spans="1:9" ht="15" thickBot="1" x14ac:dyDescent="0.3"/>
    <row r="3" spans="1:9" x14ac:dyDescent="0.25">
      <c r="A3" s="165" t="s">
        <v>132</v>
      </c>
      <c r="B3" s="165"/>
    </row>
    <row r="4" spans="1:9" x14ac:dyDescent="0.25">
      <c r="A4" s="162" t="s">
        <v>133</v>
      </c>
      <c r="B4" s="162">
        <v>0.53319377281184022</v>
      </c>
    </row>
    <row r="5" spans="1:9" x14ac:dyDescent="0.25">
      <c r="A5" s="162" t="s">
        <v>134</v>
      </c>
      <c r="B5" s="162">
        <v>0.28429559936532423</v>
      </c>
    </row>
    <row r="6" spans="1:9" x14ac:dyDescent="0.25">
      <c r="A6" s="162" t="s">
        <v>135</v>
      </c>
      <c r="B6" s="162">
        <v>0.21923156294399007</v>
      </c>
    </row>
    <row r="7" spans="1:9" x14ac:dyDescent="0.25">
      <c r="A7" s="162" t="s">
        <v>136</v>
      </c>
      <c r="B7" s="162">
        <v>13.292302085956299</v>
      </c>
    </row>
    <row r="8" spans="1:9" ht="15" thickBot="1" x14ac:dyDescent="0.3">
      <c r="A8" s="163" t="s">
        <v>137</v>
      </c>
      <c r="B8" s="163">
        <v>13</v>
      </c>
    </row>
    <row r="10" spans="1:9" ht="15" thickBot="1" x14ac:dyDescent="0.3">
      <c r="A10" t="s">
        <v>138</v>
      </c>
    </row>
    <row r="11" spans="1:9" x14ac:dyDescent="0.25">
      <c r="A11" s="164"/>
      <c r="B11" s="164" t="s">
        <v>143</v>
      </c>
      <c r="C11" s="164" t="s">
        <v>144</v>
      </c>
      <c r="D11" s="164" t="s">
        <v>145</v>
      </c>
      <c r="E11" s="164" t="s">
        <v>146</v>
      </c>
      <c r="F11" s="164" t="s">
        <v>147</v>
      </c>
    </row>
    <row r="12" spans="1:9" x14ac:dyDescent="0.25">
      <c r="A12" s="162" t="s">
        <v>139</v>
      </c>
      <c r="B12" s="162">
        <v>1</v>
      </c>
      <c r="C12" s="162">
        <v>772.0217578124998</v>
      </c>
      <c r="D12" s="162">
        <v>772.0217578124998</v>
      </c>
      <c r="E12" s="162">
        <v>4.3694737523555354</v>
      </c>
      <c r="F12" s="162">
        <v>6.0606204672786705E-2</v>
      </c>
    </row>
    <row r="13" spans="1:9" x14ac:dyDescent="0.25">
      <c r="A13" s="162" t="s">
        <v>140</v>
      </c>
      <c r="B13" s="162">
        <v>11</v>
      </c>
      <c r="C13" s="162">
        <v>1943.5382421875001</v>
      </c>
      <c r="D13" s="162">
        <v>176.68529474431818</v>
      </c>
      <c r="E13" s="162"/>
      <c r="F13" s="162"/>
    </row>
    <row r="14" spans="1:9" ht="15" thickBot="1" x14ac:dyDescent="0.3">
      <c r="A14" s="163" t="s">
        <v>141</v>
      </c>
      <c r="B14" s="163">
        <v>12</v>
      </c>
      <c r="C14" s="163">
        <v>2715.56</v>
      </c>
      <c r="D14" s="163"/>
      <c r="E14" s="163"/>
      <c r="F14" s="163"/>
    </row>
    <row r="15" spans="1:9" ht="15" thickBot="1" x14ac:dyDescent="0.3"/>
    <row r="16" spans="1:9" x14ac:dyDescent="0.25">
      <c r="A16" s="164"/>
      <c r="B16" s="164" t="s">
        <v>148</v>
      </c>
      <c r="C16" s="164" t="s">
        <v>136</v>
      </c>
      <c r="D16" s="164" t="s">
        <v>149</v>
      </c>
      <c r="E16" s="164" t="s">
        <v>150</v>
      </c>
      <c r="F16" s="164" t="s">
        <v>151</v>
      </c>
      <c r="G16" s="164" t="s">
        <v>152</v>
      </c>
      <c r="H16" s="164" t="s">
        <v>153</v>
      </c>
      <c r="I16" s="164" t="s">
        <v>154</v>
      </c>
    </row>
    <row r="17" spans="1:9" x14ac:dyDescent="0.25">
      <c r="A17" s="162" t="s">
        <v>142</v>
      </c>
      <c r="B17" s="162">
        <v>110.13820312500002</v>
      </c>
      <c r="C17" s="162">
        <v>7.9563200198089525</v>
      </c>
      <c r="D17" s="162">
        <v>13.842857357520501</v>
      </c>
      <c r="E17" s="162">
        <v>2.6452014436552326E-8</v>
      </c>
      <c r="F17" s="162">
        <v>92.626460832460509</v>
      </c>
      <c r="G17" s="162">
        <v>127.64994541753953</v>
      </c>
      <c r="H17" s="162">
        <v>92.626460832460509</v>
      </c>
      <c r="I17" s="162">
        <v>127.64994541753953</v>
      </c>
    </row>
    <row r="18" spans="1:9" ht="15" thickBot="1" x14ac:dyDescent="0.3">
      <c r="A18" s="163" t="s">
        <v>155</v>
      </c>
      <c r="B18" s="163">
        <v>-1.2522656249999995</v>
      </c>
      <c r="C18" s="163">
        <v>0.59907595924840473</v>
      </c>
      <c r="D18" s="163">
        <v>-2.0903286230532112</v>
      </c>
      <c r="E18" s="163">
        <v>6.0606204672786775E-2</v>
      </c>
      <c r="F18" s="163">
        <v>-2.5708229210734013</v>
      </c>
      <c r="G18" s="163">
        <v>6.6291671073402503E-2</v>
      </c>
      <c r="H18" s="163">
        <v>-2.5708229210734013</v>
      </c>
      <c r="I18" s="163">
        <v>6.6291671073402503E-2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396D-CB5F-441E-9776-32D823A36117}">
  <dimension ref="A1:I19"/>
  <sheetViews>
    <sheetView workbookViewId="0">
      <selection sqref="A1:I22"/>
    </sheetView>
  </sheetViews>
  <sheetFormatPr defaultRowHeight="14.4" x14ac:dyDescent="0.25"/>
  <sheetData>
    <row r="1" spans="1:9" x14ac:dyDescent="0.25">
      <c r="A1" t="s">
        <v>131</v>
      </c>
    </row>
    <row r="2" spans="1:9" ht="15" thickBot="1" x14ac:dyDescent="0.3"/>
    <row r="3" spans="1:9" x14ac:dyDescent="0.25">
      <c r="A3" s="165" t="s">
        <v>132</v>
      </c>
      <c r="B3" s="165"/>
    </row>
    <row r="4" spans="1:9" x14ac:dyDescent="0.25">
      <c r="A4" s="162" t="s">
        <v>133</v>
      </c>
      <c r="B4" s="162">
        <v>0.98911007190807487</v>
      </c>
    </row>
    <row r="5" spans="1:9" x14ac:dyDescent="0.25">
      <c r="A5" s="162" t="s">
        <v>134</v>
      </c>
      <c r="B5" s="162">
        <v>0.97833873434999696</v>
      </c>
    </row>
    <row r="6" spans="1:9" x14ac:dyDescent="0.25">
      <c r="A6" s="162" t="s">
        <v>135</v>
      </c>
      <c r="B6" s="162">
        <v>0.97400648121999645</v>
      </c>
    </row>
    <row r="7" spans="1:9" x14ac:dyDescent="0.25">
      <c r="A7" s="162" t="s">
        <v>136</v>
      </c>
      <c r="B7" s="162">
        <v>2.4253343387772777</v>
      </c>
    </row>
    <row r="8" spans="1:9" ht="15" thickBot="1" x14ac:dyDescent="0.3">
      <c r="A8" s="163" t="s">
        <v>137</v>
      </c>
      <c r="B8" s="163">
        <v>13</v>
      </c>
    </row>
    <row r="10" spans="1:9" ht="15" thickBot="1" x14ac:dyDescent="0.3">
      <c r="A10" t="s">
        <v>138</v>
      </c>
    </row>
    <row r="11" spans="1:9" x14ac:dyDescent="0.25">
      <c r="A11" s="164"/>
      <c r="B11" s="164" t="s">
        <v>143</v>
      </c>
      <c r="C11" s="164" t="s">
        <v>144</v>
      </c>
      <c r="D11" s="164" t="s">
        <v>145</v>
      </c>
      <c r="E11" s="164" t="s">
        <v>146</v>
      </c>
      <c r="F11" s="164" t="s">
        <v>147</v>
      </c>
    </row>
    <row r="12" spans="1:9" x14ac:dyDescent="0.25">
      <c r="A12" s="162" t="s">
        <v>139</v>
      </c>
      <c r="B12" s="162">
        <v>2</v>
      </c>
      <c r="C12" s="162">
        <v>2656.7375334514777</v>
      </c>
      <c r="D12" s="162">
        <v>1328.3687667257389</v>
      </c>
      <c r="E12" s="162">
        <v>225.8267707339302</v>
      </c>
      <c r="F12" s="162">
        <v>4.7689101768367275E-9</v>
      </c>
    </row>
    <row r="13" spans="1:9" x14ac:dyDescent="0.25">
      <c r="A13" s="162" t="s">
        <v>140</v>
      </c>
      <c r="B13" s="162">
        <v>10</v>
      </c>
      <c r="C13" s="162">
        <v>58.822466548522144</v>
      </c>
      <c r="D13" s="162">
        <v>5.8822466548522145</v>
      </c>
      <c r="E13" s="162"/>
      <c r="F13" s="162"/>
    </row>
    <row r="14" spans="1:9" ht="15" thickBot="1" x14ac:dyDescent="0.3">
      <c r="A14" s="163" t="s">
        <v>141</v>
      </c>
      <c r="B14" s="163">
        <v>12</v>
      </c>
      <c r="C14" s="163">
        <v>2715.56</v>
      </c>
      <c r="D14" s="163"/>
      <c r="E14" s="163"/>
      <c r="F14" s="163"/>
    </row>
    <row r="15" spans="1:9" ht="15" thickBot="1" x14ac:dyDescent="0.3"/>
    <row r="16" spans="1:9" x14ac:dyDescent="0.25">
      <c r="A16" s="164"/>
      <c r="B16" s="164" t="s">
        <v>148</v>
      </c>
      <c r="C16" s="164" t="s">
        <v>136</v>
      </c>
      <c r="D16" s="164" t="s">
        <v>149</v>
      </c>
      <c r="E16" s="164" t="s">
        <v>150</v>
      </c>
      <c r="F16" s="164" t="s">
        <v>151</v>
      </c>
      <c r="G16" s="164" t="s">
        <v>152</v>
      </c>
      <c r="H16" s="164" t="s">
        <v>153</v>
      </c>
      <c r="I16" s="164" t="s">
        <v>154</v>
      </c>
    </row>
    <row r="17" spans="1:9" x14ac:dyDescent="0.25">
      <c r="A17" s="162" t="s">
        <v>142</v>
      </c>
      <c r="B17" s="162">
        <v>52.571396272097971</v>
      </c>
      <c r="C17" s="162">
        <v>2.3042249018288889</v>
      </c>
      <c r="D17" s="162">
        <v>22.815219222034909</v>
      </c>
      <c r="E17" s="162">
        <v>5.9016387636313425E-10</v>
      </c>
      <c r="F17" s="162">
        <v>47.437263244618762</v>
      </c>
      <c r="G17" s="162">
        <v>57.705529299577179</v>
      </c>
      <c r="H17" s="162">
        <v>47.437263244618762</v>
      </c>
      <c r="I17" s="162">
        <v>57.705529299577179</v>
      </c>
    </row>
    <row r="18" spans="1:9" x14ac:dyDescent="0.25">
      <c r="A18" s="162" t="s">
        <v>155</v>
      </c>
      <c r="B18" s="162">
        <v>1.4689109323037937</v>
      </c>
      <c r="C18" s="162">
        <v>0.12225865918012882</v>
      </c>
      <c r="D18" s="162">
        <v>12.014780320300957</v>
      </c>
      <c r="E18" s="162">
        <v>2.8877829691599925E-7</v>
      </c>
      <c r="F18" s="162">
        <v>1.1965016637928003</v>
      </c>
      <c r="G18" s="162">
        <v>1.741320200814787</v>
      </c>
      <c r="H18" s="162">
        <v>1.1965016637928003</v>
      </c>
      <c r="I18" s="162">
        <v>1.741320200814787</v>
      </c>
    </row>
    <row r="19" spans="1:9" ht="15" thickBot="1" x14ac:dyDescent="0.3">
      <c r="A19" s="163" t="s">
        <v>156</v>
      </c>
      <c r="B19" s="163">
        <v>0.66180109908827278</v>
      </c>
      <c r="C19" s="163">
        <v>4.621676898369665E-2</v>
      </c>
      <c r="D19" s="163">
        <v>14.319501636337423</v>
      </c>
      <c r="E19" s="163">
        <v>5.4577272322975245E-8</v>
      </c>
      <c r="F19" s="163">
        <v>0.55882372050242402</v>
      </c>
      <c r="G19" s="163">
        <v>0.76477847767412155</v>
      </c>
      <c r="H19" s="163">
        <v>0.55882372050242402</v>
      </c>
      <c r="I19" s="163">
        <v>0.76477847767412155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E00E-40AF-496A-9BD6-E3CCD7CB2FC5}">
  <dimension ref="A1:I19"/>
  <sheetViews>
    <sheetView workbookViewId="0">
      <selection activeCell="E27" sqref="E27"/>
    </sheetView>
  </sheetViews>
  <sheetFormatPr defaultRowHeight="14.4" x14ac:dyDescent="0.25"/>
  <sheetData>
    <row r="1" spans="1:9" x14ac:dyDescent="0.25">
      <c r="A1" t="s">
        <v>157</v>
      </c>
    </row>
    <row r="2" spans="1:9" ht="15" thickBot="1" x14ac:dyDescent="0.3"/>
    <row r="3" spans="1:9" x14ac:dyDescent="0.25">
      <c r="A3" s="165" t="s">
        <v>132</v>
      </c>
      <c r="B3" s="165"/>
    </row>
    <row r="4" spans="1:9" x14ac:dyDescent="0.25">
      <c r="A4" s="162" t="s">
        <v>133</v>
      </c>
      <c r="B4" s="162">
        <v>0.91933897987903757</v>
      </c>
    </row>
    <row r="5" spans="1:9" x14ac:dyDescent="0.25">
      <c r="A5" s="162" t="s">
        <v>134</v>
      </c>
      <c r="B5" s="162">
        <v>0.84518415992502938</v>
      </c>
    </row>
    <row r="6" spans="1:9" x14ac:dyDescent="0.25">
      <c r="A6" s="162" t="s">
        <v>135</v>
      </c>
      <c r="B6" s="162">
        <v>0.81422099191003527</v>
      </c>
    </row>
    <row r="7" spans="1:9" x14ac:dyDescent="0.25">
      <c r="A7" s="162" t="s">
        <v>136</v>
      </c>
      <c r="B7" s="162">
        <v>6.483916275477247</v>
      </c>
    </row>
    <row r="8" spans="1:9" ht="15" thickBot="1" x14ac:dyDescent="0.3">
      <c r="A8" s="163" t="s">
        <v>137</v>
      </c>
      <c r="B8" s="163">
        <v>13</v>
      </c>
    </row>
    <row r="10" spans="1:9" ht="15" thickBot="1" x14ac:dyDescent="0.3">
      <c r="A10" t="s">
        <v>138</v>
      </c>
    </row>
    <row r="11" spans="1:9" x14ac:dyDescent="0.25">
      <c r="A11" s="164"/>
      <c r="B11" s="164" t="s">
        <v>143</v>
      </c>
      <c r="C11" s="164" t="s">
        <v>144</v>
      </c>
      <c r="D11" s="164" t="s">
        <v>145</v>
      </c>
      <c r="E11" s="164" t="s">
        <v>146</v>
      </c>
      <c r="F11" s="164" t="s">
        <v>147</v>
      </c>
    </row>
    <row r="12" spans="1:9" x14ac:dyDescent="0.25">
      <c r="A12" s="162" t="s">
        <v>139</v>
      </c>
      <c r="B12" s="162">
        <v>2</v>
      </c>
      <c r="C12" s="162">
        <v>2295.1482973260127</v>
      </c>
      <c r="D12" s="162">
        <v>1147.5741486630063</v>
      </c>
      <c r="E12" s="162">
        <v>27.296436834749688</v>
      </c>
      <c r="F12" s="162">
        <v>8.8935872203875166E-5</v>
      </c>
    </row>
    <row r="13" spans="1:9" x14ac:dyDescent="0.25">
      <c r="A13" s="162" t="s">
        <v>140</v>
      </c>
      <c r="B13" s="162">
        <v>10</v>
      </c>
      <c r="C13" s="162">
        <v>420.41170267398741</v>
      </c>
      <c r="D13" s="162">
        <v>42.041170267398741</v>
      </c>
      <c r="E13" s="162"/>
      <c r="F13" s="162"/>
    </row>
    <row r="14" spans="1:9" ht="15" thickBot="1" x14ac:dyDescent="0.3">
      <c r="A14" s="163" t="s">
        <v>141</v>
      </c>
      <c r="B14" s="163">
        <v>12</v>
      </c>
      <c r="C14" s="163">
        <v>2715.56</v>
      </c>
      <c r="D14" s="163"/>
      <c r="E14" s="163"/>
      <c r="F14" s="163"/>
    </row>
    <row r="15" spans="1:9" ht="15" thickBot="1" x14ac:dyDescent="0.3"/>
    <row r="16" spans="1:9" x14ac:dyDescent="0.25">
      <c r="A16" s="164"/>
      <c r="B16" s="164" t="s">
        <v>148</v>
      </c>
      <c r="C16" s="164" t="s">
        <v>136</v>
      </c>
      <c r="D16" s="164" t="s">
        <v>149</v>
      </c>
      <c r="E16" s="164" t="s">
        <v>150</v>
      </c>
      <c r="F16" s="164" t="s">
        <v>151</v>
      </c>
      <c r="G16" s="164" t="s">
        <v>152</v>
      </c>
      <c r="H16" s="164" t="s">
        <v>153</v>
      </c>
      <c r="I16" s="164" t="s">
        <v>154</v>
      </c>
    </row>
    <row r="17" spans="1:9" x14ac:dyDescent="0.25">
      <c r="A17" s="162" t="s">
        <v>142</v>
      </c>
      <c r="B17" s="162">
        <v>72.020620014120539</v>
      </c>
      <c r="C17" s="162">
        <v>7.4274310596858584</v>
      </c>
      <c r="D17" s="162">
        <v>9.6965719958047831</v>
      </c>
      <c r="E17" s="162">
        <v>2.1067352886374619E-6</v>
      </c>
      <c r="F17" s="162">
        <v>55.471272299584896</v>
      </c>
      <c r="G17" s="162">
        <v>88.569967728656181</v>
      </c>
      <c r="H17" s="162">
        <v>55.471272299584896</v>
      </c>
      <c r="I17" s="162">
        <v>88.569967728656181</v>
      </c>
    </row>
    <row r="18" spans="1:9" x14ac:dyDescent="0.25">
      <c r="A18" s="162" t="s">
        <v>155</v>
      </c>
      <c r="B18" s="162">
        <v>0.73113012125823407</v>
      </c>
      <c r="C18" s="162">
        <v>0.1214686156621848</v>
      </c>
      <c r="D18" s="162">
        <v>6.01908663626803</v>
      </c>
      <c r="E18" s="162">
        <v>1.2879196017732633E-4</v>
      </c>
      <c r="F18" s="162">
        <v>0.46048117940433164</v>
      </c>
      <c r="G18" s="162">
        <v>1.0017790631121364</v>
      </c>
      <c r="H18" s="162">
        <v>0.46048117940433164</v>
      </c>
      <c r="I18" s="162">
        <v>1.0017790631121364</v>
      </c>
    </row>
    <row r="19" spans="1:9" ht="15" thickBot="1" x14ac:dyDescent="0.3">
      <c r="A19" s="163" t="s">
        <v>156</v>
      </c>
      <c r="B19" s="163">
        <v>-1.0049380136681132</v>
      </c>
      <c r="C19" s="163">
        <v>0.29510093328813658</v>
      </c>
      <c r="D19" s="163">
        <v>-3.4054043898495285</v>
      </c>
      <c r="E19" s="163">
        <v>6.7098733272881834E-3</v>
      </c>
      <c r="F19" s="163">
        <v>-1.6624638683848199</v>
      </c>
      <c r="G19" s="163">
        <v>-0.34741215895140642</v>
      </c>
      <c r="H19" s="163">
        <v>-1.6624638683848199</v>
      </c>
      <c r="I19" s="163">
        <v>-0.34741215895140642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E033-5F48-41DA-AD98-F2A30C0BF77E}">
  <dimension ref="A1:I20"/>
  <sheetViews>
    <sheetView workbookViewId="0">
      <selection activeCell="D27" sqref="D27"/>
    </sheetView>
  </sheetViews>
  <sheetFormatPr defaultRowHeight="14.4" x14ac:dyDescent="0.25"/>
  <sheetData>
    <row r="1" spans="1:9" x14ac:dyDescent="0.25">
      <c r="A1" t="s">
        <v>131</v>
      </c>
    </row>
    <row r="2" spans="1:9" ht="15" thickBot="1" x14ac:dyDescent="0.3"/>
    <row r="3" spans="1:9" x14ac:dyDescent="0.25">
      <c r="A3" s="165" t="s">
        <v>132</v>
      </c>
      <c r="B3" s="165"/>
    </row>
    <row r="4" spans="1:9" x14ac:dyDescent="0.25">
      <c r="A4" s="162" t="s">
        <v>133</v>
      </c>
      <c r="B4" s="162">
        <v>0.99111052338633299</v>
      </c>
    </row>
    <row r="5" spans="1:9" x14ac:dyDescent="0.25">
      <c r="A5" s="162" t="s">
        <v>134</v>
      </c>
      <c r="B5" s="162">
        <v>0.9823000695671309</v>
      </c>
    </row>
    <row r="6" spans="1:9" x14ac:dyDescent="0.25">
      <c r="A6" s="162" t="s">
        <v>135</v>
      </c>
      <c r="B6" s="162">
        <v>0.97640009275617445</v>
      </c>
    </row>
    <row r="7" spans="1:9" x14ac:dyDescent="0.25">
      <c r="A7" s="162" t="s">
        <v>136</v>
      </c>
      <c r="B7" s="162">
        <v>2.3109695677183222</v>
      </c>
    </row>
    <row r="8" spans="1:9" ht="15" thickBot="1" x14ac:dyDescent="0.3">
      <c r="A8" s="163" t="s">
        <v>137</v>
      </c>
      <c r="B8" s="163">
        <v>13</v>
      </c>
    </row>
    <row r="10" spans="1:9" ht="15" thickBot="1" x14ac:dyDescent="0.3">
      <c r="A10" t="s">
        <v>138</v>
      </c>
    </row>
    <row r="11" spans="1:9" x14ac:dyDescent="0.25">
      <c r="A11" s="164"/>
      <c r="B11" s="164" t="s">
        <v>143</v>
      </c>
      <c r="C11" s="164" t="s">
        <v>144</v>
      </c>
      <c r="D11" s="164" t="s">
        <v>145</v>
      </c>
      <c r="E11" s="164" t="s">
        <v>146</v>
      </c>
      <c r="F11" s="164" t="s">
        <v>147</v>
      </c>
    </row>
    <row r="12" spans="1:9" x14ac:dyDescent="0.25">
      <c r="A12" s="162" t="s">
        <v>139</v>
      </c>
      <c r="B12" s="162">
        <v>3</v>
      </c>
      <c r="C12" s="162">
        <v>2667.4947769137179</v>
      </c>
      <c r="D12" s="162">
        <v>889.16492563790598</v>
      </c>
      <c r="E12" s="162">
        <v>166.49219158675069</v>
      </c>
      <c r="F12" s="162">
        <v>3.3533855542828434E-8</v>
      </c>
    </row>
    <row r="13" spans="1:9" x14ac:dyDescent="0.25">
      <c r="A13" s="162" t="s">
        <v>140</v>
      </c>
      <c r="B13" s="162">
        <v>9</v>
      </c>
      <c r="C13" s="162">
        <v>48.065223086281868</v>
      </c>
      <c r="D13" s="162">
        <v>5.3405803429202079</v>
      </c>
      <c r="E13" s="162"/>
      <c r="F13" s="162"/>
    </row>
    <row r="14" spans="1:9" ht="15" thickBot="1" x14ac:dyDescent="0.3">
      <c r="A14" s="163" t="s">
        <v>141</v>
      </c>
      <c r="B14" s="163">
        <v>12</v>
      </c>
      <c r="C14" s="163">
        <v>2715.56</v>
      </c>
      <c r="D14" s="163"/>
      <c r="E14" s="163"/>
      <c r="F14" s="163"/>
    </row>
    <row r="15" spans="1:9" ht="15" thickBot="1" x14ac:dyDescent="0.3"/>
    <row r="16" spans="1:9" x14ac:dyDescent="0.25">
      <c r="A16" s="164"/>
      <c r="B16" s="164" t="s">
        <v>148</v>
      </c>
      <c r="C16" s="164" t="s">
        <v>136</v>
      </c>
      <c r="D16" s="164" t="s">
        <v>149</v>
      </c>
      <c r="E16" s="164" t="s">
        <v>150</v>
      </c>
      <c r="F16" s="164" t="s">
        <v>151</v>
      </c>
      <c r="G16" s="164" t="s">
        <v>152</v>
      </c>
      <c r="H16" s="164" t="s">
        <v>153</v>
      </c>
      <c r="I16" s="164" t="s">
        <v>154</v>
      </c>
    </row>
    <row r="17" spans="1:9" x14ac:dyDescent="0.25">
      <c r="A17" s="162" t="s">
        <v>142</v>
      </c>
      <c r="B17" s="162">
        <v>47.977135740638886</v>
      </c>
      <c r="C17" s="162">
        <v>3.9114580596395072</v>
      </c>
      <c r="D17" s="162">
        <v>12.265793218056546</v>
      </c>
      <c r="E17" s="162">
        <v>6.3876990705646134E-7</v>
      </c>
      <c r="F17" s="162">
        <v>39.128802874040602</v>
      </c>
      <c r="G17" s="162">
        <v>56.82546860723717</v>
      </c>
      <c r="H17" s="162">
        <v>39.128802874040602</v>
      </c>
      <c r="I17" s="162">
        <v>56.82546860723717</v>
      </c>
    </row>
    <row r="18" spans="1:9" x14ac:dyDescent="0.25">
      <c r="A18" s="162" t="s">
        <v>155</v>
      </c>
      <c r="B18" s="162">
        <v>1.7074260380008772</v>
      </c>
      <c r="C18" s="162">
        <v>0.20448549186480516</v>
      </c>
      <c r="D18" s="162">
        <v>8.3498639557750902</v>
      </c>
      <c r="E18" s="162">
        <v>1.5698808758288873E-5</v>
      </c>
      <c r="F18" s="162">
        <v>1.2448477178905941</v>
      </c>
      <c r="G18" s="162">
        <v>2.1700043581111603</v>
      </c>
      <c r="H18" s="162">
        <v>1.2448477178905941</v>
      </c>
      <c r="I18" s="162">
        <v>2.1700043581111603</v>
      </c>
    </row>
    <row r="19" spans="1:9" x14ac:dyDescent="0.25">
      <c r="A19" s="162" t="s">
        <v>156</v>
      </c>
      <c r="B19" s="162">
        <v>0.65620922126919923</v>
      </c>
      <c r="C19" s="162">
        <v>4.4213360261438246E-2</v>
      </c>
      <c r="D19" s="162">
        <v>14.841876242587425</v>
      </c>
      <c r="E19" s="162">
        <v>1.2368200920887773E-7</v>
      </c>
      <c r="F19" s="162">
        <v>0.55619165166240914</v>
      </c>
      <c r="G19" s="162">
        <v>0.75622679087598932</v>
      </c>
      <c r="H19" s="162">
        <v>0.55619165166240914</v>
      </c>
      <c r="I19" s="162">
        <v>0.75622679087598932</v>
      </c>
    </row>
    <row r="20" spans="1:9" ht="15" thickBot="1" x14ac:dyDescent="0.3">
      <c r="A20" s="163" t="s">
        <v>158</v>
      </c>
      <c r="B20" s="163">
        <v>0.26202573314438499</v>
      </c>
      <c r="C20" s="163">
        <v>0.18462379438420834</v>
      </c>
      <c r="D20" s="163">
        <v>1.4192414039498105</v>
      </c>
      <c r="E20" s="163">
        <v>0.18952109081334217</v>
      </c>
      <c r="F20" s="163">
        <v>-0.15562230574483499</v>
      </c>
      <c r="G20" s="163">
        <v>0.67967377203360502</v>
      </c>
      <c r="H20" s="163">
        <v>-0.15562230574483499</v>
      </c>
      <c r="I20" s="163">
        <v>0.67967377203360502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BBD7-24EB-469F-BDEA-412B521C7723}">
  <dimension ref="A1:I19"/>
  <sheetViews>
    <sheetView workbookViewId="0">
      <selection sqref="A1:I22"/>
    </sheetView>
  </sheetViews>
  <sheetFormatPr defaultRowHeight="14.4" x14ac:dyDescent="0.25"/>
  <sheetData>
    <row r="1" spans="1:9" x14ac:dyDescent="0.25">
      <c r="A1" t="s">
        <v>131</v>
      </c>
    </row>
    <row r="2" spans="1:9" ht="15" thickBot="1" x14ac:dyDescent="0.3"/>
    <row r="3" spans="1:9" x14ac:dyDescent="0.25">
      <c r="A3" s="165" t="s">
        <v>132</v>
      </c>
      <c r="B3" s="165"/>
    </row>
    <row r="4" spans="1:9" x14ac:dyDescent="0.25">
      <c r="A4" s="162" t="s">
        <v>133</v>
      </c>
      <c r="B4" s="162">
        <v>0.74100060806367174</v>
      </c>
    </row>
    <row r="5" spans="1:9" x14ac:dyDescent="0.25">
      <c r="A5" s="162" t="s">
        <v>134</v>
      </c>
      <c r="B5" s="162">
        <v>0.5490819011507313</v>
      </c>
    </row>
    <row r="6" spans="1:9" x14ac:dyDescent="0.25">
      <c r="A6" s="162" t="s">
        <v>135</v>
      </c>
      <c r="B6" s="162">
        <v>0.45889828138087757</v>
      </c>
    </row>
    <row r="7" spans="1:9" x14ac:dyDescent="0.25">
      <c r="A7" s="162" t="s">
        <v>136</v>
      </c>
      <c r="B7" s="162">
        <v>11.065690907083571</v>
      </c>
    </row>
    <row r="8" spans="1:9" ht="15" thickBot="1" x14ac:dyDescent="0.3">
      <c r="A8" s="163" t="s">
        <v>137</v>
      </c>
      <c r="B8" s="163">
        <v>13</v>
      </c>
    </row>
    <row r="10" spans="1:9" ht="15" thickBot="1" x14ac:dyDescent="0.3">
      <c r="A10" t="s">
        <v>138</v>
      </c>
    </row>
    <row r="11" spans="1:9" x14ac:dyDescent="0.25">
      <c r="A11" s="164"/>
      <c r="B11" s="164" t="s">
        <v>143</v>
      </c>
      <c r="C11" s="164" t="s">
        <v>144</v>
      </c>
      <c r="D11" s="164" t="s">
        <v>145</v>
      </c>
      <c r="E11" s="164" t="s">
        <v>146</v>
      </c>
      <c r="F11" s="164" t="s">
        <v>147</v>
      </c>
    </row>
    <row r="12" spans="1:9" x14ac:dyDescent="0.25">
      <c r="A12" s="162" t="s">
        <v>139</v>
      </c>
      <c r="B12" s="162">
        <v>2</v>
      </c>
      <c r="C12" s="162">
        <v>1491.0648474888799</v>
      </c>
      <c r="D12" s="162">
        <v>745.53242374443994</v>
      </c>
      <c r="E12" s="162">
        <v>6.0884881595124938</v>
      </c>
      <c r="F12" s="162">
        <v>1.8641821121010444E-2</v>
      </c>
    </row>
    <row r="13" spans="1:9" x14ac:dyDescent="0.25">
      <c r="A13" s="162" t="s">
        <v>140</v>
      </c>
      <c r="B13" s="162">
        <v>10</v>
      </c>
      <c r="C13" s="162">
        <v>1224.4951525111201</v>
      </c>
      <c r="D13" s="162">
        <v>122.449515251112</v>
      </c>
      <c r="E13" s="162"/>
      <c r="F13" s="162"/>
    </row>
    <row r="14" spans="1:9" ht="15" thickBot="1" x14ac:dyDescent="0.3">
      <c r="A14" s="163" t="s">
        <v>141</v>
      </c>
      <c r="B14" s="163">
        <v>12</v>
      </c>
      <c r="C14" s="163">
        <v>2715.56</v>
      </c>
      <c r="D14" s="163"/>
      <c r="E14" s="163"/>
      <c r="F14" s="163"/>
    </row>
    <row r="15" spans="1:9" ht="15" thickBot="1" x14ac:dyDescent="0.3"/>
    <row r="16" spans="1:9" x14ac:dyDescent="0.25">
      <c r="A16" s="164"/>
      <c r="B16" s="164" t="s">
        <v>148</v>
      </c>
      <c r="C16" s="164" t="s">
        <v>136</v>
      </c>
      <c r="D16" s="164" t="s">
        <v>149</v>
      </c>
      <c r="E16" s="164" t="s">
        <v>150</v>
      </c>
      <c r="F16" s="164" t="s">
        <v>151</v>
      </c>
      <c r="G16" s="164" t="s">
        <v>152</v>
      </c>
      <c r="H16" s="164" t="s">
        <v>153</v>
      </c>
      <c r="I16" s="164" t="s">
        <v>154</v>
      </c>
    </row>
    <row r="17" spans="1:9" x14ac:dyDescent="0.25">
      <c r="A17" s="162" t="s">
        <v>142</v>
      </c>
      <c r="B17" s="162">
        <v>72.106548758515885</v>
      </c>
      <c r="C17" s="162">
        <v>17.034886132676622</v>
      </c>
      <c r="D17" s="162">
        <v>4.2328753005398623</v>
      </c>
      <c r="E17" s="162">
        <v>1.7358764171269655E-3</v>
      </c>
      <c r="F17" s="162">
        <v>34.150457127136889</v>
      </c>
      <c r="G17" s="162">
        <v>110.06264038989488</v>
      </c>
      <c r="H17" s="162">
        <v>34.150457127136889</v>
      </c>
      <c r="I17" s="162">
        <v>110.06264038989488</v>
      </c>
    </row>
    <row r="18" spans="1:9" x14ac:dyDescent="0.25">
      <c r="A18" s="162" t="s">
        <v>155</v>
      </c>
      <c r="B18" s="162">
        <v>0.50621375485614539</v>
      </c>
      <c r="C18" s="162">
        <v>0.88052288807401058</v>
      </c>
      <c r="D18" s="162">
        <v>0.57490130206995438</v>
      </c>
      <c r="E18" s="162">
        <v>0.5780622517125209</v>
      </c>
      <c r="F18" s="162">
        <v>-1.4557135021247194</v>
      </c>
      <c r="G18" s="162">
        <v>2.4681410118370102</v>
      </c>
      <c r="H18" s="162">
        <v>-1.4557135021247194</v>
      </c>
      <c r="I18" s="162">
        <v>2.4681410118370102</v>
      </c>
    </row>
    <row r="19" spans="1:9" ht="15" thickBot="1" x14ac:dyDescent="0.3">
      <c r="A19" s="163" t="s">
        <v>156</v>
      </c>
      <c r="B19" s="163">
        <v>2.3233418726423061</v>
      </c>
      <c r="C19" s="163">
        <v>0.95876946973270194</v>
      </c>
      <c r="D19" s="163">
        <v>2.4232539165958604</v>
      </c>
      <c r="E19" s="163">
        <v>3.5861529632891062E-2</v>
      </c>
      <c r="F19" s="163">
        <v>0.18707036703259439</v>
      </c>
      <c r="G19" s="163">
        <v>4.4596133782520173</v>
      </c>
      <c r="H19" s="163">
        <v>0.18707036703259439</v>
      </c>
      <c r="I19" s="163">
        <v>4.4596133782520173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J22"/>
  <sheetViews>
    <sheetView zoomScaleNormal="100" workbookViewId="0">
      <selection activeCell="L20" sqref="L20"/>
    </sheetView>
  </sheetViews>
  <sheetFormatPr defaultColWidth="9" defaultRowHeight="14.4" x14ac:dyDescent="0.25"/>
  <cols>
    <col min="1" max="1" width="1.88671875" style="21" customWidth="1"/>
    <col min="2" max="2" width="5.21875" style="21" bestFit="1" customWidth="1"/>
    <col min="3" max="3" width="5.21875" style="21" customWidth="1"/>
    <col min="4" max="6" width="6.21875" style="21" bestFit="1" customWidth="1"/>
    <col min="7" max="7" width="9" style="21" bestFit="1" customWidth="1"/>
    <col min="8" max="8" width="1.88671875" style="21" customWidth="1"/>
    <col min="9" max="9" width="15.77734375" style="21" customWidth="1"/>
    <col min="10" max="10" width="14.44140625" style="21" bestFit="1" customWidth="1"/>
    <col min="11" max="11" width="1.88671875" style="21" customWidth="1"/>
    <col min="12" max="12" width="14.44140625" style="21" customWidth="1"/>
    <col min="13" max="13" width="13.77734375" style="21" customWidth="1"/>
    <col min="14" max="14" width="2.44140625" style="21" customWidth="1"/>
    <col min="15" max="16384" width="9" style="21"/>
  </cols>
  <sheetData>
    <row r="1" spans="2:10" ht="28.8" x14ac:dyDescent="0.25">
      <c r="B1" s="20" t="s">
        <v>82</v>
      </c>
      <c r="C1" s="20"/>
      <c r="D1" s="20" t="s">
        <v>95</v>
      </c>
      <c r="E1" s="20" t="s">
        <v>96</v>
      </c>
      <c r="F1" s="20" t="s">
        <v>97</v>
      </c>
      <c r="G1" s="42" t="s">
        <v>99</v>
      </c>
      <c r="I1" s="183" t="s">
        <v>100</v>
      </c>
      <c r="J1" s="184"/>
    </row>
    <row r="2" spans="2:10" x14ac:dyDescent="0.25">
      <c r="B2" s="22">
        <v>1</v>
      </c>
      <c r="C2" s="22">
        <v>6</v>
      </c>
      <c r="D2" s="22">
        <v>7</v>
      </c>
      <c r="E2" s="22">
        <v>26</v>
      </c>
      <c r="F2" s="22">
        <v>6</v>
      </c>
      <c r="G2" s="22">
        <v>78.5</v>
      </c>
      <c r="I2" s="24" t="s">
        <v>94</v>
      </c>
      <c r="J2" s="25">
        <f>'1'!B5</f>
        <v>0.53417853910681767</v>
      </c>
    </row>
    <row r="3" spans="2:10" x14ac:dyDescent="0.25">
      <c r="B3" s="23">
        <v>2</v>
      </c>
      <c r="C3" s="23">
        <v>15</v>
      </c>
      <c r="D3" s="23">
        <v>1</v>
      </c>
      <c r="E3" s="23">
        <v>29</v>
      </c>
      <c r="F3" s="23">
        <v>15</v>
      </c>
      <c r="G3" s="23">
        <v>74.3</v>
      </c>
      <c r="I3" s="24" t="s">
        <v>96</v>
      </c>
      <c r="J3" s="25">
        <f>'2'!B6</f>
        <v>0.63525198259919335</v>
      </c>
    </row>
    <row r="4" spans="2:10" x14ac:dyDescent="0.25">
      <c r="B4" s="23">
        <v>3</v>
      </c>
      <c r="C4" s="23">
        <v>8</v>
      </c>
      <c r="D4" s="23">
        <v>11</v>
      </c>
      <c r="E4" s="23">
        <v>56</v>
      </c>
      <c r="F4" s="23">
        <v>8</v>
      </c>
      <c r="G4" s="23">
        <v>104.3</v>
      </c>
      <c r="I4" s="24" t="s">
        <v>97</v>
      </c>
      <c r="J4" s="25">
        <f>'3'!B6</f>
        <v>0.21923156294399007</v>
      </c>
    </row>
    <row r="5" spans="2:10" x14ac:dyDescent="0.25">
      <c r="B5" s="23">
        <v>4</v>
      </c>
      <c r="C5" s="23">
        <v>8</v>
      </c>
      <c r="D5" s="23">
        <v>11</v>
      </c>
      <c r="E5" s="23">
        <v>31</v>
      </c>
      <c r="F5" s="23">
        <v>8</v>
      </c>
      <c r="G5" s="23">
        <v>87.6</v>
      </c>
      <c r="I5" s="24" t="s">
        <v>101</v>
      </c>
      <c r="J5" s="25">
        <f>'12'!B6</f>
        <v>0.97400648121999645</v>
      </c>
    </row>
    <row r="6" spans="2:10" x14ac:dyDescent="0.25">
      <c r="B6" s="23">
        <v>5</v>
      </c>
      <c r="C6" s="23">
        <v>6</v>
      </c>
      <c r="D6" s="23">
        <v>7</v>
      </c>
      <c r="E6" s="23">
        <v>52</v>
      </c>
      <c r="F6" s="23">
        <v>6</v>
      </c>
      <c r="G6" s="23">
        <v>95.6</v>
      </c>
      <c r="I6" s="24" t="s">
        <v>102</v>
      </c>
      <c r="J6" s="25">
        <f>'23'!B6</f>
        <v>0.81422099191003527</v>
      </c>
    </row>
    <row r="7" spans="2:10" x14ac:dyDescent="0.25">
      <c r="B7" s="23">
        <v>6</v>
      </c>
      <c r="C7" s="23">
        <v>9</v>
      </c>
      <c r="D7" s="23">
        <v>11</v>
      </c>
      <c r="E7" s="23">
        <v>55</v>
      </c>
      <c r="F7" s="23">
        <v>9</v>
      </c>
      <c r="G7" s="23">
        <v>109.2</v>
      </c>
      <c r="I7" s="24" t="s">
        <v>103</v>
      </c>
      <c r="J7" s="25">
        <f>'13'!B6</f>
        <v>0.45889828138087757</v>
      </c>
    </row>
    <row r="8" spans="2:10" x14ac:dyDescent="0.25">
      <c r="B8" s="23">
        <v>7</v>
      </c>
      <c r="C8" s="23">
        <v>17</v>
      </c>
      <c r="D8" s="23">
        <v>3</v>
      </c>
      <c r="E8" s="23">
        <v>71</v>
      </c>
      <c r="F8" s="23">
        <v>17</v>
      </c>
      <c r="G8" s="23">
        <v>102.7</v>
      </c>
      <c r="I8" s="24" t="s">
        <v>104</v>
      </c>
      <c r="J8" s="25">
        <f>'123'!B6</f>
        <v>0.97640009275617445</v>
      </c>
    </row>
    <row r="9" spans="2:10" x14ac:dyDescent="0.25">
      <c r="B9" s="23">
        <v>8</v>
      </c>
      <c r="C9" s="23">
        <v>22</v>
      </c>
      <c r="D9" s="23">
        <v>1</v>
      </c>
      <c r="E9" s="23">
        <v>31</v>
      </c>
      <c r="F9" s="23">
        <v>22</v>
      </c>
      <c r="G9" s="23">
        <v>72.5</v>
      </c>
    </row>
    <row r="10" spans="2:10" x14ac:dyDescent="0.25">
      <c r="B10" s="23">
        <v>9</v>
      </c>
      <c r="C10" s="23">
        <v>18</v>
      </c>
      <c r="D10" s="23">
        <v>2</v>
      </c>
      <c r="E10" s="23">
        <v>54</v>
      </c>
      <c r="F10" s="23">
        <v>18</v>
      </c>
      <c r="G10" s="23">
        <v>93.1</v>
      </c>
      <c r="I10" s="183" t="s">
        <v>105</v>
      </c>
      <c r="J10" s="184"/>
    </row>
    <row r="11" spans="2:10" x14ac:dyDescent="0.25">
      <c r="B11" s="23">
        <v>10</v>
      </c>
      <c r="C11" s="23">
        <v>4</v>
      </c>
      <c r="D11" s="23">
        <v>21</v>
      </c>
      <c r="E11" s="23">
        <v>47</v>
      </c>
      <c r="F11" s="23">
        <v>4</v>
      </c>
      <c r="G11" s="23">
        <v>115.9</v>
      </c>
      <c r="I11" s="26" t="s">
        <v>106</v>
      </c>
      <c r="J11" s="48">
        <f>'123'!B17</f>
        <v>47.977135740638886</v>
      </c>
    </row>
    <row r="12" spans="2:10" x14ac:dyDescent="0.25">
      <c r="B12" s="23">
        <v>11</v>
      </c>
      <c r="C12" s="23">
        <v>23</v>
      </c>
      <c r="D12" s="23">
        <v>1</v>
      </c>
      <c r="E12" s="23">
        <v>40</v>
      </c>
      <c r="F12" s="23">
        <v>23</v>
      </c>
      <c r="G12" s="23">
        <v>83.8</v>
      </c>
      <c r="I12" s="26" t="s">
        <v>107</v>
      </c>
      <c r="J12" s="48">
        <f>'123'!B18</f>
        <v>1.7074260380008772</v>
      </c>
    </row>
    <row r="13" spans="2:10" x14ac:dyDescent="0.25">
      <c r="B13" s="23">
        <v>12</v>
      </c>
      <c r="C13" s="23">
        <v>9</v>
      </c>
      <c r="D13" s="23">
        <v>11</v>
      </c>
      <c r="E13" s="23">
        <v>66</v>
      </c>
      <c r="F13" s="23">
        <v>9</v>
      </c>
      <c r="G13" s="23">
        <v>113.3</v>
      </c>
      <c r="I13" s="26" t="s">
        <v>108</v>
      </c>
      <c r="J13" s="48">
        <f>'123'!B19</f>
        <v>0.65620922126919923</v>
      </c>
    </row>
    <row r="14" spans="2:10" x14ac:dyDescent="0.25">
      <c r="B14" s="27">
        <v>13</v>
      </c>
      <c r="C14" s="27">
        <v>8</v>
      </c>
      <c r="D14" s="27">
        <v>10</v>
      </c>
      <c r="E14" s="27">
        <v>68</v>
      </c>
      <c r="F14" s="27">
        <v>8</v>
      </c>
      <c r="G14" s="27">
        <v>109.4</v>
      </c>
      <c r="I14" s="26" t="s">
        <v>109</v>
      </c>
      <c r="J14" s="48">
        <f>'123'!B20</f>
        <v>0.26202573314438499</v>
      </c>
    </row>
    <row r="16" spans="2:10" x14ac:dyDescent="0.25">
      <c r="I16" s="24" t="s">
        <v>94</v>
      </c>
      <c r="J16" s="28">
        <v>8</v>
      </c>
    </row>
    <row r="17" spans="9:10" x14ac:dyDescent="0.25">
      <c r="I17" s="24" t="s">
        <v>96</v>
      </c>
      <c r="J17" s="27">
        <v>42</v>
      </c>
    </row>
    <row r="18" spans="9:10" x14ac:dyDescent="0.25">
      <c r="I18" s="24" t="s">
        <v>97</v>
      </c>
      <c r="J18" s="27">
        <v>16</v>
      </c>
    </row>
    <row r="19" spans="9:10" x14ac:dyDescent="0.25">
      <c r="I19" s="154" t="s">
        <v>98</v>
      </c>
      <c r="J19" s="29"/>
    </row>
    <row r="21" spans="9:10" x14ac:dyDescent="0.25">
      <c r="I21" s="47" t="s">
        <v>110</v>
      </c>
      <c r="J21" s="153">
        <f>MAX(J2:J8)</f>
        <v>0.97640009275617445</v>
      </c>
    </row>
    <row r="22" spans="9:10" x14ac:dyDescent="0.25">
      <c r="I22" s="47" t="s">
        <v>116</v>
      </c>
      <c r="J22" s="153" t="str">
        <f>I8</f>
        <v>成份1、2、3</v>
      </c>
    </row>
  </sheetData>
  <mergeCells count="2">
    <mergeCell ref="I1:J1"/>
    <mergeCell ref="I10:J10"/>
  </mergeCells>
  <phoneticPr fontId="2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0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B1:K23"/>
  <sheetViews>
    <sheetView showGridLines="0" zoomScaleNormal="100" workbookViewId="0">
      <selection activeCell="Q10" sqref="Q10"/>
    </sheetView>
  </sheetViews>
  <sheetFormatPr defaultColWidth="6.88671875" defaultRowHeight="14.25" customHeight="1" x14ac:dyDescent="0.25"/>
  <cols>
    <col min="1" max="1" width="1.109375" style="94" customWidth="1"/>
    <col min="2" max="2" width="2.6640625" style="94" customWidth="1"/>
    <col min="3" max="3" width="23.33203125" style="94" customWidth="1"/>
    <col min="4" max="4" width="8.33203125" style="94" customWidth="1"/>
    <col min="5" max="5" width="2.77734375" style="115" customWidth="1"/>
    <col min="6" max="6" width="2.77734375" style="94" customWidth="1"/>
    <col min="7" max="7" width="9.21875" style="94" customWidth="1"/>
    <col min="8" max="10" width="8.109375" style="94" customWidth="1"/>
    <col min="11" max="11" width="2.6640625" style="94" customWidth="1"/>
    <col min="12" max="16384" width="6.88671875" style="94"/>
  </cols>
  <sheetData>
    <row r="1" spans="2:11" ht="14.25" customHeight="1" x14ac:dyDescent="0.25">
      <c r="B1" s="92"/>
      <c r="C1" s="167"/>
      <c r="D1" s="167"/>
      <c r="E1" s="93"/>
      <c r="F1" s="92"/>
      <c r="K1" s="92"/>
    </row>
    <row r="2" spans="2:11" ht="14.25" customHeight="1" x14ac:dyDescent="0.25">
      <c r="B2" s="95"/>
      <c r="C2" s="96"/>
      <c r="D2" s="95"/>
      <c r="E2" s="97"/>
      <c r="F2" s="98"/>
      <c r="G2" s="117" t="s">
        <v>119</v>
      </c>
      <c r="K2" s="98"/>
    </row>
    <row r="3" spans="2:11" ht="14.25" customHeight="1" x14ac:dyDescent="0.25">
      <c r="B3" s="95"/>
      <c r="C3" s="99" t="s">
        <v>13</v>
      </c>
      <c r="D3" s="118">
        <v>3000</v>
      </c>
      <c r="E3" s="97"/>
      <c r="G3" s="99" t="s">
        <v>0</v>
      </c>
      <c r="H3" s="99" t="s">
        <v>1</v>
      </c>
      <c r="I3" s="99" t="s">
        <v>11</v>
      </c>
      <c r="J3" s="99" t="s">
        <v>12</v>
      </c>
    </row>
    <row r="4" spans="2:11" ht="14.25" customHeight="1" x14ac:dyDescent="0.25">
      <c r="B4" s="100">
        <v>40</v>
      </c>
      <c r="C4" s="99" t="s">
        <v>4</v>
      </c>
      <c r="D4" s="119">
        <f>C22/100</f>
        <v>0.4</v>
      </c>
      <c r="E4" s="97"/>
      <c r="G4" s="101"/>
      <c r="H4" s="102">
        <f>D7*D5</f>
        <v>15399.999999999998</v>
      </c>
      <c r="I4" s="102">
        <f>D4*D7+D3</f>
        <v>11800</v>
      </c>
      <c r="J4" s="102">
        <f>D9-D10</f>
        <v>3599.9999999999982</v>
      </c>
    </row>
    <row r="5" spans="2:11" ht="14.25" customHeight="1" x14ac:dyDescent="0.25">
      <c r="B5" s="95"/>
      <c r="C5" s="99" t="s">
        <v>5</v>
      </c>
      <c r="D5" s="119">
        <v>0.7</v>
      </c>
      <c r="E5" s="97"/>
      <c r="G5" s="103">
        <v>0</v>
      </c>
      <c r="H5" s="104">
        <f t="dataTable" ref="H5:J6" dt2D="0" dtr="0" r1="D7"/>
        <v>0</v>
      </c>
      <c r="I5" s="104">
        <v>3000</v>
      </c>
      <c r="J5" s="104">
        <v>-3000</v>
      </c>
    </row>
    <row r="6" spans="2:11" ht="14.25" customHeight="1" thickBot="1" x14ac:dyDescent="0.3">
      <c r="B6" s="95"/>
      <c r="C6" s="105" t="s">
        <v>6</v>
      </c>
      <c r="D6" s="120">
        <f>D5-D4</f>
        <v>0.29999999999999993</v>
      </c>
      <c r="E6" s="97"/>
      <c r="G6" s="106">
        <v>20000</v>
      </c>
      <c r="H6" s="107">
        <v>14000</v>
      </c>
      <c r="I6" s="107">
        <v>11000</v>
      </c>
      <c r="J6" s="107">
        <v>3000</v>
      </c>
    </row>
    <row r="7" spans="2:11" ht="14.25" customHeight="1" thickTop="1" x14ac:dyDescent="0.25">
      <c r="B7" s="95"/>
      <c r="C7" s="108" t="s">
        <v>0</v>
      </c>
      <c r="D7" s="121">
        <v>22000</v>
      </c>
      <c r="E7" s="97"/>
    </row>
    <row r="8" spans="2:11" ht="14.25" customHeight="1" x14ac:dyDescent="0.25">
      <c r="B8" s="95"/>
      <c r="C8" s="108" t="s">
        <v>7</v>
      </c>
      <c r="D8" s="166">
        <f>D6/D5</f>
        <v>0.42857142857142849</v>
      </c>
      <c r="E8" s="97"/>
    </row>
    <row r="9" spans="2:11" ht="14.25" customHeight="1" x14ac:dyDescent="0.25">
      <c r="B9" s="95"/>
      <c r="C9" s="108" t="s">
        <v>1</v>
      </c>
      <c r="D9" s="121">
        <f>D7*D5</f>
        <v>15399.999999999998</v>
      </c>
      <c r="E9" s="97"/>
      <c r="G9" s="117" t="s">
        <v>8</v>
      </c>
    </row>
    <row r="10" spans="2:11" ht="14.25" customHeight="1" x14ac:dyDescent="0.25">
      <c r="B10" s="95"/>
      <c r="C10" s="108" t="s">
        <v>2</v>
      </c>
      <c r="D10" s="121">
        <f>D4*D7+D3</f>
        <v>11800</v>
      </c>
      <c r="E10" s="97"/>
      <c r="G10" s="109">
        <f>D13</f>
        <v>10000.000000000002</v>
      </c>
      <c r="H10" s="109">
        <f>D14</f>
        <v>7000.0000000000009</v>
      </c>
    </row>
    <row r="11" spans="2:11" ht="14.25" customHeight="1" x14ac:dyDescent="0.25">
      <c r="B11" s="95"/>
      <c r="C11" s="108" t="s">
        <v>3</v>
      </c>
      <c r="D11" s="121">
        <f>D9-D10</f>
        <v>3599.9999999999982</v>
      </c>
      <c r="E11" s="97"/>
      <c r="G11" s="109">
        <f>D13</f>
        <v>10000.000000000002</v>
      </c>
      <c r="H11" s="109">
        <f>D14-D4*D13-D3</f>
        <v>0</v>
      </c>
    </row>
    <row r="12" spans="2:11" ht="14.25" customHeight="1" x14ac:dyDescent="0.25">
      <c r="B12" s="95"/>
      <c r="C12" s="110"/>
      <c r="D12" s="111"/>
      <c r="E12" s="97"/>
    </row>
    <row r="13" spans="2:11" ht="14.25" customHeight="1" x14ac:dyDescent="0.25">
      <c r="B13" s="95"/>
      <c r="C13" s="99" t="s">
        <v>9</v>
      </c>
      <c r="D13" s="121">
        <f>D3/(D5-D4)</f>
        <v>10000.000000000002</v>
      </c>
      <c r="E13" s="97"/>
    </row>
    <row r="14" spans="2:11" ht="14.25" customHeight="1" x14ac:dyDescent="0.25">
      <c r="B14" s="95"/>
      <c r="C14" s="99" t="s">
        <v>10</v>
      </c>
      <c r="D14" s="121">
        <f>D5*D13</f>
        <v>7000.0000000000009</v>
      </c>
      <c r="E14" s="97"/>
    </row>
    <row r="15" spans="2:11" ht="14.25" customHeight="1" x14ac:dyDescent="0.25">
      <c r="B15" s="95"/>
      <c r="C15" s="95"/>
      <c r="D15" s="95"/>
      <c r="E15" s="97"/>
    </row>
    <row r="16" spans="2:11" ht="14.25" customHeight="1" thickBot="1" x14ac:dyDescent="0.3">
      <c r="E16" s="94"/>
    </row>
    <row r="17" spans="3:9" ht="32.25" customHeight="1" thickTop="1" thickBot="1" x14ac:dyDescent="0.3">
      <c r="C17" s="185" t="str">
        <f>"销量="&amp;ROUND(D7,0)&amp;"时，"&amp;IF(D11&gt;0,"盈利",IF(D11=0,"盈亏平衡","亏损"))</f>
        <v>销量=22000时，盈利</v>
      </c>
      <c r="D17" s="186"/>
      <c r="E17" s="94"/>
      <c r="H17" s="112"/>
      <c r="I17" s="112"/>
    </row>
    <row r="18" spans="3:9" ht="15" thickTop="1" x14ac:dyDescent="0.25">
      <c r="C18" s="113"/>
      <c r="D18" s="114"/>
      <c r="E18" s="94"/>
    </row>
    <row r="19" spans="3:9" ht="14.25" customHeight="1" x14ac:dyDescent="0.25">
      <c r="C19" s="187" t="str">
        <f>"盈亏平衡销量="&amp;D13&amp;"，盈亏平衡销收入="&amp;ROUND(D14,0)</f>
        <v>盈亏平衡销量=10000，盈亏平衡销收入=7000</v>
      </c>
      <c r="D19" s="187"/>
      <c r="E19" s="187"/>
      <c r="F19" s="187"/>
      <c r="G19" s="187"/>
      <c r="H19" s="168"/>
    </row>
    <row r="20" spans="3:9" ht="14.25" customHeight="1" x14ac:dyDescent="0.25">
      <c r="C20" s="113"/>
      <c r="D20" s="114"/>
    </row>
    <row r="21" spans="3:9" ht="14.25" customHeight="1" x14ac:dyDescent="0.25">
      <c r="C21" s="169" t="s">
        <v>159</v>
      </c>
      <c r="D21" s="114"/>
    </row>
    <row r="22" spans="3:9" ht="14.25" customHeight="1" x14ac:dyDescent="0.25">
      <c r="C22" s="170">
        <v>40</v>
      </c>
      <c r="D22" s="114"/>
    </row>
    <row r="23" spans="3:9" ht="14.25" customHeight="1" x14ac:dyDescent="0.25">
      <c r="D23" s="116"/>
    </row>
  </sheetData>
  <mergeCells count="2">
    <mergeCell ref="C17:D17"/>
    <mergeCell ref="C19:G19"/>
  </mergeCells>
  <phoneticPr fontId="2" type="noConversion"/>
  <printOptions headings="1" gridLinesSet="0"/>
  <pageMargins left="0.74803149606299213" right="0.74803149606299213" top="0.98425196850393704" bottom="0.98425196850393704" header="0.51181102362204722" footer="0.51181102362204722"/>
  <pageSetup paperSize="9" orientation="portrait" blackAndWhite="1" horizontalDpi="4294967292" verticalDpi="18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Spinner 2">
              <controlPr defaultSize="0" autoPict="0">
                <anchor moveWithCells="1" sizeWithCells="1">
                  <from>
                    <xdr:col>14</xdr:col>
                    <xdr:colOff>464820</xdr:colOff>
                    <xdr:row>7</xdr:row>
                    <xdr:rowOff>68580</xdr:rowOff>
                  </from>
                  <to>
                    <xdr:col>15</xdr:col>
                    <xdr:colOff>335280</xdr:colOff>
                    <xdr:row>8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/>
  <dimension ref="A1:K31"/>
  <sheetViews>
    <sheetView showGridLines="0" tabSelected="1" topLeftCell="A7" zoomScaleNormal="100" workbookViewId="0">
      <selection activeCell="K24" sqref="K24"/>
    </sheetView>
  </sheetViews>
  <sheetFormatPr defaultColWidth="9" defaultRowHeight="14.4" x14ac:dyDescent="0.25"/>
  <cols>
    <col min="1" max="1" width="2" style="123" customWidth="1"/>
    <col min="2" max="2" width="19.33203125" style="123" bestFit="1" customWidth="1"/>
    <col min="3" max="3" width="17.5546875" style="123" customWidth="1"/>
    <col min="4" max="4" width="2.21875" style="123" customWidth="1"/>
    <col min="5" max="5" width="2.33203125" style="123" customWidth="1"/>
    <col min="6" max="6" width="7.109375" style="123" bestFit="1" customWidth="1"/>
    <col min="7" max="7" width="9.44140625" style="123" bestFit="1" customWidth="1"/>
    <col min="8" max="8" width="1.77734375" style="123" customWidth="1"/>
    <col min="9" max="9" width="29.109375" style="123" customWidth="1"/>
    <col min="10" max="10" width="9.44140625" style="123" bestFit="1" customWidth="1"/>
    <col min="11" max="11" width="11.6640625" style="123" bestFit="1" customWidth="1"/>
    <col min="12" max="12" width="2.6640625" style="123" customWidth="1"/>
    <col min="13" max="16384" width="9" style="123"/>
  </cols>
  <sheetData>
    <row r="1" spans="1:11" x14ac:dyDescent="0.25">
      <c r="A1" s="122"/>
      <c r="B1" s="122"/>
      <c r="C1" s="122"/>
      <c r="D1" s="122"/>
      <c r="F1" s="152"/>
    </row>
    <row r="2" spans="1:11" x14ac:dyDescent="0.25">
      <c r="A2" s="122"/>
      <c r="B2" s="125" t="s">
        <v>14</v>
      </c>
      <c r="C2" s="126">
        <f>INDEX(J4:J10,MATCH(C9,I4:I10,1))</f>
        <v>0</v>
      </c>
      <c r="D2" s="122"/>
      <c r="F2" s="127" t="str">
        <f>B9</f>
        <v>订货量</v>
      </c>
      <c r="G2" s="127" t="str">
        <f>B13</f>
        <v>年总成本</v>
      </c>
      <c r="I2" s="191" t="s">
        <v>15</v>
      </c>
      <c r="J2" s="191"/>
    </row>
    <row r="3" spans="1:11" x14ac:dyDescent="0.25">
      <c r="A3" s="122"/>
      <c r="B3" s="125" t="s">
        <v>16</v>
      </c>
      <c r="C3" s="128">
        <f>INDEX(I4:I10,MATCH(C9,I4:I10,1))</f>
        <v>0</v>
      </c>
      <c r="D3" s="122"/>
      <c r="G3" s="129">
        <f>C13</f>
        <v>54527.78</v>
      </c>
      <c r="I3" s="125" t="s">
        <v>16</v>
      </c>
      <c r="J3" s="130" t="s">
        <v>17</v>
      </c>
    </row>
    <row r="4" spans="1:11" x14ac:dyDescent="0.25">
      <c r="A4" s="122"/>
      <c r="B4" s="125" t="s">
        <v>19</v>
      </c>
      <c r="C4" s="131">
        <v>10000</v>
      </c>
      <c r="D4" s="122"/>
      <c r="F4" s="132">
        <v>100</v>
      </c>
      <c r="G4" s="133">
        <v>70750</v>
      </c>
      <c r="I4" s="134">
        <v>0</v>
      </c>
      <c r="J4" s="135">
        <v>0</v>
      </c>
    </row>
    <row r="5" spans="1:11" x14ac:dyDescent="0.25">
      <c r="A5" s="122"/>
      <c r="B5" s="125" t="s">
        <v>20</v>
      </c>
      <c r="C5" s="137">
        <v>250</v>
      </c>
      <c r="D5" s="122"/>
      <c r="F5" s="132">
        <v>200</v>
      </c>
      <c r="G5" s="133">
        <v>59000</v>
      </c>
      <c r="I5" s="138">
        <v>1500</v>
      </c>
      <c r="J5" s="139">
        <v>0.05</v>
      </c>
    </row>
    <row r="6" spans="1:11" x14ac:dyDescent="0.25">
      <c r="A6" s="122"/>
      <c r="B6" s="125" t="s">
        <v>21</v>
      </c>
      <c r="C6" s="137">
        <v>15</v>
      </c>
      <c r="D6" s="122"/>
      <c r="F6" s="132">
        <v>400</v>
      </c>
      <c r="G6" s="133">
        <v>54250</v>
      </c>
      <c r="I6" s="138">
        <v>2000</v>
      </c>
      <c r="J6" s="139">
        <v>0.1</v>
      </c>
    </row>
    <row r="7" spans="1:11" x14ac:dyDescent="0.25">
      <c r="A7" s="122"/>
      <c r="B7" s="125" t="s">
        <v>22</v>
      </c>
      <c r="C7" s="137">
        <v>4.5</v>
      </c>
      <c r="D7" s="122"/>
      <c r="F7" s="132">
        <v>600</v>
      </c>
      <c r="G7" s="133">
        <v>53666.67</v>
      </c>
      <c r="I7" s="138">
        <v>2500</v>
      </c>
      <c r="J7" s="139">
        <v>0.15</v>
      </c>
    </row>
    <row r="8" spans="1:11" x14ac:dyDescent="0.25">
      <c r="A8" s="122"/>
      <c r="B8" s="125" t="s">
        <v>24</v>
      </c>
      <c r="C8" s="140">
        <f>IF(C9&gt;=C3,C7*(1-C2),C7)</f>
        <v>4.5</v>
      </c>
      <c r="D8" s="122"/>
      <c r="F8" s="132">
        <v>700</v>
      </c>
      <c r="G8" s="133">
        <v>53821.43</v>
      </c>
      <c r="I8" s="138">
        <v>3000</v>
      </c>
      <c r="J8" s="139">
        <v>0.2</v>
      </c>
    </row>
    <row r="9" spans="1:11" x14ac:dyDescent="0.25">
      <c r="A9" s="122"/>
      <c r="B9" s="125" t="s">
        <v>25</v>
      </c>
      <c r="C9" s="141">
        <v>900</v>
      </c>
      <c r="D9" s="122"/>
      <c r="F9" s="132">
        <v>800</v>
      </c>
      <c r="G9" s="133">
        <v>54125</v>
      </c>
      <c r="I9" s="138">
        <v>3500</v>
      </c>
      <c r="J9" s="139">
        <v>0.25</v>
      </c>
    </row>
    <row r="10" spans="1:11" x14ac:dyDescent="0.25">
      <c r="A10" s="122"/>
      <c r="B10" s="125" t="s">
        <v>26</v>
      </c>
      <c r="C10" s="142">
        <f>C4/C9*C5</f>
        <v>2777.7777777777778</v>
      </c>
      <c r="D10" s="122"/>
      <c r="F10" s="132">
        <v>900</v>
      </c>
      <c r="G10" s="133">
        <v>54527.78</v>
      </c>
      <c r="I10" s="138">
        <v>4000</v>
      </c>
      <c r="J10" s="139">
        <v>0.3</v>
      </c>
    </row>
    <row r="11" spans="1:11" x14ac:dyDescent="0.25">
      <c r="A11" s="122"/>
      <c r="B11" s="125" t="s">
        <v>28</v>
      </c>
      <c r="C11" s="142">
        <f>C6*C9/2</f>
        <v>6750</v>
      </c>
      <c r="D11" s="122"/>
      <c r="F11" s="132">
        <f>I5-0.001</f>
        <v>1499.999</v>
      </c>
      <c r="G11" s="133">
        <v>57916.66</v>
      </c>
    </row>
    <row r="12" spans="1:11" x14ac:dyDescent="0.25">
      <c r="A12" s="122"/>
      <c r="B12" s="125" t="s">
        <v>29</v>
      </c>
      <c r="C12" s="142">
        <f>C4*C8</f>
        <v>45000</v>
      </c>
      <c r="D12" s="122"/>
      <c r="F12" s="132">
        <f>I5</f>
        <v>1500</v>
      </c>
      <c r="G12" s="133">
        <v>55666.67</v>
      </c>
      <c r="I12" s="124" t="s">
        <v>117</v>
      </c>
    </row>
    <row r="13" spans="1:11" x14ac:dyDescent="0.25">
      <c r="A13" s="122"/>
      <c r="B13" s="125" t="s">
        <v>30</v>
      </c>
      <c r="C13" s="143">
        <f>ROUND(C10+C11+C12,2)</f>
        <v>54527.78</v>
      </c>
      <c r="D13" s="122"/>
      <c r="F13" s="132">
        <f>I6-0.001</f>
        <v>1999.999</v>
      </c>
      <c r="G13" s="133">
        <v>58999.99</v>
      </c>
      <c r="K13" s="145">
        <f>C13</f>
        <v>54527.78</v>
      </c>
    </row>
    <row r="14" spans="1:11" x14ac:dyDescent="0.25">
      <c r="A14" s="122"/>
      <c r="B14" s="122"/>
      <c r="C14" s="144"/>
      <c r="D14" s="122"/>
      <c r="F14" s="132">
        <f>I6</f>
        <v>2000</v>
      </c>
      <c r="G14" s="133">
        <v>56750</v>
      </c>
      <c r="I14" s="146" t="str">
        <f>"采用经济订货量="&amp;ROUND(J14,0)&amp;"的订货方案"</f>
        <v>采用经济订货量=577的订货方案</v>
      </c>
      <c r="J14" s="147">
        <f>C15</f>
        <v>577.35026918962569</v>
      </c>
      <c r="K14" s="148">
        <v>53660.25</v>
      </c>
    </row>
    <row r="15" spans="1:11" x14ac:dyDescent="0.25">
      <c r="A15" s="122"/>
      <c r="B15" s="125" t="s">
        <v>126</v>
      </c>
      <c r="C15" s="143">
        <f>SQRT(2*C4*C5/C6)</f>
        <v>577.35026918962569</v>
      </c>
      <c r="D15" s="122"/>
      <c r="F15" s="132">
        <f>I7-0.001</f>
        <v>2499.9989999999998</v>
      </c>
      <c r="G15" s="133">
        <v>60249.99</v>
      </c>
      <c r="I15" s="146" t="str">
        <f>"采用经济订货量="&amp;J15&amp;"的订货方案"</f>
        <v>采用经济订货量=1500的订货方案</v>
      </c>
      <c r="J15" s="147">
        <f>I5</f>
        <v>1500</v>
      </c>
      <c r="K15" s="148">
        <v>55666.67</v>
      </c>
    </row>
    <row r="16" spans="1:11" x14ac:dyDescent="0.25">
      <c r="A16" s="122"/>
      <c r="B16" s="125" t="s">
        <v>127</v>
      </c>
      <c r="C16" s="142">
        <f>C4/C15*C5</f>
        <v>4330.1270189221932</v>
      </c>
      <c r="D16" s="122"/>
      <c r="F16" s="132">
        <f>I7</f>
        <v>2500</v>
      </c>
      <c r="G16" s="133">
        <v>58000</v>
      </c>
      <c r="I16" s="146" t="str">
        <f t="shared" ref="I16:I20" si="0">"采用经济订货量="&amp;J16&amp;"的订货方案"</f>
        <v>采用经济订货量=2000的订货方案</v>
      </c>
      <c r="J16" s="147">
        <f t="shared" ref="J16:J20" si="1">I6</f>
        <v>2000</v>
      </c>
      <c r="K16" s="148">
        <v>56750</v>
      </c>
    </row>
    <row r="17" spans="1:11" x14ac:dyDescent="0.25">
      <c r="A17" s="122"/>
      <c r="B17" s="125" t="s">
        <v>128</v>
      </c>
      <c r="C17" s="142">
        <f>C15/2*C6</f>
        <v>4330.1270189221923</v>
      </c>
      <c r="D17" s="122"/>
      <c r="F17" s="132">
        <f>I8-0.001</f>
        <v>2999.9989999999998</v>
      </c>
      <c r="G17" s="133">
        <v>61583.33</v>
      </c>
      <c r="I17" s="146" t="str">
        <f t="shared" si="0"/>
        <v>采用经济订货量=2500的订货方案</v>
      </c>
      <c r="J17" s="147">
        <f t="shared" si="1"/>
        <v>2500</v>
      </c>
      <c r="K17" s="148">
        <v>58000</v>
      </c>
    </row>
    <row r="18" spans="1:11" x14ac:dyDescent="0.25">
      <c r="A18" s="122"/>
      <c r="B18" s="125" t="s">
        <v>129</v>
      </c>
      <c r="C18" s="142">
        <f>C7*C4</f>
        <v>45000</v>
      </c>
      <c r="D18" s="122"/>
      <c r="F18" s="132">
        <f>I8</f>
        <v>3000</v>
      </c>
      <c r="G18" s="133">
        <v>59333.33</v>
      </c>
      <c r="I18" s="146" t="str">
        <f t="shared" si="0"/>
        <v>采用经济订货量=3000的订货方案</v>
      </c>
      <c r="J18" s="147">
        <f t="shared" si="1"/>
        <v>3000</v>
      </c>
      <c r="K18" s="148">
        <v>59333.33</v>
      </c>
    </row>
    <row r="19" spans="1:11" x14ac:dyDescent="0.25">
      <c r="A19" s="122"/>
      <c r="B19" s="125" t="s">
        <v>130</v>
      </c>
      <c r="C19" s="143">
        <f>ROUND(C16+C17+C18,2)</f>
        <v>53660.25</v>
      </c>
      <c r="D19" s="122"/>
      <c r="F19" s="132">
        <f>I9-0.001</f>
        <v>3499.9989999999998</v>
      </c>
      <c r="G19" s="133">
        <v>62964.28</v>
      </c>
      <c r="I19" s="146" t="str">
        <f t="shared" si="0"/>
        <v>采用经济订货量=3500的订货方案</v>
      </c>
      <c r="J19" s="147">
        <f t="shared" si="1"/>
        <v>3500</v>
      </c>
      <c r="K19" s="148">
        <v>60714.29</v>
      </c>
    </row>
    <row r="20" spans="1:11" x14ac:dyDescent="0.25">
      <c r="A20" s="122"/>
      <c r="B20" s="122"/>
      <c r="C20" s="122"/>
      <c r="D20" s="122"/>
      <c r="F20" s="132">
        <f>I9</f>
        <v>3500</v>
      </c>
      <c r="G20" s="133">
        <v>60714.29</v>
      </c>
      <c r="I20" s="146" t="str">
        <f t="shared" si="0"/>
        <v>采用经济订货量=4000的订货方案</v>
      </c>
      <c r="J20" s="147">
        <f t="shared" si="1"/>
        <v>4000</v>
      </c>
      <c r="K20" s="148">
        <v>62125</v>
      </c>
    </row>
    <row r="21" spans="1:11" x14ac:dyDescent="0.25">
      <c r="F21" s="132">
        <f>I10-0.001</f>
        <v>3999.9989999999998</v>
      </c>
      <c r="G21" s="133">
        <v>64374.99</v>
      </c>
      <c r="I21" s="150" t="str">
        <f>INDEX(I14:I20,MATCH($K$21,$K$14:$K$20,0))</f>
        <v>采用经济订货量=577的订货方案</v>
      </c>
      <c r="J21" s="151">
        <f>INDEX(J14:J20,MATCH(K21,K14:K20,0))</f>
        <v>577.35026918962569</v>
      </c>
      <c r="K21" s="151">
        <f>MIN(K14:K20)</f>
        <v>53660.25</v>
      </c>
    </row>
    <row r="22" spans="1:11" x14ac:dyDescent="0.25">
      <c r="B22" s="149" t="str">
        <f>"订货量="&amp;C9</f>
        <v>订货量=900</v>
      </c>
      <c r="F22" s="132">
        <f>I10</f>
        <v>4000</v>
      </c>
      <c r="G22" s="133">
        <v>62125</v>
      </c>
    </row>
    <row r="23" spans="1:11" x14ac:dyDescent="0.25">
      <c r="B23" s="149" t="str">
        <f>"单位储存成本="&amp;ROUND(C6,0)</f>
        <v>单位储存成本=15</v>
      </c>
      <c r="F23" s="132">
        <v>6000</v>
      </c>
      <c r="G23" s="133">
        <v>76916.67</v>
      </c>
      <c r="I23" s="155" t="s">
        <v>18</v>
      </c>
    </row>
    <row r="24" spans="1:11" ht="28.5" customHeight="1" x14ac:dyDescent="0.25">
      <c r="B24" s="188" t="str">
        <f>I21&amp;",年总成本最小值="&amp;ROUND(K21,2)</f>
        <v>采用经济订货量=577的订货方案,年总成本最小值=53660.25</v>
      </c>
      <c r="C24" s="189"/>
      <c r="D24" s="190"/>
      <c r="G24" s="173"/>
      <c r="I24" s="136">
        <f>C9</f>
        <v>900</v>
      </c>
      <c r="J24" s="136">
        <v>40000</v>
      </c>
    </row>
    <row r="25" spans="1:11" x14ac:dyDescent="0.25">
      <c r="I25" s="136">
        <f>C9</f>
        <v>900</v>
      </c>
      <c r="J25" s="136">
        <v>80000</v>
      </c>
    </row>
    <row r="27" spans="1:11" x14ac:dyDescent="0.25">
      <c r="I27" s="124" t="s">
        <v>23</v>
      </c>
    </row>
    <row r="28" spans="1:11" x14ac:dyDescent="0.25">
      <c r="I28" s="128">
        <v>0</v>
      </c>
      <c r="J28" s="128">
        <f>C13</f>
        <v>54527.78</v>
      </c>
    </row>
    <row r="29" spans="1:11" x14ac:dyDescent="0.25">
      <c r="I29" s="128">
        <v>6000</v>
      </c>
      <c r="J29" s="128">
        <f>C13</f>
        <v>54527.78</v>
      </c>
    </row>
    <row r="30" spans="1:11" x14ac:dyDescent="0.25">
      <c r="I30" s="124" t="s">
        <v>27</v>
      </c>
    </row>
    <row r="31" spans="1:11" x14ac:dyDescent="0.25">
      <c r="I31" s="128">
        <f>I24</f>
        <v>900</v>
      </c>
      <c r="J31" s="128">
        <f>J29</f>
        <v>54527.78</v>
      </c>
    </row>
  </sheetData>
  <mergeCells count="2">
    <mergeCell ref="B24:D24"/>
    <mergeCell ref="I2:J2"/>
  </mergeCells>
  <phoneticPr fontId="2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4294967293" verticalDpi="4294967293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autoPict="0">
                <anchor moveWithCells="1" sizeWithCells="1">
                  <from>
                    <xdr:col>2</xdr:col>
                    <xdr:colOff>1127760</xdr:colOff>
                    <xdr:row>40</xdr:row>
                    <xdr:rowOff>45720</xdr:rowOff>
                  </from>
                  <to>
                    <xdr:col>3</xdr:col>
                    <xdr:colOff>76200</xdr:colOff>
                    <xdr:row>41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Spinner 2">
              <controlPr defaultSize="0" autoPict="0">
                <anchor moveWithCells="1" sizeWithCells="1">
                  <from>
                    <xdr:col>8</xdr:col>
                    <xdr:colOff>1021080</xdr:colOff>
                    <xdr:row>40</xdr:row>
                    <xdr:rowOff>60960</xdr:rowOff>
                  </from>
                  <to>
                    <xdr:col>8</xdr:col>
                    <xdr:colOff>1150620</xdr:colOff>
                    <xdr:row>41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4"/>
  <dimension ref="B1:N29"/>
  <sheetViews>
    <sheetView showGridLines="0" topLeftCell="A16" zoomScaleNormal="100" workbookViewId="0">
      <selection activeCell="L30" sqref="L30"/>
    </sheetView>
  </sheetViews>
  <sheetFormatPr defaultRowHeight="14.4" x14ac:dyDescent="0.25"/>
  <cols>
    <col min="1" max="1" width="2.109375" style="1" customWidth="1"/>
    <col min="2" max="2" width="12.21875" style="1" customWidth="1"/>
    <col min="3" max="3" width="11.21875" style="1" customWidth="1"/>
    <col min="4" max="6" width="7" style="1" customWidth="1"/>
    <col min="7" max="7" width="11.21875" style="1" customWidth="1"/>
    <col min="8" max="8" width="9.21875" style="1" customWidth="1"/>
    <col min="9" max="9" width="2.109375" style="1" customWidth="1"/>
    <col min="10" max="10" width="7.21875" style="1" customWidth="1"/>
    <col min="11" max="14" width="7.44140625" style="1" customWidth="1"/>
    <col min="15" max="15" width="2.109375" style="1" customWidth="1"/>
    <col min="16" max="252" width="8.88671875" style="1"/>
    <col min="253" max="253" width="17.44140625" style="1" customWidth="1"/>
    <col min="254" max="254" width="11" style="1" customWidth="1"/>
    <col min="255" max="256" width="8.88671875" style="1"/>
    <col min="257" max="258" width="11.21875" style="1" customWidth="1"/>
    <col min="259" max="259" width="9.44140625" style="1" bestFit="1" customWidth="1"/>
    <col min="260" max="261" width="9.44140625" style="1" customWidth="1"/>
    <col min="262" max="267" width="8.88671875" style="1"/>
    <col min="268" max="269" width="9.44140625" style="1" bestFit="1" customWidth="1"/>
    <col min="270" max="508" width="8.88671875" style="1"/>
    <col min="509" max="509" width="17.44140625" style="1" customWidth="1"/>
    <col min="510" max="510" width="11" style="1" customWidth="1"/>
    <col min="511" max="512" width="8.88671875" style="1"/>
    <col min="513" max="514" width="11.21875" style="1" customWidth="1"/>
    <col min="515" max="515" width="9.44140625" style="1" bestFit="1" customWidth="1"/>
    <col min="516" max="517" width="9.44140625" style="1" customWidth="1"/>
    <col min="518" max="523" width="8.88671875" style="1"/>
    <col min="524" max="525" width="9.44140625" style="1" bestFit="1" customWidth="1"/>
    <col min="526" max="764" width="8.88671875" style="1"/>
    <col min="765" max="765" width="17.44140625" style="1" customWidth="1"/>
    <col min="766" max="766" width="11" style="1" customWidth="1"/>
    <col min="767" max="768" width="8.88671875" style="1"/>
    <col min="769" max="770" width="11.21875" style="1" customWidth="1"/>
    <col min="771" max="771" width="9.44140625" style="1" bestFit="1" customWidth="1"/>
    <col min="772" max="773" width="9.44140625" style="1" customWidth="1"/>
    <col min="774" max="779" width="8.88671875" style="1"/>
    <col min="780" max="781" width="9.44140625" style="1" bestFit="1" customWidth="1"/>
    <col min="782" max="1020" width="8.88671875" style="1"/>
    <col min="1021" max="1021" width="17.44140625" style="1" customWidth="1"/>
    <col min="1022" max="1022" width="11" style="1" customWidth="1"/>
    <col min="1023" max="1024" width="8.88671875" style="1"/>
    <col min="1025" max="1026" width="11.21875" style="1" customWidth="1"/>
    <col min="1027" max="1027" width="9.44140625" style="1" bestFit="1" customWidth="1"/>
    <col min="1028" max="1029" width="9.44140625" style="1" customWidth="1"/>
    <col min="1030" max="1035" width="8.88671875" style="1"/>
    <col min="1036" max="1037" width="9.44140625" style="1" bestFit="1" customWidth="1"/>
    <col min="1038" max="1276" width="8.88671875" style="1"/>
    <col min="1277" max="1277" width="17.44140625" style="1" customWidth="1"/>
    <col min="1278" max="1278" width="11" style="1" customWidth="1"/>
    <col min="1279" max="1280" width="8.88671875" style="1"/>
    <col min="1281" max="1282" width="11.21875" style="1" customWidth="1"/>
    <col min="1283" max="1283" width="9.44140625" style="1" bestFit="1" customWidth="1"/>
    <col min="1284" max="1285" width="9.44140625" style="1" customWidth="1"/>
    <col min="1286" max="1291" width="8.88671875" style="1"/>
    <col min="1292" max="1293" width="9.44140625" style="1" bestFit="1" customWidth="1"/>
    <col min="1294" max="1532" width="8.88671875" style="1"/>
    <col min="1533" max="1533" width="17.44140625" style="1" customWidth="1"/>
    <col min="1534" max="1534" width="11" style="1" customWidth="1"/>
    <col min="1535" max="1536" width="8.88671875" style="1"/>
    <col min="1537" max="1538" width="11.21875" style="1" customWidth="1"/>
    <col min="1539" max="1539" width="9.44140625" style="1" bestFit="1" customWidth="1"/>
    <col min="1540" max="1541" width="9.44140625" style="1" customWidth="1"/>
    <col min="1542" max="1547" width="8.88671875" style="1"/>
    <col min="1548" max="1549" width="9.44140625" style="1" bestFit="1" customWidth="1"/>
    <col min="1550" max="1788" width="8.88671875" style="1"/>
    <col min="1789" max="1789" width="17.44140625" style="1" customWidth="1"/>
    <col min="1790" max="1790" width="11" style="1" customWidth="1"/>
    <col min="1791" max="1792" width="8.88671875" style="1"/>
    <col min="1793" max="1794" width="11.21875" style="1" customWidth="1"/>
    <col min="1795" max="1795" width="9.44140625" style="1" bestFit="1" customWidth="1"/>
    <col min="1796" max="1797" width="9.44140625" style="1" customWidth="1"/>
    <col min="1798" max="1803" width="8.88671875" style="1"/>
    <col min="1804" max="1805" width="9.44140625" style="1" bestFit="1" customWidth="1"/>
    <col min="1806" max="2044" width="8.88671875" style="1"/>
    <col min="2045" max="2045" width="17.44140625" style="1" customWidth="1"/>
    <col min="2046" max="2046" width="11" style="1" customWidth="1"/>
    <col min="2047" max="2048" width="8.88671875" style="1"/>
    <col min="2049" max="2050" width="11.21875" style="1" customWidth="1"/>
    <col min="2051" max="2051" width="9.44140625" style="1" bestFit="1" customWidth="1"/>
    <col min="2052" max="2053" width="9.44140625" style="1" customWidth="1"/>
    <col min="2054" max="2059" width="8.88671875" style="1"/>
    <col min="2060" max="2061" width="9.44140625" style="1" bestFit="1" customWidth="1"/>
    <col min="2062" max="2300" width="8.88671875" style="1"/>
    <col min="2301" max="2301" width="17.44140625" style="1" customWidth="1"/>
    <col min="2302" max="2302" width="11" style="1" customWidth="1"/>
    <col min="2303" max="2304" width="8.88671875" style="1"/>
    <col min="2305" max="2306" width="11.21875" style="1" customWidth="1"/>
    <col min="2307" max="2307" width="9.44140625" style="1" bestFit="1" customWidth="1"/>
    <col min="2308" max="2309" width="9.44140625" style="1" customWidth="1"/>
    <col min="2310" max="2315" width="8.88671875" style="1"/>
    <col min="2316" max="2317" width="9.44140625" style="1" bestFit="1" customWidth="1"/>
    <col min="2318" max="2556" width="8.88671875" style="1"/>
    <col min="2557" max="2557" width="17.44140625" style="1" customWidth="1"/>
    <col min="2558" max="2558" width="11" style="1" customWidth="1"/>
    <col min="2559" max="2560" width="8.88671875" style="1"/>
    <col min="2561" max="2562" width="11.21875" style="1" customWidth="1"/>
    <col min="2563" max="2563" width="9.44140625" style="1" bestFit="1" customWidth="1"/>
    <col min="2564" max="2565" width="9.44140625" style="1" customWidth="1"/>
    <col min="2566" max="2571" width="8.88671875" style="1"/>
    <col min="2572" max="2573" width="9.44140625" style="1" bestFit="1" customWidth="1"/>
    <col min="2574" max="2812" width="8.88671875" style="1"/>
    <col min="2813" max="2813" width="17.44140625" style="1" customWidth="1"/>
    <col min="2814" max="2814" width="11" style="1" customWidth="1"/>
    <col min="2815" max="2816" width="8.88671875" style="1"/>
    <col min="2817" max="2818" width="11.21875" style="1" customWidth="1"/>
    <col min="2819" max="2819" width="9.44140625" style="1" bestFit="1" customWidth="1"/>
    <col min="2820" max="2821" width="9.44140625" style="1" customWidth="1"/>
    <col min="2822" max="2827" width="8.88671875" style="1"/>
    <col min="2828" max="2829" width="9.44140625" style="1" bestFit="1" customWidth="1"/>
    <col min="2830" max="3068" width="8.88671875" style="1"/>
    <col min="3069" max="3069" width="17.44140625" style="1" customWidth="1"/>
    <col min="3070" max="3070" width="11" style="1" customWidth="1"/>
    <col min="3071" max="3072" width="8.88671875" style="1"/>
    <col min="3073" max="3074" width="11.21875" style="1" customWidth="1"/>
    <col min="3075" max="3075" width="9.44140625" style="1" bestFit="1" customWidth="1"/>
    <col min="3076" max="3077" width="9.44140625" style="1" customWidth="1"/>
    <col min="3078" max="3083" width="8.88671875" style="1"/>
    <col min="3084" max="3085" width="9.44140625" style="1" bestFit="1" customWidth="1"/>
    <col min="3086" max="3324" width="8.88671875" style="1"/>
    <col min="3325" max="3325" width="17.44140625" style="1" customWidth="1"/>
    <col min="3326" max="3326" width="11" style="1" customWidth="1"/>
    <col min="3327" max="3328" width="8.88671875" style="1"/>
    <col min="3329" max="3330" width="11.21875" style="1" customWidth="1"/>
    <col min="3331" max="3331" width="9.44140625" style="1" bestFit="1" customWidth="1"/>
    <col min="3332" max="3333" width="9.44140625" style="1" customWidth="1"/>
    <col min="3334" max="3339" width="8.88671875" style="1"/>
    <col min="3340" max="3341" width="9.44140625" style="1" bestFit="1" customWidth="1"/>
    <col min="3342" max="3580" width="8.88671875" style="1"/>
    <col min="3581" max="3581" width="17.44140625" style="1" customWidth="1"/>
    <col min="3582" max="3582" width="11" style="1" customWidth="1"/>
    <col min="3583" max="3584" width="8.88671875" style="1"/>
    <col min="3585" max="3586" width="11.21875" style="1" customWidth="1"/>
    <col min="3587" max="3587" width="9.44140625" style="1" bestFit="1" customWidth="1"/>
    <col min="3588" max="3589" width="9.44140625" style="1" customWidth="1"/>
    <col min="3590" max="3595" width="8.88671875" style="1"/>
    <col min="3596" max="3597" width="9.44140625" style="1" bestFit="1" customWidth="1"/>
    <col min="3598" max="3836" width="8.88671875" style="1"/>
    <col min="3837" max="3837" width="17.44140625" style="1" customWidth="1"/>
    <col min="3838" max="3838" width="11" style="1" customWidth="1"/>
    <col min="3839" max="3840" width="8.88671875" style="1"/>
    <col min="3841" max="3842" width="11.21875" style="1" customWidth="1"/>
    <col min="3843" max="3843" width="9.44140625" style="1" bestFit="1" customWidth="1"/>
    <col min="3844" max="3845" width="9.44140625" style="1" customWidth="1"/>
    <col min="3846" max="3851" width="8.88671875" style="1"/>
    <col min="3852" max="3853" width="9.44140625" style="1" bestFit="1" customWidth="1"/>
    <col min="3854" max="4092" width="8.88671875" style="1"/>
    <col min="4093" max="4093" width="17.44140625" style="1" customWidth="1"/>
    <col min="4094" max="4094" width="11" style="1" customWidth="1"/>
    <col min="4095" max="4096" width="8.88671875" style="1"/>
    <col min="4097" max="4098" width="11.21875" style="1" customWidth="1"/>
    <col min="4099" max="4099" width="9.44140625" style="1" bestFit="1" customWidth="1"/>
    <col min="4100" max="4101" width="9.44140625" style="1" customWidth="1"/>
    <col min="4102" max="4107" width="8.88671875" style="1"/>
    <col min="4108" max="4109" width="9.44140625" style="1" bestFit="1" customWidth="1"/>
    <col min="4110" max="4348" width="8.88671875" style="1"/>
    <col min="4349" max="4349" width="17.44140625" style="1" customWidth="1"/>
    <col min="4350" max="4350" width="11" style="1" customWidth="1"/>
    <col min="4351" max="4352" width="8.88671875" style="1"/>
    <col min="4353" max="4354" width="11.21875" style="1" customWidth="1"/>
    <col min="4355" max="4355" width="9.44140625" style="1" bestFit="1" customWidth="1"/>
    <col min="4356" max="4357" width="9.44140625" style="1" customWidth="1"/>
    <col min="4358" max="4363" width="8.88671875" style="1"/>
    <col min="4364" max="4365" width="9.44140625" style="1" bestFit="1" customWidth="1"/>
    <col min="4366" max="4604" width="8.88671875" style="1"/>
    <col min="4605" max="4605" width="17.44140625" style="1" customWidth="1"/>
    <col min="4606" max="4606" width="11" style="1" customWidth="1"/>
    <col min="4607" max="4608" width="8.88671875" style="1"/>
    <col min="4609" max="4610" width="11.21875" style="1" customWidth="1"/>
    <col min="4611" max="4611" width="9.44140625" style="1" bestFit="1" customWidth="1"/>
    <col min="4612" max="4613" width="9.44140625" style="1" customWidth="1"/>
    <col min="4614" max="4619" width="8.88671875" style="1"/>
    <col min="4620" max="4621" width="9.44140625" style="1" bestFit="1" customWidth="1"/>
    <col min="4622" max="4860" width="8.88671875" style="1"/>
    <col min="4861" max="4861" width="17.44140625" style="1" customWidth="1"/>
    <col min="4862" max="4862" width="11" style="1" customWidth="1"/>
    <col min="4863" max="4864" width="8.88671875" style="1"/>
    <col min="4865" max="4866" width="11.21875" style="1" customWidth="1"/>
    <col min="4867" max="4867" width="9.44140625" style="1" bestFit="1" customWidth="1"/>
    <col min="4868" max="4869" width="9.44140625" style="1" customWidth="1"/>
    <col min="4870" max="4875" width="8.88671875" style="1"/>
    <col min="4876" max="4877" width="9.44140625" style="1" bestFit="1" customWidth="1"/>
    <col min="4878" max="5116" width="8.88671875" style="1"/>
    <col min="5117" max="5117" width="17.44140625" style="1" customWidth="1"/>
    <col min="5118" max="5118" width="11" style="1" customWidth="1"/>
    <col min="5119" max="5120" width="8.88671875" style="1"/>
    <col min="5121" max="5122" width="11.21875" style="1" customWidth="1"/>
    <col min="5123" max="5123" width="9.44140625" style="1" bestFit="1" customWidth="1"/>
    <col min="5124" max="5125" width="9.44140625" style="1" customWidth="1"/>
    <col min="5126" max="5131" width="8.88671875" style="1"/>
    <col min="5132" max="5133" width="9.44140625" style="1" bestFit="1" customWidth="1"/>
    <col min="5134" max="5372" width="8.88671875" style="1"/>
    <col min="5373" max="5373" width="17.44140625" style="1" customWidth="1"/>
    <col min="5374" max="5374" width="11" style="1" customWidth="1"/>
    <col min="5375" max="5376" width="8.88671875" style="1"/>
    <col min="5377" max="5378" width="11.21875" style="1" customWidth="1"/>
    <col min="5379" max="5379" width="9.44140625" style="1" bestFit="1" customWidth="1"/>
    <col min="5380" max="5381" width="9.44140625" style="1" customWidth="1"/>
    <col min="5382" max="5387" width="8.88671875" style="1"/>
    <col min="5388" max="5389" width="9.44140625" style="1" bestFit="1" customWidth="1"/>
    <col min="5390" max="5628" width="8.88671875" style="1"/>
    <col min="5629" max="5629" width="17.44140625" style="1" customWidth="1"/>
    <col min="5630" max="5630" width="11" style="1" customWidth="1"/>
    <col min="5631" max="5632" width="8.88671875" style="1"/>
    <col min="5633" max="5634" width="11.21875" style="1" customWidth="1"/>
    <col min="5635" max="5635" width="9.44140625" style="1" bestFit="1" customWidth="1"/>
    <col min="5636" max="5637" width="9.44140625" style="1" customWidth="1"/>
    <col min="5638" max="5643" width="8.88671875" style="1"/>
    <col min="5644" max="5645" width="9.44140625" style="1" bestFit="1" customWidth="1"/>
    <col min="5646" max="5884" width="8.88671875" style="1"/>
    <col min="5885" max="5885" width="17.44140625" style="1" customWidth="1"/>
    <col min="5886" max="5886" width="11" style="1" customWidth="1"/>
    <col min="5887" max="5888" width="8.88671875" style="1"/>
    <col min="5889" max="5890" width="11.21875" style="1" customWidth="1"/>
    <col min="5891" max="5891" width="9.44140625" style="1" bestFit="1" customWidth="1"/>
    <col min="5892" max="5893" width="9.44140625" style="1" customWidth="1"/>
    <col min="5894" max="5899" width="8.88671875" style="1"/>
    <col min="5900" max="5901" width="9.44140625" style="1" bestFit="1" customWidth="1"/>
    <col min="5902" max="6140" width="8.88671875" style="1"/>
    <col min="6141" max="6141" width="17.44140625" style="1" customWidth="1"/>
    <col min="6142" max="6142" width="11" style="1" customWidth="1"/>
    <col min="6143" max="6144" width="8.88671875" style="1"/>
    <col min="6145" max="6146" width="11.21875" style="1" customWidth="1"/>
    <col min="6147" max="6147" width="9.44140625" style="1" bestFit="1" customWidth="1"/>
    <col min="6148" max="6149" width="9.44140625" style="1" customWidth="1"/>
    <col min="6150" max="6155" width="8.88671875" style="1"/>
    <col min="6156" max="6157" width="9.44140625" style="1" bestFit="1" customWidth="1"/>
    <col min="6158" max="6396" width="8.88671875" style="1"/>
    <col min="6397" max="6397" width="17.44140625" style="1" customWidth="1"/>
    <col min="6398" max="6398" width="11" style="1" customWidth="1"/>
    <col min="6399" max="6400" width="8.88671875" style="1"/>
    <col min="6401" max="6402" width="11.21875" style="1" customWidth="1"/>
    <col min="6403" max="6403" width="9.44140625" style="1" bestFit="1" customWidth="1"/>
    <col min="6404" max="6405" width="9.44140625" style="1" customWidth="1"/>
    <col min="6406" max="6411" width="8.88671875" style="1"/>
    <col min="6412" max="6413" width="9.44140625" style="1" bestFit="1" customWidth="1"/>
    <col min="6414" max="6652" width="8.88671875" style="1"/>
    <col min="6653" max="6653" width="17.44140625" style="1" customWidth="1"/>
    <col min="6654" max="6654" width="11" style="1" customWidth="1"/>
    <col min="6655" max="6656" width="8.88671875" style="1"/>
    <col min="6657" max="6658" width="11.21875" style="1" customWidth="1"/>
    <col min="6659" max="6659" width="9.44140625" style="1" bestFit="1" customWidth="1"/>
    <col min="6660" max="6661" width="9.44140625" style="1" customWidth="1"/>
    <col min="6662" max="6667" width="8.88671875" style="1"/>
    <col min="6668" max="6669" width="9.44140625" style="1" bestFit="1" customWidth="1"/>
    <col min="6670" max="6908" width="8.88671875" style="1"/>
    <col min="6909" max="6909" width="17.44140625" style="1" customWidth="1"/>
    <col min="6910" max="6910" width="11" style="1" customWidth="1"/>
    <col min="6911" max="6912" width="8.88671875" style="1"/>
    <col min="6913" max="6914" width="11.21875" style="1" customWidth="1"/>
    <col min="6915" max="6915" width="9.44140625" style="1" bestFit="1" customWidth="1"/>
    <col min="6916" max="6917" width="9.44140625" style="1" customWidth="1"/>
    <col min="6918" max="6923" width="8.88671875" style="1"/>
    <col min="6924" max="6925" width="9.44140625" style="1" bestFit="1" customWidth="1"/>
    <col min="6926" max="7164" width="8.88671875" style="1"/>
    <col min="7165" max="7165" width="17.44140625" style="1" customWidth="1"/>
    <col min="7166" max="7166" width="11" style="1" customWidth="1"/>
    <col min="7167" max="7168" width="8.88671875" style="1"/>
    <col min="7169" max="7170" width="11.21875" style="1" customWidth="1"/>
    <col min="7171" max="7171" width="9.44140625" style="1" bestFit="1" customWidth="1"/>
    <col min="7172" max="7173" width="9.44140625" style="1" customWidth="1"/>
    <col min="7174" max="7179" width="8.88671875" style="1"/>
    <col min="7180" max="7181" width="9.44140625" style="1" bestFit="1" customWidth="1"/>
    <col min="7182" max="7420" width="8.88671875" style="1"/>
    <col min="7421" max="7421" width="17.44140625" style="1" customWidth="1"/>
    <col min="7422" max="7422" width="11" style="1" customWidth="1"/>
    <col min="7423" max="7424" width="8.88671875" style="1"/>
    <col min="7425" max="7426" width="11.21875" style="1" customWidth="1"/>
    <col min="7427" max="7427" width="9.44140625" style="1" bestFit="1" customWidth="1"/>
    <col min="7428" max="7429" width="9.44140625" style="1" customWidth="1"/>
    <col min="7430" max="7435" width="8.88671875" style="1"/>
    <col min="7436" max="7437" width="9.44140625" style="1" bestFit="1" customWidth="1"/>
    <col min="7438" max="7676" width="8.88671875" style="1"/>
    <col min="7677" max="7677" width="17.44140625" style="1" customWidth="1"/>
    <col min="7678" max="7678" width="11" style="1" customWidth="1"/>
    <col min="7679" max="7680" width="8.88671875" style="1"/>
    <col min="7681" max="7682" width="11.21875" style="1" customWidth="1"/>
    <col min="7683" max="7683" width="9.44140625" style="1" bestFit="1" customWidth="1"/>
    <col min="7684" max="7685" width="9.44140625" style="1" customWidth="1"/>
    <col min="7686" max="7691" width="8.88671875" style="1"/>
    <col min="7692" max="7693" width="9.44140625" style="1" bestFit="1" customWidth="1"/>
    <col min="7694" max="7932" width="8.88671875" style="1"/>
    <col min="7933" max="7933" width="17.44140625" style="1" customWidth="1"/>
    <col min="7934" max="7934" width="11" style="1" customWidth="1"/>
    <col min="7935" max="7936" width="8.88671875" style="1"/>
    <col min="7937" max="7938" width="11.21875" style="1" customWidth="1"/>
    <col min="7939" max="7939" width="9.44140625" style="1" bestFit="1" customWidth="1"/>
    <col min="7940" max="7941" width="9.44140625" style="1" customWidth="1"/>
    <col min="7942" max="7947" width="8.88671875" style="1"/>
    <col min="7948" max="7949" width="9.44140625" style="1" bestFit="1" customWidth="1"/>
    <col min="7950" max="8188" width="8.88671875" style="1"/>
    <col min="8189" max="8189" width="17.44140625" style="1" customWidth="1"/>
    <col min="8190" max="8190" width="11" style="1" customWidth="1"/>
    <col min="8191" max="8192" width="8.88671875" style="1"/>
    <col min="8193" max="8194" width="11.21875" style="1" customWidth="1"/>
    <col min="8195" max="8195" width="9.44140625" style="1" bestFit="1" customWidth="1"/>
    <col min="8196" max="8197" width="9.44140625" style="1" customWidth="1"/>
    <col min="8198" max="8203" width="8.88671875" style="1"/>
    <col min="8204" max="8205" width="9.44140625" style="1" bestFit="1" customWidth="1"/>
    <col min="8206" max="8444" width="8.88671875" style="1"/>
    <col min="8445" max="8445" width="17.44140625" style="1" customWidth="1"/>
    <col min="8446" max="8446" width="11" style="1" customWidth="1"/>
    <col min="8447" max="8448" width="8.88671875" style="1"/>
    <col min="8449" max="8450" width="11.21875" style="1" customWidth="1"/>
    <col min="8451" max="8451" width="9.44140625" style="1" bestFit="1" customWidth="1"/>
    <col min="8452" max="8453" width="9.44140625" style="1" customWidth="1"/>
    <col min="8454" max="8459" width="8.88671875" style="1"/>
    <col min="8460" max="8461" width="9.44140625" style="1" bestFit="1" customWidth="1"/>
    <col min="8462" max="8700" width="8.88671875" style="1"/>
    <col min="8701" max="8701" width="17.44140625" style="1" customWidth="1"/>
    <col min="8702" max="8702" width="11" style="1" customWidth="1"/>
    <col min="8703" max="8704" width="8.88671875" style="1"/>
    <col min="8705" max="8706" width="11.21875" style="1" customWidth="1"/>
    <col min="8707" max="8707" width="9.44140625" style="1" bestFit="1" customWidth="1"/>
    <col min="8708" max="8709" width="9.44140625" style="1" customWidth="1"/>
    <col min="8710" max="8715" width="8.88671875" style="1"/>
    <col min="8716" max="8717" width="9.44140625" style="1" bestFit="1" customWidth="1"/>
    <col min="8718" max="8956" width="8.88671875" style="1"/>
    <col min="8957" max="8957" width="17.44140625" style="1" customWidth="1"/>
    <col min="8958" max="8958" width="11" style="1" customWidth="1"/>
    <col min="8959" max="8960" width="8.88671875" style="1"/>
    <col min="8961" max="8962" width="11.21875" style="1" customWidth="1"/>
    <col min="8963" max="8963" width="9.44140625" style="1" bestFit="1" customWidth="1"/>
    <col min="8964" max="8965" width="9.44140625" style="1" customWidth="1"/>
    <col min="8966" max="8971" width="8.88671875" style="1"/>
    <col min="8972" max="8973" width="9.44140625" style="1" bestFit="1" customWidth="1"/>
    <col min="8974" max="9212" width="8.88671875" style="1"/>
    <col min="9213" max="9213" width="17.44140625" style="1" customWidth="1"/>
    <col min="9214" max="9214" width="11" style="1" customWidth="1"/>
    <col min="9215" max="9216" width="8.88671875" style="1"/>
    <col min="9217" max="9218" width="11.21875" style="1" customWidth="1"/>
    <col min="9219" max="9219" width="9.44140625" style="1" bestFit="1" customWidth="1"/>
    <col min="9220" max="9221" width="9.44140625" style="1" customWidth="1"/>
    <col min="9222" max="9227" width="8.88671875" style="1"/>
    <col min="9228" max="9229" width="9.44140625" style="1" bestFit="1" customWidth="1"/>
    <col min="9230" max="9468" width="8.88671875" style="1"/>
    <col min="9469" max="9469" width="17.44140625" style="1" customWidth="1"/>
    <col min="9470" max="9470" width="11" style="1" customWidth="1"/>
    <col min="9471" max="9472" width="8.88671875" style="1"/>
    <col min="9473" max="9474" width="11.21875" style="1" customWidth="1"/>
    <col min="9475" max="9475" width="9.44140625" style="1" bestFit="1" customWidth="1"/>
    <col min="9476" max="9477" width="9.44140625" style="1" customWidth="1"/>
    <col min="9478" max="9483" width="8.88671875" style="1"/>
    <col min="9484" max="9485" width="9.44140625" style="1" bestFit="1" customWidth="1"/>
    <col min="9486" max="9724" width="8.88671875" style="1"/>
    <col min="9725" max="9725" width="17.44140625" style="1" customWidth="1"/>
    <col min="9726" max="9726" width="11" style="1" customWidth="1"/>
    <col min="9727" max="9728" width="8.88671875" style="1"/>
    <col min="9729" max="9730" width="11.21875" style="1" customWidth="1"/>
    <col min="9731" max="9731" width="9.44140625" style="1" bestFit="1" customWidth="1"/>
    <col min="9732" max="9733" width="9.44140625" style="1" customWidth="1"/>
    <col min="9734" max="9739" width="8.88671875" style="1"/>
    <col min="9740" max="9741" width="9.44140625" style="1" bestFit="1" customWidth="1"/>
    <col min="9742" max="9980" width="8.88671875" style="1"/>
    <col min="9981" max="9981" width="17.44140625" style="1" customWidth="1"/>
    <col min="9982" max="9982" width="11" style="1" customWidth="1"/>
    <col min="9983" max="9984" width="8.88671875" style="1"/>
    <col min="9985" max="9986" width="11.21875" style="1" customWidth="1"/>
    <col min="9987" max="9987" width="9.44140625" style="1" bestFit="1" customWidth="1"/>
    <col min="9988" max="9989" width="9.44140625" style="1" customWidth="1"/>
    <col min="9990" max="9995" width="8.88671875" style="1"/>
    <col min="9996" max="9997" width="9.44140625" style="1" bestFit="1" customWidth="1"/>
    <col min="9998" max="10236" width="8.88671875" style="1"/>
    <col min="10237" max="10237" width="17.44140625" style="1" customWidth="1"/>
    <col min="10238" max="10238" width="11" style="1" customWidth="1"/>
    <col min="10239" max="10240" width="8.88671875" style="1"/>
    <col min="10241" max="10242" width="11.21875" style="1" customWidth="1"/>
    <col min="10243" max="10243" width="9.44140625" style="1" bestFit="1" customWidth="1"/>
    <col min="10244" max="10245" width="9.44140625" style="1" customWidth="1"/>
    <col min="10246" max="10251" width="8.88671875" style="1"/>
    <col min="10252" max="10253" width="9.44140625" style="1" bestFit="1" customWidth="1"/>
    <col min="10254" max="10492" width="8.88671875" style="1"/>
    <col min="10493" max="10493" width="17.44140625" style="1" customWidth="1"/>
    <col min="10494" max="10494" width="11" style="1" customWidth="1"/>
    <col min="10495" max="10496" width="8.88671875" style="1"/>
    <col min="10497" max="10498" width="11.21875" style="1" customWidth="1"/>
    <col min="10499" max="10499" width="9.44140625" style="1" bestFit="1" customWidth="1"/>
    <col min="10500" max="10501" width="9.44140625" style="1" customWidth="1"/>
    <col min="10502" max="10507" width="8.88671875" style="1"/>
    <col min="10508" max="10509" width="9.44140625" style="1" bestFit="1" customWidth="1"/>
    <col min="10510" max="10748" width="8.88671875" style="1"/>
    <col min="10749" max="10749" width="17.44140625" style="1" customWidth="1"/>
    <col min="10750" max="10750" width="11" style="1" customWidth="1"/>
    <col min="10751" max="10752" width="8.88671875" style="1"/>
    <col min="10753" max="10754" width="11.21875" style="1" customWidth="1"/>
    <col min="10755" max="10755" width="9.44140625" style="1" bestFit="1" customWidth="1"/>
    <col min="10756" max="10757" width="9.44140625" style="1" customWidth="1"/>
    <col min="10758" max="10763" width="8.88671875" style="1"/>
    <col min="10764" max="10765" width="9.44140625" style="1" bestFit="1" customWidth="1"/>
    <col min="10766" max="11004" width="8.88671875" style="1"/>
    <col min="11005" max="11005" width="17.44140625" style="1" customWidth="1"/>
    <col min="11006" max="11006" width="11" style="1" customWidth="1"/>
    <col min="11007" max="11008" width="8.88671875" style="1"/>
    <col min="11009" max="11010" width="11.21875" style="1" customWidth="1"/>
    <col min="11011" max="11011" width="9.44140625" style="1" bestFit="1" customWidth="1"/>
    <col min="11012" max="11013" width="9.44140625" style="1" customWidth="1"/>
    <col min="11014" max="11019" width="8.88671875" style="1"/>
    <col min="11020" max="11021" width="9.44140625" style="1" bestFit="1" customWidth="1"/>
    <col min="11022" max="11260" width="8.88671875" style="1"/>
    <col min="11261" max="11261" width="17.44140625" style="1" customWidth="1"/>
    <col min="11262" max="11262" width="11" style="1" customWidth="1"/>
    <col min="11263" max="11264" width="8.88671875" style="1"/>
    <col min="11265" max="11266" width="11.21875" style="1" customWidth="1"/>
    <col min="11267" max="11267" width="9.44140625" style="1" bestFit="1" customWidth="1"/>
    <col min="11268" max="11269" width="9.44140625" style="1" customWidth="1"/>
    <col min="11270" max="11275" width="8.88671875" style="1"/>
    <col min="11276" max="11277" width="9.44140625" style="1" bestFit="1" customWidth="1"/>
    <col min="11278" max="11516" width="8.88671875" style="1"/>
    <col min="11517" max="11517" width="17.44140625" style="1" customWidth="1"/>
    <col min="11518" max="11518" width="11" style="1" customWidth="1"/>
    <col min="11519" max="11520" width="8.88671875" style="1"/>
    <col min="11521" max="11522" width="11.21875" style="1" customWidth="1"/>
    <col min="11523" max="11523" width="9.44140625" style="1" bestFit="1" customWidth="1"/>
    <col min="11524" max="11525" width="9.44140625" style="1" customWidth="1"/>
    <col min="11526" max="11531" width="8.88671875" style="1"/>
    <col min="11532" max="11533" width="9.44140625" style="1" bestFit="1" customWidth="1"/>
    <col min="11534" max="11772" width="8.88671875" style="1"/>
    <col min="11773" max="11773" width="17.44140625" style="1" customWidth="1"/>
    <col min="11774" max="11774" width="11" style="1" customWidth="1"/>
    <col min="11775" max="11776" width="8.88671875" style="1"/>
    <col min="11777" max="11778" width="11.21875" style="1" customWidth="1"/>
    <col min="11779" max="11779" width="9.44140625" style="1" bestFit="1" customWidth="1"/>
    <col min="11780" max="11781" width="9.44140625" style="1" customWidth="1"/>
    <col min="11782" max="11787" width="8.88671875" style="1"/>
    <col min="11788" max="11789" width="9.44140625" style="1" bestFit="1" customWidth="1"/>
    <col min="11790" max="12028" width="8.88671875" style="1"/>
    <col min="12029" max="12029" width="17.44140625" style="1" customWidth="1"/>
    <col min="12030" max="12030" width="11" style="1" customWidth="1"/>
    <col min="12031" max="12032" width="8.88671875" style="1"/>
    <col min="12033" max="12034" width="11.21875" style="1" customWidth="1"/>
    <col min="12035" max="12035" width="9.44140625" style="1" bestFit="1" customWidth="1"/>
    <col min="12036" max="12037" width="9.44140625" style="1" customWidth="1"/>
    <col min="12038" max="12043" width="8.88671875" style="1"/>
    <col min="12044" max="12045" width="9.44140625" style="1" bestFit="1" customWidth="1"/>
    <col min="12046" max="12284" width="8.88671875" style="1"/>
    <col min="12285" max="12285" width="17.44140625" style="1" customWidth="1"/>
    <col min="12286" max="12286" width="11" style="1" customWidth="1"/>
    <col min="12287" max="12288" width="8.88671875" style="1"/>
    <col min="12289" max="12290" width="11.21875" style="1" customWidth="1"/>
    <col min="12291" max="12291" width="9.44140625" style="1" bestFit="1" customWidth="1"/>
    <col min="12292" max="12293" width="9.44140625" style="1" customWidth="1"/>
    <col min="12294" max="12299" width="8.88671875" style="1"/>
    <col min="12300" max="12301" width="9.44140625" style="1" bestFit="1" customWidth="1"/>
    <col min="12302" max="12540" width="8.88671875" style="1"/>
    <col min="12541" max="12541" width="17.44140625" style="1" customWidth="1"/>
    <col min="12542" max="12542" width="11" style="1" customWidth="1"/>
    <col min="12543" max="12544" width="8.88671875" style="1"/>
    <col min="12545" max="12546" width="11.21875" style="1" customWidth="1"/>
    <col min="12547" max="12547" width="9.44140625" style="1" bestFit="1" customWidth="1"/>
    <col min="12548" max="12549" width="9.44140625" style="1" customWidth="1"/>
    <col min="12550" max="12555" width="8.88671875" style="1"/>
    <col min="12556" max="12557" width="9.44140625" style="1" bestFit="1" customWidth="1"/>
    <col min="12558" max="12796" width="8.88671875" style="1"/>
    <col min="12797" max="12797" width="17.44140625" style="1" customWidth="1"/>
    <col min="12798" max="12798" width="11" style="1" customWidth="1"/>
    <col min="12799" max="12800" width="8.88671875" style="1"/>
    <col min="12801" max="12802" width="11.21875" style="1" customWidth="1"/>
    <col min="12803" max="12803" width="9.44140625" style="1" bestFit="1" customWidth="1"/>
    <col min="12804" max="12805" width="9.44140625" style="1" customWidth="1"/>
    <col min="12806" max="12811" width="8.88671875" style="1"/>
    <col min="12812" max="12813" width="9.44140625" style="1" bestFit="1" customWidth="1"/>
    <col min="12814" max="13052" width="8.88671875" style="1"/>
    <col min="13053" max="13053" width="17.44140625" style="1" customWidth="1"/>
    <col min="13054" max="13054" width="11" style="1" customWidth="1"/>
    <col min="13055" max="13056" width="8.88671875" style="1"/>
    <col min="13057" max="13058" width="11.21875" style="1" customWidth="1"/>
    <col min="13059" max="13059" width="9.44140625" style="1" bestFit="1" customWidth="1"/>
    <col min="13060" max="13061" width="9.44140625" style="1" customWidth="1"/>
    <col min="13062" max="13067" width="8.88671875" style="1"/>
    <col min="13068" max="13069" width="9.44140625" style="1" bestFit="1" customWidth="1"/>
    <col min="13070" max="13308" width="8.88671875" style="1"/>
    <col min="13309" max="13309" width="17.44140625" style="1" customWidth="1"/>
    <col min="13310" max="13310" width="11" style="1" customWidth="1"/>
    <col min="13311" max="13312" width="8.88671875" style="1"/>
    <col min="13313" max="13314" width="11.21875" style="1" customWidth="1"/>
    <col min="13315" max="13315" width="9.44140625" style="1" bestFit="1" customWidth="1"/>
    <col min="13316" max="13317" width="9.44140625" style="1" customWidth="1"/>
    <col min="13318" max="13323" width="8.88671875" style="1"/>
    <col min="13324" max="13325" width="9.44140625" style="1" bestFit="1" customWidth="1"/>
    <col min="13326" max="13564" width="8.88671875" style="1"/>
    <col min="13565" max="13565" width="17.44140625" style="1" customWidth="1"/>
    <col min="13566" max="13566" width="11" style="1" customWidth="1"/>
    <col min="13567" max="13568" width="8.88671875" style="1"/>
    <col min="13569" max="13570" width="11.21875" style="1" customWidth="1"/>
    <col min="13571" max="13571" width="9.44140625" style="1" bestFit="1" customWidth="1"/>
    <col min="13572" max="13573" width="9.44140625" style="1" customWidth="1"/>
    <col min="13574" max="13579" width="8.88671875" style="1"/>
    <col min="13580" max="13581" width="9.44140625" style="1" bestFit="1" customWidth="1"/>
    <col min="13582" max="13820" width="8.88671875" style="1"/>
    <col min="13821" max="13821" width="17.44140625" style="1" customWidth="1"/>
    <col min="13822" max="13822" width="11" style="1" customWidth="1"/>
    <col min="13823" max="13824" width="8.88671875" style="1"/>
    <col min="13825" max="13826" width="11.21875" style="1" customWidth="1"/>
    <col min="13827" max="13827" width="9.44140625" style="1" bestFit="1" customWidth="1"/>
    <col min="13828" max="13829" width="9.44140625" style="1" customWidth="1"/>
    <col min="13830" max="13835" width="8.88671875" style="1"/>
    <col min="13836" max="13837" width="9.44140625" style="1" bestFit="1" customWidth="1"/>
    <col min="13838" max="14076" width="8.88671875" style="1"/>
    <col min="14077" max="14077" width="17.44140625" style="1" customWidth="1"/>
    <col min="14078" max="14078" width="11" style="1" customWidth="1"/>
    <col min="14079" max="14080" width="8.88671875" style="1"/>
    <col min="14081" max="14082" width="11.21875" style="1" customWidth="1"/>
    <col min="14083" max="14083" width="9.44140625" style="1" bestFit="1" customWidth="1"/>
    <col min="14084" max="14085" width="9.44140625" style="1" customWidth="1"/>
    <col min="14086" max="14091" width="8.88671875" style="1"/>
    <col min="14092" max="14093" width="9.44140625" style="1" bestFit="1" customWidth="1"/>
    <col min="14094" max="14332" width="8.88671875" style="1"/>
    <col min="14333" max="14333" width="17.44140625" style="1" customWidth="1"/>
    <col min="14334" max="14334" width="11" style="1" customWidth="1"/>
    <col min="14335" max="14336" width="8.88671875" style="1"/>
    <col min="14337" max="14338" width="11.21875" style="1" customWidth="1"/>
    <col min="14339" max="14339" width="9.44140625" style="1" bestFit="1" customWidth="1"/>
    <col min="14340" max="14341" width="9.44140625" style="1" customWidth="1"/>
    <col min="14342" max="14347" width="8.88671875" style="1"/>
    <col min="14348" max="14349" width="9.44140625" style="1" bestFit="1" customWidth="1"/>
    <col min="14350" max="14588" width="8.88671875" style="1"/>
    <col min="14589" max="14589" width="17.44140625" style="1" customWidth="1"/>
    <col min="14590" max="14590" width="11" style="1" customWidth="1"/>
    <col min="14591" max="14592" width="8.88671875" style="1"/>
    <col min="14593" max="14594" width="11.21875" style="1" customWidth="1"/>
    <col min="14595" max="14595" width="9.44140625" style="1" bestFit="1" customWidth="1"/>
    <col min="14596" max="14597" width="9.44140625" style="1" customWidth="1"/>
    <col min="14598" max="14603" width="8.88671875" style="1"/>
    <col min="14604" max="14605" width="9.44140625" style="1" bestFit="1" customWidth="1"/>
    <col min="14606" max="14844" width="8.88671875" style="1"/>
    <col min="14845" max="14845" width="17.44140625" style="1" customWidth="1"/>
    <col min="14846" max="14846" width="11" style="1" customWidth="1"/>
    <col min="14847" max="14848" width="8.88671875" style="1"/>
    <col min="14849" max="14850" width="11.21875" style="1" customWidth="1"/>
    <col min="14851" max="14851" width="9.44140625" style="1" bestFit="1" customWidth="1"/>
    <col min="14852" max="14853" width="9.44140625" style="1" customWidth="1"/>
    <col min="14854" max="14859" width="8.88671875" style="1"/>
    <col min="14860" max="14861" width="9.44140625" style="1" bestFit="1" customWidth="1"/>
    <col min="14862" max="15100" width="8.88671875" style="1"/>
    <col min="15101" max="15101" width="17.44140625" style="1" customWidth="1"/>
    <col min="15102" max="15102" width="11" style="1" customWidth="1"/>
    <col min="15103" max="15104" width="8.88671875" style="1"/>
    <col min="15105" max="15106" width="11.21875" style="1" customWidth="1"/>
    <col min="15107" max="15107" width="9.44140625" style="1" bestFit="1" customWidth="1"/>
    <col min="15108" max="15109" width="9.44140625" style="1" customWidth="1"/>
    <col min="15110" max="15115" width="8.88671875" style="1"/>
    <col min="15116" max="15117" width="9.44140625" style="1" bestFit="1" customWidth="1"/>
    <col min="15118" max="15356" width="8.88671875" style="1"/>
    <col min="15357" max="15357" width="17.44140625" style="1" customWidth="1"/>
    <col min="15358" max="15358" width="11" style="1" customWidth="1"/>
    <col min="15359" max="15360" width="8.88671875" style="1"/>
    <col min="15361" max="15362" width="11.21875" style="1" customWidth="1"/>
    <col min="15363" max="15363" width="9.44140625" style="1" bestFit="1" customWidth="1"/>
    <col min="15364" max="15365" width="9.44140625" style="1" customWidth="1"/>
    <col min="15366" max="15371" width="8.88671875" style="1"/>
    <col min="15372" max="15373" width="9.44140625" style="1" bestFit="1" customWidth="1"/>
    <col min="15374" max="15612" width="8.88671875" style="1"/>
    <col min="15613" max="15613" width="17.44140625" style="1" customWidth="1"/>
    <col min="15614" max="15614" width="11" style="1" customWidth="1"/>
    <col min="15615" max="15616" width="8.88671875" style="1"/>
    <col min="15617" max="15618" width="11.21875" style="1" customWidth="1"/>
    <col min="15619" max="15619" width="9.44140625" style="1" bestFit="1" customWidth="1"/>
    <col min="15620" max="15621" width="9.44140625" style="1" customWidth="1"/>
    <col min="15622" max="15627" width="8.88671875" style="1"/>
    <col min="15628" max="15629" width="9.44140625" style="1" bestFit="1" customWidth="1"/>
    <col min="15630" max="15868" width="8.88671875" style="1"/>
    <col min="15869" max="15869" width="17.44140625" style="1" customWidth="1"/>
    <col min="15870" max="15870" width="11" style="1" customWidth="1"/>
    <col min="15871" max="15872" width="8.88671875" style="1"/>
    <col min="15873" max="15874" width="11.21875" style="1" customWidth="1"/>
    <col min="15875" max="15875" width="9.44140625" style="1" bestFit="1" customWidth="1"/>
    <col min="15876" max="15877" width="9.44140625" style="1" customWidth="1"/>
    <col min="15878" max="15883" width="8.88671875" style="1"/>
    <col min="15884" max="15885" width="9.44140625" style="1" bestFit="1" customWidth="1"/>
    <col min="15886" max="16124" width="8.88671875" style="1"/>
    <col min="16125" max="16125" width="17.44140625" style="1" customWidth="1"/>
    <col min="16126" max="16126" width="11" style="1" customWidth="1"/>
    <col min="16127" max="16128" width="8.88671875" style="1"/>
    <col min="16129" max="16130" width="11.21875" style="1" customWidth="1"/>
    <col min="16131" max="16131" width="9.44140625" style="1" bestFit="1" customWidth="1"/>
    <col min="16132" max="16133" width="9.44140625" style="1" customWidth="1"/>
    <col min="16134" max="16139" width="8.88671875" style="1"/>
    <col min="16140" max="16141" width="9.44140625" style="1" bestFit="1" customWidth="1"/>
    <col min="16142" max="16384" width="8.88671875" style="1"/>
  </cols>
  <sheetData>
    <row r="1" spans="2:14" ht="27.15" customHeight="1" x14ac:dyDescent="0.25">
      <c r="J1" s="194" t="s">
        <v>113</v>
      </c>
      <c r="K1" s="194"/>
      <c r="L1" s="194"/>
      <c r="M1" s="194"/>
      <c r="N1" s="194"/>
    </row>
    <row r="2" spans="2:14" ht="28.8" x14ac:dyDescent="0.25">
      <c r="B2" s="57" t="s">
        <v>35</v>
      </c>
      <c r="C2" s="156" t="s">
        <v>36</v>
      </c>
      <c r="D2" s="156" t="s">
        <v>37</v>
      </c>
      <c r="E2" s="156" t="s">
        <v>38</v>
      </c>
      <c r="F2" s="156" t="s">
        <v>39</v>
      </c>
      <c r="G2" s="156" t="s">
        <v>40</v>
      </c>
      <c r="H2" s="157" t="s">
        <v>41</v>
      </c>
      <c r="K2" s="30" t="s">
        <v>31</v>
      </c>
      <c r="L2" s="30" t="s">
        <v>32</v>
      </c>
      <c r="M2" s="30" t="s">
        <v>33</v>
      </c>
      <c r="N2" s="30" t="s">
        <v>34</v>
      </c>
    </row>
    <row r="3" spans="2:14" x14ac:dyDescent="0.25">
      <c r="B3" s="30" t="s">
        <v>31</v>
      </c>
      <c r="C3" s="33">
        <v>-610</v>
      </c>
      <c r="D3" s="33">
        <v>0</v>
      </c>
      <c r="E3" s="33">
        <f>110*4</f>
        <v>440</v>
      </c>
      <c r="F3" s="33">
        <f>100*4</f>
        <v>400</v>
      </c>
      <c r="G3" s="34">
        <f>C19+NPV($C$8,C20:C27)</f>
        <v>-2.2148372270268055</v>
      </c>
      <c r="H3" s="35">
        <f>C29</f>
        <v>7.9020401950913755E-2</v>
      </c>
      <c r="J3" s="31"/>
      <c r="K3" s="32">
        <f>G3</f>
        <v>-2.2148372270268055</v>
      </c>
      <c r="L3" s="32">
        <f>G4</f>
        <v>55.86708017403646</v>
      </c>
      <c r="M3" s="32">
        <f>G5</f>
        <v>38.046843983695226</v>
      </c>
    </row>
    <row r="4" spans="2:14" x14ac:dyDescent="0.25">
      <c r="B4" s="30" t="s">
        <v>32</v>
      </c>
      <c r="C4" s="33">
        <v>-500</v>
      </c>
      <c r="D4" s="33">
        <v>0</v>
      </c>
      <c r="E4" s="33">
        <v>392</v>
      </c>
      <c r="F4" s="33">
        <v>380</v>
      </c>
      <c r="G4" s="34">
        <f>D19+NPV(C8,D20:D27)</f>
        <v>55.86708017403646</v>
      </c>
      <c r="H4" s="35">
        <f>D29</f>
        <v>0.10897589953071862</v>
      </c>
      <c r="J4" s="36">
        <v>0.05</v>
      </c>
      <c r="K4" s="37">
        <v>71.780780984248963</v>
      </c>
      <c r="L4" s="37">
        <v>124.6430636579812</v>
      </c>
      <c r="M4" s="37">
        <v>76.657641825981159</v>
      </c>
      <c r="N4" s="37">
        <f>K4-M4</f>
        <v>-4.8768608417321957</v>
      </c>
    </row>
    <row r="5" spans="2:14" x14ac:dyDescent="0.25">
      <c r="B5" s="30" t="s">
        <v>33</v>
      </c>
      <c r="C5" s="33">
        <v>-270</v>
      </c>
      <c r="D5" s="33">
        <v>-50</v>
      </c>
      <c r="E5" s="33">
        <v>240</v>
      </c>
      <c r="F5" s="33">
        <v>240</v>
      </c>
      <c r="G5" s="34">
        <f>E19+NPV(C8,E20:E27)</f>
        <v>38.046843983695226</v>
      </c>
      <c r="H5" s="35">
        <f>E29</f>
        <v>0.1160384952266067</v>
      </c>
      <c r="J5" s="36">
        <v>0.06</v>
      </c>
      <c r="K5" s="37">
        <v>45.630437223951731</v>
      </c>
      <c r="L5" s="37">
        <v>100.32572888020638</v>
      </c>
      <c r="M5" s="37">
        <v>62.98294549627218</v>
      </c>
      <c r="N5" s="37">
        <f t="shared" ref="N5:N19" si="0">K5-M5</f>
        <v>-17.352508272320449</v>
      </c>
    </row>
    <row r="6" spans="2:14" x14ac:dyDescent="0.25">
      <c r="J6" s="36">
        <v>7.0000000000000007E-2</v>
      </c>
      <c r="K6" s="37">
        <v>21.001963186012631</v>
      </c>
      <c r="L6" s="37">
        <v>77.434991859696538</v>
      </c>
      <c r="M6" s="37">
        <v>50.133149770447801</v>
      </c>
      <c r="N6" s="37">
        <f t="shared" si="0"/>
        <v>-29.13118658443517</v>
      </c>
    </row>
    <row r="7" spans="2:14" x14ac:dyDescent="0.25">
      <c r="B7" s="30" t="s">
        <v>42</v>
      </c>
      <c r="C7" s="38">
        <v>0.1</v>
      </c>
      <c r="J7" s="36">
        <v>0.08</v>
      </c>
      <c r="K7" s="37">
        <v>-2.2148372270268055</v>
      </c>
      <c r="L7" s="37">
        <v>55.86708017403646</v>
      </c>
      <c r="M7" s="37">
        <v>38.046843983695226</v>
      </c>
      <c r="N7" s="37">
        <f t="shared" si="0"/>
        <v>-40.261681210722031</v>
      </c>
    </row>
    <row r="8" spans="2:14" x14ac:dyDescent="0.25">
      <c r="B8" s="30" t="s">
        <v>43</v>
      </c>
      <c r="C8" s="38">
        <f>D8/100</f>
        <v>0.08</v>
      </c>
      <c r="D8" s="31">
        <v>8</v>
      </c>
      <c r="G8" s="1" t="s">
        <v>160</v>
      </c>
      <c r="J8" s="36">
        <v>0.09</v>
      </c>
      <c r="K8" s="37">
        <v>-24.120889754764448</v>
      </c>
      <c r="L8" s="37">
        <v>35.526975532126812</v>
      </c>
      <c r="M8" s="37">
        <v>26.667886331561192</v>
      </c>
      <c r="N8" s="37">
        <f t="shared" si="0"/>
        <v>-50.78877608632564</v>
      </c>
    </row>
    <row r="9" spans="2:14" x14ac:dyDescent="0.25">
      <c r="B9" s="30" t="s">
        <v>44</v>
      </c>
      <c r="C9" s="33">
        <v>8</v>
      </c>
      <c r="J9" s="36">
        <v>0.1</v>
      </c>
      <c r="K9" s="37">
        <v>-44.808725746240611</v>
      </c>
      <c r="L9" s="37">
        <v>16.327585139801045</v>
      </c>
      <c r="M9" s="37">
        <v>15.944899105906245</v>
      </c>
      <c r="N9" s="37">
        <f t="shared" si="0"/>
        <v>-60.753624852146856</v>
      </c>
    </row>
    <row r="10" spans="2:14" x14ac:dyDescent="0.25">
      <c r="J10" s="36">
        <v>0.11</v>
      </c>
      <c r="K10" s="37">
        <v>-64.363267011382845</v>
      </c>
      <c r="L10" s="37">
        <v>-1.8110006431546708</v>
      </c>
      <c r="M10" s="37">
        <v>5.8308169483747747</v>
      </c>
      <c r="N10" s="37">
        <f t="shared" si="0"/>
        <v>-70.19408395975762</v>
      </c>
    </row>
    <row r="11" spans="2:14" x14ac:dyDescent="0.25">
      <c r="B11" s="30" t="s">
        <v>45</v>
      </c>
      <c r="C11" s="49" t="str">
        <f>INDEX(B3:B5,MATCH(MAX(G3:G5),G3:G5,0))&amp;"有利"</f>
        <v>方案B有利</v>
      </c>
      <c r="J11" s="36">
        <v>0.12</v>
      </c>
      <c r="K11" s="37">
        <v>-82.862529849877205</v>
      </c>
      <c r="L11" s="37">
        <v>-18.962174110454896</v>
      </c>
      <c r="M11" s="37">
        <v>-3.7175179099263573</v>
      </c>
      <c r="N11" s="37">
        <f t="shared" si="0"/>
        <v>-79.145011939950848</v>
      </c>
    </row>
    <row r="12" spans="2:14" x14ac:dyDescent="0.25">
      <c r="J12" s="36">
        <v>0.13</v>
      </c>
      <c r="K12" s="37">
        <v>-100.37825730014356</v>
      </c>
      <c r="L12" s="37">
        <v>-35.193408051167637</v>
      </c>
      <c r="M12" s="37">
        <v>-12.739718717314531</v>
      </c>
      <c r="N12" s="37">
        <f t="shared" si="0"/>
        <v>-87.638538582829028</v>
      </c>
    </row>
    <row r="13" spans="2:14" x14ac:dyDescent="0.25">
      <c r="B13" s="171" t="s">
        <v>47</v>
      </c>
      <c r="C13" s="172"/>
      <c r="J13" s="36">
        <v>0.14000000000000001</v>
      </c>
      <c r="K13" s="37">
        <v>-116.97648756270002</v>
      </c>
      <c r="L13" s="37">
        <v>-50.56679316380621</v>
      </c>
      <c r="M13" s="37">
        <v>-21.272180233121361</v>
      </c>
      <c r="N13" s="37">
        <f t="shared" si="0"/>
        <v>-95.704307329578654</v>
      </c>
    </row>
    <row r="14" spans="2:14" x14ac:dyDescent="0.25">
      <c r="B14" s="171" t="s">
        <v>48</v>
      </c>
      <c r="C14" s="172"/>
      <c r="D14" s="51">
        <f>IRR(C19:C27-E19:E27)</f>
        <v>4.6243831139638703E-2</v>
      </c>
      <c r="J14" s="36">
        <v>0.15</v>
      </c>
      <c r="K14" s="37">
        <v>-132.71806560364695</v>
      </c>
      <c r="L14" s="37">
        <v>-65.139521681099893</v>
      </c>
      <c r="M14" s="37">
        <v>-29.348371818118551</v>
      </c>
      <c r="N14" s="37">
        <f t="shared" si="0"/>
        <v>-103.3696937855284</v>
      </c>
    </row>
    <row r="15" spans="2:14" x14ac:dyDescent="0.25">
      <c r="B15" s="192" t="s">
        <v>49</v>
      </c>
      <c r="C15" s="193"/>
      <c r="D15" s="51">
        <f>D14</f>
        <v>4.6243831139638703E-2</v>
      </c>
      <c r="J15" s="36">
        <v>0.16</v>
      </c>
      <c r="K15" s="37">
        <v>-147.6591041162921</v>
      </c>
      <c r="L15" s="37">
        <v>-78.964323059083313</v>
      </c>
      <c r="M15" s="37">
        <v>-36.999101193281234</v>
      </c>
      <c r="N15" s="37">
        <f t="shared" si="0"/>
        <v>-110.66000292301086</v>
      </c>
    </row>
    <row r="16" spans="2:14" x14ac:dyDescent="0.25">
      <c r="J16" s="36">
        <v>0.17</v>
      </c>
      <c r="K16" s="37">
        <v>-161.85139929562871</v>
      </c>
      <c r="L16" s="37">
        <v>-92.0898568984029</v>
      </c>
      <c r="M16" s="37">
        <v>-44.252752051394253</v>
      </c>
      <c r="N16" s="37">
        <f t="shared" si="0"/>
        <v>-117.59864724423446</v>
      </c>
    </row>
    <row r="17" spans="2:14" x14ac:dyDescent="0.25">
      <c r="B17" s="43" t="s">
        <v>120</v>
      </c>
      <c r="J17" s="36">
        <v>0.18</v>
      </c>
      <c r="K17" s="37">
        <v>-175.34280624761033</v>
      </c>
      <c r="L17" s="37">
        <v>-104.56106766585418</v>
      </c>
      <c r="M17" s="37">
        <v>-51.135498334431901</v>
      </c>
      <c r="N17" s="37">
        <f t="shared" si="0"/>
        <v>-124.20730791317843</v>
      </c>
    </row>
    <row r="18" spans="2:14" x14ac:dyDescent="0.25">
      <c r="B18" s="57" t="s">
        <v>111</v>
      </c>
      <c r="C18" s="30" t="s">
        <v>31</v>
      </c>
      <c r="D18" s="30" t="s">
        <v>32</v>
      </c>
      <c r="E18" s="30" t="s">
        <v>33</v>
      </c>
      <c r="F18" s="30" t="s">
        <v>34</v>
      </c>
      <c r="J18" s="36">
        <v>0.19</v>
      </c>
      <c r="K18" s="37">
        <v>-188.17757830079023</v>
      </c>
      <c r="L18" s="37">
        <v>-116.41950525863837</v>
      </c>
      <c r="M18" s="37">
        <v>-57.671497664303814</v>
      </c>
      <c r="N18" s="37">
        <f t="shared" si="0"/>
        <v>-130.50608063648642</v>
      </c>
    </row>
    <row r="19" spans="2:14" x14ac:dyDescent="0.25">
      <c r="B19" s="30">
        <v>0</v>
      </c>
      <c r="C19" s="49">
        <v>-610</v>
      </c>
      <c r="D19" s="49">
        <v>-500</v>
      </c>
      <c r="E19" s="49">
        <v>-270</v>
      </c>
      <c r="F19" s="49">
        <f>C19-E19</f>
        <v>-340</v>
      </c>
      <c r="J19" s="36">
        <v>0.2</v>
      </c>
      <c r="K19" s="37">
        <v>-200.39667400167656</v>
      </c>
      <c r="L19" s="37">
        <v>-127.70361499295069</v>
      </c>
      <c r="M19" s="37">
        <v>-63.883066129400987</v>
      </c>
      <c r="N19" s="37">
        <f t="shared" si="0"/>
        <v>-136.51360787227557</v>
      </c>
    </row>
    <row r="20" spans="2:14" x14ac:dyDescent="0.25">
      <c r="B20" s="30">
        <v>1</v>
      </c>
      <c r="C20" s="49">
        <v>110</v>
      </c>
      <c r="D20" s="49">
        <v>98</v>
      </c>
      <c r="E20" s="49">
        <v>60</v>
      </c>
      <c r="F20" s="49">
        <f t="shared" ref="F20:F27" si="1">C20-E20</f>
        <v>50</v>
      </c>
    </row>
    <row r="21" spans="2:14" x14ac:dyDescent="0.25">
      <c r="B21" s="30">
        <v>2</v>
      </c>
      <c r="C21" s="49">
        <v>110</v>
      </c>
      <c r="D21" s="49">
        <v>98</v>
      </c>
      <c r="E21" s="49">
        <v>60</v>
      </c>
      <c r="F21" s="49">
        <f t="shared" si="1"/>
        <v>50</v>
      </c>
    </row>
    <row r="22" spans="2:14" x14ac:dyDescent="0.25">
      <c r="B22" s="30">
        <v>3</v>
      </c>
      <c r="C22" s="49">
        <v>110</v>
      </c>
      <c r="D22" s="49">
        <v>98</v>
      </c>
      <c r="E22" s="49">
        <v>60</v>
      </c>
      <c r="F22" s="49">
        <f t="shared" si="1"/>
        <v>50</v>
      </c>
    </row>
    <row r="23" spans="2:14" x14ac:dyDescent="0.25">
      <c r="B23" s="30">
        <v>4</v>
      </c>
      <c r="C23" s="49">
        <v>110</v>
      </c>
      <c r="D23" s="49">
        <v>98</v>
      </c>
      <c r="E23" s="49">
        <v>10</v>
      </c>
      <c r="F23" s="49">
        <f t="shared" si="1"/>
        <v>100</v>
      </c>
    </row>
    <row r="24" spans="2:14" x14ac:dyDescent="0.25">
      <c r="B24" s="30">
        <v>5</v>
      </c>
      <c r="C24" s="49">
        <v>100</v>
      </c>
      <c r="D24" s="49">
        <v>95</v>
      </c>
      <c r="E24" s="49">
        <v>60</v>
      </c>
      <c r="F24" s="49">
        <f t="shared" si="1"/>
        <v>40</v>
      </c>
    </row>
    <row r="25" spans="2:14" x14ac:dyDescent="0.25">
      <c r="B25" s="30">
        <v>6</v>
      </c>
      <c r="C25" s="49">
        <v>100</v>
      </c>
      <c r="D25" s="49">
        <v>95</v>
      </c>
      <c r="E25" s="49">
        <v>60</v>
      </c>
      <c r="F25" s="49">
        <f t="shared" si="1"/>
        <v>40</v>
      </c>
    </row>
    <row r="26" spans="2:14" x14ac:dyDescent="0.25">
      <c r="B26" s="30">
        <v>7</v>
      </c>
      <c r="C26" s="49">
        <v>100</v>
      </c>
      <c r="D26" s="49">
        <v>95</v>
      </c>
      <c r="E26" s="49">
        <v>60</v>
      </c>
      <c r="F26" s="49">
        <f t="shared" si="1"/>
        <v>40</v>
      </c>
      <c r="J26" s="52" t="s">
        <v>112</v>
      </c>
    </row>
    <row r="27" spans="2:14" x14ac:dyDescent="0.25">
      <c r="B27" s="30">
        <v>8</v>
      </c>
      <c r="C27" s="49">
        <v>100</v>
      </c>
      <c r="D27" s="49">
        <v>95</v>
      </c>
      <c r="E27" s="49">
        <v>60</v>
      </c>
      <c r="F27" s="49">
        <f t="shared" si="1"/>
        <v>40</v>
      </c>
      <c r="J27" s="40">
        <f>C8</f>
        <v>0.08</v>
      </c>
      <c r="K27" s="39">
        <v>-300</v>
      </c>
    </row>
    <row r="28" spans="2:14" x14ac:dyDescent="0.25">
      <c r="C28" s="174"/>
      <c r="D28" s="174"/>
      <c r="E28" s="174"/>
      <c r="F28" s="174"/>
      <c r="J28" s="40">
        <f>C8</f>
        <v>0.08</v>
      </c>
      <c r="K28" s="39">
        <v>300</v>
      </c>
    </row>
    <row r="29" spans="2:14" x14ac:dyDescent="0.25">
      <c r="B29" s="30" t="s">
        <v>46</v>
      </c>
      <c r="C29" s="50">
        <f>IRR(C19:C27)</f>
        <v>7.9020401950913755E-2</v>
      </c>
      <c r="D29" s="50">
        <f t="shared" ref="D29:F29" si="2">IRR(D19:D27)</f>
        <v>0.10897589953071862</v>
      </c>
      <c r="E29" s="50">
        <f t="shared" si="2"/>
        <v>0.1160384952266067</v>
      </c>
      <c r="F29" s="50">
        <f t="shared" si="2"/>
        <v>4.6243831139638703E-2</v>
      </c>
    </row>
  </sheetData>
  <mergeCells count="2">
    <mergeCell ref="B15:C15"/>
    <mergeCell ref="J1:N1"/>
  </mergeCells>
  <phoneticPr fontId="2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pinner 1">
              <controlPr defaultSize="0" autoPict="0">
                <anchor moveWithCells="1" sizeWithCells="1">
                  <from>
                    <xdr:col>2</xdr:col>
                    <xdr:colOff>0</xdr:colOff>
                    <xdr:row>6</xdr:row>
                    <xdr:rowOff>152400</xdr:rowOff>
                  </from>
                  <to>
                    <xdr:col>2</xdr:col>
                    <xdr:colOff>99060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B1:J18"/>
  <sheetViews>
    <sheetView workbookViewId="0">
      <selection activeCell="J21" sqref="A1:XFD1048576"/>
    </sheetView>
  </sheetViews>
  <sheetFormatPr defaultRowHeight="14.4" x14ac:dyDescent="0.25"/>
  <cols>
    <col min="1" max="1" width="2.44140625" style="1" customWidth="1"/>
    <col min="2" max="2" width="13" style="1" bestFit="1" customWidth="1"/>
    <col min="3" max="7" width="6.21875" style="1" bestFit="1" customWidth="1"/>
    <col min="8" max="8" width="11" style="1" bestFit="1" customWidth="1"/>
    <col min="9" max="9" width="26.77734375" style="1" customWidth="1"/>
    <col min="10" max="10" width="4.44140625" style="1" hidden="1" customWidth="1"/>
    <col min="11" max="11" width="10.44140625" style="1" customWidth="1"/>
    <col min="12" max="256" width="8.88671875" style="1"/>
    <col min="257" max="257" width="2.88671875" style="1" customWidth="1"/>
    <col min="258" max="258" width="11.33203125" style="1" bestFit="1" customWidth="1"/>
    <col min="259" max="262" width="5.6640625" style="1" bestFit="1" customWidth="1"/>
    <col min="263" max="264" width="9.6640625" style="1" bestFit="1" customWidth="1"/>
    <col min="265" max="512" width="8.88671875" style="1"/>
    <col min="513" max="513" width="2.88671875" style="1" customWidth="1"/>
    <col min="514" max="514" width="11.33203125" style="1" bestFit="1" customWidth="1"/>
    <col min="515" max="518" width="5.6640625" style="1" bestFit="1" customWidth="1"/>
    <col min="519" max="520" width="9.6640625" style="1" bestFit="1" customWidth="1"/>
    <col min="521" max="768" width="8.88671875" style="1"/>
    <col min="769" max="769" width="2.88671875" style="1" customWidth="1"/>
    <col min="770" max="770" width="11.33203125" style="1" bestFit="1" customWidth="1"/>
    <col min="771" max="774" width="5.6640625" style="1" bestFit="1" customWidth="1"/>
    <col min="775" max="776" width="9.6640625" style="1" bestFit="1" customWidth="1"/>
    <col min="777" max="1024" width="8.88671875" style="1"/>
    <col min="1025" max="1025" width="2.88671875" style="1" customWidth="1"/>
    <col min="1026" max="1026" width="11.33203125" style="1" bestFit="1" customWidth="1"/>
    <col min="1027" max="1030" width="5.6640625" style="1" bestFit="1" customWidth="1"/>
    <col min="1031" max="1032" width="9.6640625" style="1" bestFit="1" customWidth="1"/>
    <col min="1033" max="1280" width="8.88671875" style="1"/>
    <col min="1281" max="1281" width="2.88671875" style="1" customWidth="1"/>
    <col min="1282" max="1282" width="11.33203125" style="1" bestFit="1" customWidth="1"/>
    <col min="1283" max="1286" width="5.6640625" style="1" bestFit="1" customWidth="1"/>
    <col min="1287" max="1288" width="9.6640625" style="1" bestFit="1" customWidth="1"/>
    <col min="1289" max="1536" width="8.88671875" style="1"/>
    <col min="1537" max="1537" width="2.88671875" style="1" customWidth="1"/>
    <col min="1538" max="1538" width="11.33203125" style="1" bestFit="1" customWidth="1"/>
    <col min="1539" max="1542" width="5.6640625" style="1" bestFit="1" customWidth="1"/>
    <col min="1543" max="1544" width="9.6640625" style="1" bestFit="1" customWidth="1"/>
    <col min="1545" max="1792" width="8.88671875" style="1"/>
    <col min="1793" max="1793" width="2.88671875" style="1" customWidth="1"/>
    <col min="1794" max="1794" width="11.33203125" style="1" bestFit="1" customWidth="1"/>
    <col min="1795" max="1798" width="5.6640625" style="1" bestFit="1" customWidth="1"/>
    <col min="1799" max="1800" width="9.6640625" style="1" bestFit="1" customWidth="1"/>
    <col min="1801" max="2048" width="8.88671875" style="1"/>
    <col min="2049" max="2049" width="2.88671875" style="1" customWidth="1"/>
    <col min="2050" max="2050" width="11.33203125" style="1" bestFit="1" customWidth="1"/>
    <col min="2051" max="2054" width="5.6640625" style="1" bestFit="1" customWidth="1"/>
    <col min="2055" max="2056" width="9.6640625" style="1" bestFit="1" customWidth="1"/>
    <col min="2057" max="2304" width="8.88671875" style="1"/>
    <col min="2305" max="2305" width="2.88671875" style="1" customWidth="1"/>
    <col min="2306" max="2306" width="11.33203125" style="1" bestFit="1" customWidth="1"/>
    <col min="2307" max="2310" width="5.6640625" style="1" bestFit="1" customWidth="1"/>
    <col min="2311" max="2312" width="9.6640625" style="1" bestFit="1" customWidth="1"/>
    <col min="2313" max="2560" width="8.88671875" style="1"/>
    <col min="2561" max="2561" width="2.88671875" style="1" customWidth="1"/>
    <col min="2562" max="2562" width="11.33203125" style="1" bestFit="1" customWidth="1"/>
    <col min="2563" max="2566" width="5.6640625" style="1" bestFit="1" customWidth="1"/>
    <col min="2567" max="2568" width="9.6640625" style="1" bestFit="1" customWidth="1"/>
    <col min="2569" max="2816" width="8.88671875" style="1"/>
    <col min="2817" max="2817" width="2.88671875" style="1" customWidth="1"/>
    <col min="2818" max="2818" width="11.33203125" style="1" bestFit="1" customWidth="1"/>
    <col min="2819" max="2822" width="5.6640625" style="1" bestFit="1" customWidth="1"/>
    <col min="2823" max="2824" width="9.6640625" style="1" bestFit="1" customWidth="1"/>
    <col min="2825" max="3072" width="8.88671875" style="1"/>
    <col min="3073" max="3073" width="2.88671875" style="1" customWidth="1"/>
    <col min="3074" max="3074" width="11.33203125" style="1" bestFit="1" customWidth="1"/>
    <col min="3075" max="3078" width="5.6640625" style="1" bestFit="1" customWidth="1"/>
    <col min="3079" max="3080" width="9.6640625" style="1" bestFit="1" customWidth="1"/>
    <col min="3081" max="3328" width="8.88671875" style="1"/>
    <col min="3329" max="3329" width="2.88671875" style="1" customWidth="1"/>
    <col min="3330" max="3330" width="11.33203125" style="1" bestFit="1" customWidth="1"/>
    <col min="3331" max="3334" width="5.6640625" style="1" bestFit="1" customWidth="1"/>
    <col min="3335" max="3336" width="9.6640625" style="1" bestFit="1" customWidth="1"/>
    <col min="3337" max="3584" width="8.88671875" style="1"/>
    <col min="3585" max="3585" width="2.88671875" style="1" customWidth="1"/>
    <col min="3586" max="3586" width="11.33203125" style="1" bestFit="1" customWidth="1"/>
    <col min="3587" max="3590" width="5.6640625" style="1" bestFit="1" customWidth="1"/>
    <col min="3591" max="3592" width="9.6640625" style="1" bestFit="1" customWidth="1"/>
    <col min="3593" max="3840" width="8.88671875" style="1"/>
    <col min="3841" max="3841" width="2.88671875" style="1" customWidth="1"/>
    <col min="3842" max="3842" width="11.33203125" style="1" bestFit="1" customWidth="1"/>
    <col min="3843" max="3846" width="5.6640625" style="1" bestFit="1" customWidth="1"/>
    <col min="3847" max="3848" width="9.6640625" style="1" bestFit="1" customWidth="1"/>
    <col min="3849" max="4096" width="8.88671875" style="1"/>
    <col min="4097" max="4097" width="2.88671875" style="1" customWidth="1"/>
    <col min="4098" max="4098" width="11.33203125" style="1" bestFit="1" customWidth="1"/>
    <col min="4099" max="4102" width="5.6640625" style="1" bestFit="1" customWidth="1"/>
    <col min="4103" max="4104" width="9.6640625" style="1" bestFit="1" customWidth="1"/>
    <col min="4105" max="4352" width="8.88671875" style="1"/>
    <col min="4353" max="4353" width="2.88671875" style="1" customWidth="1"/>
    <col min="4354" max="4354" width="11.33203125" style="1" bestFit="1" customWidth="1"/>
    <col min="4355" max="4358" width="5.6640625" style="1" bestFit="1" customWidth="1"/>
    <col min="4359" max="4360" width="9.6640625" style="1" bestFit="1" customWidth="1"/>
    <col min="4361" max="4608" width="8.88671875" style="1"/>
    <col min="4609" max="4609" width="2.88671875" style="1" customWidth="1"/>
    <col min="4610" max="4610" width="11.33203125" style="1" bestFit="1" customWidth="1"/>
    <col min="4611" max="4614" width="5.6640625" style="1" bestFit="1" customWidth="1"/>
    <col min="4615" max="4616" width="9.6640625" style="1" bestFit="1" customWidth="1"/>
    <col min="4617" max="4864" width="8.88671875" style="1"/>
    <col min="4865" max="4865" width="2.88671875" style="1" customWidth="1"/>
    <col min="4866" max="4866" width="11.33203125" style="1" bestFit="1" customWidth="1"/>
    <col min="4867" max="4870" width="5.6640625" style="1" bestFit="1" customWidth="1"/>
    <col min="4871" max="4872" width="9.6640625" style="1" bestFit="1" customWidth="1"/>
    <col min="4873" max="5120" width="8.88671875" style="1"/>
    <col min="5121" max="5121" width="2.88671875" style="1" customWidth="1"/>
    <col min="5122" max="5122" width="11.33203125" style="1" bestFit="1" customWidth="1"/>
    <col min="5123" max="5126" width="5.6640625" style="1" bestFit="1" customWidth="1"/>
    <col min="5127" max="5128" width="9.6640625" style="1" bestFit="1" customWidth="1"/>
    <col min="5129" max="5376" width="8.88671875" style="1"/>
    <col min="5377" max="5377" width="2.88671875" style="1" customWidth="1"/>
    <col min="5378" max="5378" width="11.33203125" style="1" bestFit="1" customWidth="1"/>
    <col min="5379" max="5382" width="5.6640625" style="1" bestFit="1" customWidth="1"/>
    <col min="5383" max="5384" width="9.6640625" style="1" bestFit="1" customWidth="1"/>
    <col min="5385" max="5632" width="8.88671875" style="1"/>
    <col min="5633" max="5633" width="2.88671875" style="1" customWidth="1"/>
    <col min="5634" max="5634" width="11.33203125" style="1" bestFit="1" customWidth="1"/>
    <col min="5635" max="5638" width="5.6640625" style="1" bestFit="1" customWidth="1"/>
    <col min="5639" max="5640" width="9.6640625" style="1" bestFit="1" customWidth="1"/>
    <col min="5641" max="5888" width="8.88671875" style="1"/>
    <col min="5889" max="5889" width="2.88671875" style="1" customWidth="1"/>
    <col min="5890" max="5890" width="11.33203125" style="1" bestFit="1" customWidth="1"/>
    <col min="5891" max="5894" width="5.6640625" style="1" bestFit="1" customWidth="1"/>
    <col min="5895" max="5896" width="9.6640625" style="1" bestFit="1" customWidth="1"/>
    <col min="5897" max="6144" width="8.88671875" style="1"/>
    <col min="6145" max="6145" width="2.88671875" style="1" customWidth="1"/>
    <col min="6146" max="6146" width="11.33203125" style="1" bestFit="1" customWidth="1"/>
    <col min="6147" max="6150" width="5.6640625" style="1" bestFit="1" customWidth="1"/>
    <col min="6151" max="6152" width="9.6640625" style="1" bestFit="1" customWidth="1"/>
    <col min="6153" max="6400" width="8.88671875" style="1"/>
    <col min="6401" max="6401" width="2.88671875" style="1" customWidth="1"/>
    <col min="6402" max="6402" width="11.33203125" style="1" bestFit="1" customWidth="1"/>
    <col min="6403" max="6406" width="5.6640625" style="1" bestFit="1" customWidth="1"/>
    <col min="6407" max="6408" width="9.6640625" style="1" bestFit="1" customWidth="1"/>
    <col min="6409" max="6656" width="8.88671875" style="1"/>
    <col min="6657" max="6657" width="2.88671875" style="1" customWidth="1"/>
    <col min="6658" max="6658" width="11.33203125" style="1" bestFit="1" customWidth="1"/>
    <col min="6659" max="6662" width="5.6640625" style="1" bestFit="1" customWidth="1"/>
    <col min="6663" max="6664" width="9.6640625" style="1" bestFit="1" customWidth="1"/>
    <col min="6665" max="6912" width="8.88671875" style="1"/>
    <col min="6913" max="6913" width="2.88671875" style="1" customWidth="1"/>
    <col min="6914" max="6914" width="11.33203125" style="1" bestFit="1" customWidth="1"/>
    <col min="6915" max="6918" width="5.6640625" style="1" bestFit="1" customWidth="1"/>
    <col min="6919" max="6920" width="9.6640625" style="1" bestFit="1" customWidth="1"/>
    <col min="6921" max="7168" width="8.88671875" style="1"/>
    <col min="7169" max="7169" width="2.88671875" style="1" customWidth="1"/>
    <col min="7170" max="7170" width="11.33203125" style="1" bestFit="1" customWidth="1"/>
    <col min="7171" max="7174" width="5.6640625" style="1" bestFit="1" customWidth="1"/>
    <col min="7175" max="7176" width="9.6640625" style="1" bestFit="1" customWidth="1"/>
    <col min="7177" max="7424" width="8.88671875" style="1"/>
    <col min="7425" max="7425" width="2.88671875" style="1" customWidth="1"/>
    <col min="7426" max="7426" width="11.33203125" style="1" bestFit="1" customWidth="1"/>
    <col min="7427" max="7430" width="5.6640625" style="1" bestFit="1" customWidth="1"/>
    <col min="7431" max="7432" width="9.6640625" style="1" bestFit="1" customWidth="1"/>
    <col min="7433" max="7680" width="8.88671875" style="1"/>
    <col min="7681" max="7681" width="2.88671875" style="1" customWidth="1"/>
    <col min="7682" max="7682" width="11.33203125" style="1" bestFit="1" customWidth="1"/>
    <col min="7683" max="7686" width="5.6640625" style="1" bestFit="1" customWidth="1"/>
    <col min="7687" max="7688" width="9.6640625" style="1" bestFit="1" customWidth="1"/>
    <col min="7689" max="7936" width="8.88671875" style="1"/>
    <col min="7937" max="7937" width="2.88671875" style="1" customWidth="1"/>
    <col min="7938" max="7938" width="11.33203125" style="1" bestFit="1" customWidth="1"/>
    <col min="7939" max="7942" width="5.6640625" style="1" bestFit="1" customWidth="1"/>
    <col min="7943" max="7944" width="9.6640625" style="1" bestFit="1" customWidth="1"/>
    <col min="7945" max="8192" width="8.88671875" style="1"/>
    <col min="8193" max="8193" width="2.88671875" style="1" customWidth="1"/>
    <col min="8194" max="8194" width="11.33203125" style="1" bestFit="1" customWidth="1"/>
    <col min="8195" max="8198" width="5.6640625" style="1" bestFit="1" customWidth="1"/>
    <col min="8199" max="8200" width="9.6640625" style="1" bestFit="1" customWidth="1"/>
    <col min="8201" max="8448" width="8.88671875" style="1"/>
    <col min="8449" max="8449" width="2.88671875" style="1" customWidth="1"/>
    <col min="8450" max="8450" width="11.33203125" style="1" bestFit="1" customWidth="1"/>
    <col min="8451" max="8454" width="5.6640625" style="1" bestFit="1" customWidth="1"/>
    <col min="8455" max="8456" width="9.6640625" style="1" bestFit="1" customWidth="1"/>
    <col min="8457" max="8704" width="8.88671875" style="1"/>
    <col min="8705" max="8705" width="2.88671875" style="1" customWidth="1"/>
    <col min="8706" max="8706" width="11.33203125" style="1" bestFit="1" customWidth="1"/>
    <col min="8707" max="8710" width="5.6640625" style="1" bestFit="1" customWidth="1"/>
    <col min="8711" max="8712" width="9.6640625" style="1" bestFit="1" customWidth="1"/>
    <col min="8713" max="8960" width="8.88671875" style="1"/>
    <col min="8961" max="8961" width="2.88671875" style="1" customWidth="1"/>
    <col min="8962" max="8962" width="11.33203125" style="1" bestFit="1" customWidth="1"/>
    <col min="8963" max="8966" width="5.6640625" style="1" bestFit="1" customWidth="1"/>
    <col min="8967" max="8968" width="9.6640625" style="1" bestFit="1" customWidth="1"/>
    <col min="8969" max="9216" width="8.88671875" style="1"/>
    <col min="9217" max="9217" width="2.88671875" style="1" customWidth="1"/>
    <col min="9218" max="9218" width="11.33203125" style="1" bestFit="1" customWidth="1"/>
    <col min="9219" max="9222" width="5.6640625" style="1" bestFit="1" customWidth="1"/>
    <col min="9223" max="9224" width="9.6640625" style="1" bestFit="1" customWidth="1"/>
    <col min="9225" max="9472" width="8.88671875" style="1"/>
    <col min="9473" max="9473" width="2.88671875" style="1" customWidth="1"/>
    <col min="9474" max="9474" width="11.33203125" style="1" bestFit="1" customWidth="1"/>
    <col min="9475" max="9478" width="5.6640625" style="1" bestFit="1" customWidth="1"/>
    <col min="9479" max="9480" width="9.6640625" style="1" bestFit="1" customWidth="1"/>
    <col min="9481" max="9728" width="8.88671875" style="1"/>
    <col min="9729" max="9729" width="2.88671875" style="1" customWidth="1"/>
    <col min="9730" max="9730" width="11.33203125" style="1" bestFit="1" customWidth="1"/>
    <col min="9731" max="9734" width="5.6640625" style="1" bestFit="1" customWidth="1"/>
    <col min="9735" max="9736" width="9.6640625" style="1" bestFit="1" customWidth="1"/>
    <col min="9737" max="9984" width="8.88671875" style="1"/>
    <col min="9985" max="9985" width="2.88671875" style="1" customWidth="1"/>
    <col min="9986" max="9986" width="11.33203125" style="1" bestFit="1" customWidth="1"/>
    <col min="9987" max="9990" width="5.6640625" style="1" bestFit="1" customWidth="1"/>
    <col min="9991" max="9992" width="9.6640625" style="1" bestFit="1" customWidth="1"/>
    <col min="9993" max="10240" width="8.88671875" style="1"/>
    <col min="10241" max="10241" width="2.88671875" style="1" customWidth="1"/>
    <col min="10242" max="10242" width="11.33203125" style="1" bestFit="1" customWidth="1"/>
    <col min="10243" max="10246" width="5.6640625" style="1" bestFit="1" customWidth="1"/>
    <col min="10247" max="10248" width="9.6640625" style="1" bestFit="1" customWidth="1"/>
    <col min="10249" max="10496" width="8.88671875" style="1"/>
    <col min="10497" max="10497" width="2.88671875" style="1" customWidth="1"/>
    <col min="10498" max="10498" width="11.33203125" style="1" bestFit="1" customWidth="1"/>
    <col min="10499" max="10502" width="5.6640625" style="1" bestFit="1" customWidth="1"/>
    <col min="10503" max="10504" width="9.6640625" style="1" bestFit="1" customWidth="1"/>
    <col min="10505" max="10752" width="8.88671875" style="1"/>
    <col min="10753" max="10753" width="2.88671875" style="1" customWidth="1"/>
    <col min="10754" max="10754" width="11.33203125" style="1" bestFit="1" customWidth="1"/>
    <col min="10755" max="10758" width="5.6640625" style="1" bestFit="1" customWidth="1"/>
    <col min="10759" max="10760" width="9.6640625" style="1" bestFit="1" customWidth="1"/>
    <col min="10761" max="11008" width="8.88671875" style="1"/>
    <col min="11009" max="11009" width="2.88671875" style="1" customWidth="1"/>
    <col min="11010" max="11010" width="11.33203125" style="1" bestFit="1" customWidth="1"/>
    <col min="11011" max="11014" width="5.6640625" style="1" bestFit="1" customWidth="1"/>
    <col min="11015" max="11016" width="9.6640625" style="1" bestFit="1" customWidth="1"/>
    <col min="11017" max="11264" width="8.88671875" style="1"/>
    <col min="11265" max="11265" width="2.88671875" style="1" customWidth="1"/>
    <col min="11266" max="11266" width="11.33203125" style="1" bestFit="1" customWidth="1"/>
    <col min="11267" max="11270" width="5.6640625" style="1" bestFit="1" customWidth="1"/>
    <col min="11271" max="11272" width="9.6640625" style="1" bestFit="1" customWidth="1"/>
    <col min="11273" max="11520" width="8.88671875" style="1"/>
    <col min="11521" max="11521" width="2.88671875" style="1" customWidth="1"/>
    <col min="11522" max="11522" width="11.33203125" style="1" bestFit="1" customWidth="1"/>
    <col min="11523" max="11526" width="5.6640625" style="1" bestFit="1" customWidth="1"/>
    <col min="11527" max="11528" width="9.6640625" style="1" bestFit="1" customWidth="1"/>
    <col min="11529" max="11776" width="8.88671875" style="1"/>
    <col min="11777" max="11777" width="2.88671875" style="1" customWidth="1"/>
    <col min="11778" max="11778" width="11.33203125" style="1" bestFit="1" customWidth="1"/>
    <col min="11779" max="11782" width="5.6640625" style="1" bestFit="1" customWidth="1"/>
    <col min="11783" max="11784" width="9.6640625" style="1" bestFit="1" customWidth="1"/>
    <col min="11785" max="12032" width="8.88671875" style="1"/>
    <col min="12033" max="12033" width="2.88671875" style="1" customWidth="1"/>
    <col min="12034" max="12034" width="11.33203125" style="1" bestFit="1" customWidth="1"/>
    <col min="12035" max="12038" width="5.6640625" style="1" bestFit="1" customWidth="1"/>
    <col min="12039" max="12040" width="9.6640625" style="1" bestFit="1" customWidth="1"/>
    <col min="12041" max="12288" width="8.88671875" style="1"/>
    <col min="12289" max="12289" width="2.88671875" style="1" customWidth="1"/>
    <col min="12290" max="12290" width="11.33203125" style="1" bestFit="1" customWidth="1"/>
    <col min="12291" max="12294" width="5.6640625" style="1" bestFit="1" customWidth="1"/>
    <col min="12295" max="12296" width="9.6640625" style="1" bestFit="1" customWidth="1"/>
    <col min="12297" max="12544" width="8.88671875" style="1"/>
    <col min="12545" max="12545" width="2.88671875" style="1" customWidth="1"/>
    <col min="12546" max="12546" width="11.33203125" style="1" bestFit="1" customWidth="1"/>
    <col min="12547" max="12550" width="5.6640625" style="1" bestFit="1" customWidth="1"/>
    <col min="12551" max="12552" width="9.6640625" style="1" bestFit="1" customWidth="1"/>
    <col min="12553" max="12800" width="8.88671875" style="1"/>
    <col min="12801" max="12801" width="2.88671875" style="1" customWidth="1"/>
    <col min="12802" max="12802" width="11.33203125" style="1" bestFit="1" customWidth="1"/>
    <col min="12803" max="12806" width="5.6640625" style="1" bestFit="1" customWidth="1"/>
    <col min="12807" max="12808" width="9.6640625" style="1" bestFit="1" customWidth="1"/>
    <col min="12809" max="13056" width="8.88671875" style="1"/>
    <col min="13057" max="13057" width="2.88671875" style="1" customWidth="1"/>
    <col min="13058" max="13058" width="11.33203125" style="1" bestFit="1" customWidth="1"/>
    <col min="13059" max="13062" width="5.6640625" style="1" bestFit="1" customWidth="1"/>
    <col min="13063" max="13064" width="9.6640625" style="1" bestFit="1" customWidth="1"/>
    <col min="13065" max="13312" width="8.88671875" style="1"/>
    <col min="13313" max="13313" width="2.88671875" style="1" customWidth="1"/>
    <col min="13314" max="13314" width="11.33203125" style="1" bestFit="1" customWidth="1"/>
    <col min="13315" max="13318" width="5.6640625" style="1" bestFit="1" customWidth="1"/>
    <col min="13319" max="13320" width="9.6640625" style="1" bestFit="1" customWidth="1"/>
    <col min="13321" max="13568" width="8.88671875" style="1"/>
    <col min="13569" max="13569" width="2.88671875" style="1" customWidth="1"/>
    <col min="13570" max="13570" width="11.33203125" style="1" bestFit="1" customWidth="1"/>
    <col min="13571" max="13574" width="5.6640625" style="1" bestFit="1" customWidth="1"/>
    <col min="13575" max="13576" width="9.6640625" style="1" bestFit="1" customWidth="1"/>
    <col min="13577" max="13824" width="8.88671875" style="1"/>
    <col min="13825" max="13825" width="2.88671875" style="1" customWidth="1"/>
    <col min="13826" max="13826" width="11.33203125" style="1" bestFit="1" customWidth="1"/>
    <col min="13827" max="13830" width="5.6640625" style="1" bestFit="1" customWidth="1"/>
    <col min="13831" max="13832" width="9.6640625" style="1" bestFit="1" customWidth="1"/>
    <col min="13833" max="14080" width="8.88671875" style="1"/>
    <col min="14081" max="14081" width="2.88671875" style="1" customWidth="1"/>
    <col min="14082" max="14082" width="11.33203125" style="1" bestFit="1" customWidth="1"/>
    <col min="14083" max="14086" width="5.6640625" style="1" bestFit="1" customWidth="1"/>
    <col min="14087" max="14088" width="9.6640625" style="1" bestFit="1" customWidth="1"/>
    <col min="14089" max="14336" width="8.88671875" style="1"/>
    <col min="14337" max="14337" width="2.88671875" style="1" customWidth="1"/>
    <col min="14338" max="14338" width="11.33203125" style="1" bestFit="1" customWidth="1"/>
    <col min="14339" max="14342" width="5.6640625" style="1" bestFit="1" customWidth="1"/>
    <col min="14343" max="14344" width="9.6640625" style="1" bestFit="1" customWidth="1"/>
    <col min="14345" max="14592" width="8.88671875" style="1"/>
    <col min="14593" max="14593" width="2.88671875" style="1" customWidth="1"/>
    <col min="14594" max="14594" width="11.33203125" style="1" bestFit="1" customWidth="1"/>
    <col min="14595" max="14598" width="5.6640625" style="1" bestFit="1" customWidth="1"/>
    <col min="14599" max="14600" width="9.6640625" style="1" bestFit="1" customWidth="1"/>
    <col min="14601" max="14848" width="8.88671875" style="1"/>
    <col min="14849" max="14849" width="2.88671875" style="1" customWidth="1"/>
    <col min="14850" max="14850" width="11.33203125" style="1" bestFit="1" customWidth="1"/>
    <col min="14851" max="14854" width="5.6640625" style="1" bestFit="1" customWidth="1"/>
    <col min="14855" max="14856" width="9.6640625" style="1" bestFit="1" customWidth="1"/>
    <col min="14857" max="15104" width="8.88671875" style="1"/>
    <col min="15105" max="15105" width="2.88671875" style="1" customWidth="1"/>
    <col min="15106" max="15106" width="11.33203125" style="1" bestFit="1" customWidth="1"/>
    <col min="15107" max="15110" width="5.6640625" style="1" bestFit="1" customWidth="1"/>
    <col min="15111" max="15112" width="9.6640625" style="1" bestFit="1" customWidth="1"/>
    <col min="15113" max="15360" width="8.88671875" style="1"/>
    <col min="15361" max="15361" width="2.88671875" style="1" customWidth="1"/>
    <col min="15362" max="15362" width="11.33203125" style="1" bestFit="1" customWidth="1"/>
    <col min="15363" max="15366" width="5.6640625" style="1" bestFit="1" customWidth="1"/>
    <col min="15367" max="15368" width="9.6640625" style="1" bestFit="1" customWidth="1"/>
    <col min="15369" max="15616" width="8.88671875" style="1"/>
    <col min="15617" max="15617" width="2.88671875" style="1" customWidth="1"/>
    <col min="15618" max="15618" width="11.33203125" style="1" bestFit="1" customWidth="1"/>
    <col min="15619" max="15622" width="5.6640625" style="1" bestFit="1" customWidth="1"/>
    <col min="15623" max="15624" width="9.6640625" style="1" bestFit="1" customWidth="1"/>
    <col min="15625" max="15872" width="8.88671875" style="1"/>
    <col min="15873" max="15873" width="2.88671875" style="1" customWidth="1"/>
    <col min="15874" max="15874" width="11.33203125" style="1" bestFit="1" customWidth="1"/>
    <col min="15875" max="15878" width="5.6640625" style="1" bestFit="1" customWidth="1"/>
    <col min="15879" max="15880" width="9.6640625" style="1" bestFit="1" customWidth="1"/>
    <col min="15881" max="16128" width="8.88671875" style="1"/>
    <col min="16129" max="16129" width="2.88671875" style="1" customWidth="1"/>
    <col min="16130" max="16130" width="11.33203125" style="1" bestFit="1" customWidth="1"/>
    <col min="16131" max="16134" width="5.6640625" style="1" bestFit="1" customWidth="1"/>
    <col min="16135" max="16136" width="9.6640625" style="1" bestFit="1" customWidth="1"/>
    <col min="16137" max="16384" width="8.88671875" style="1"/>
  </cols>
  <sheetData>
    <row r="1" spans="2:9" x14ac:dyDescent="0.25">
      <c r="B1" s="161"/>
    </row>
    <row r="2" spans="2:9" x14ac:dyDescent="0.25">
      <c r="B2" s="161"/>
      <c r="C2" s="158" t="s">
        <v>50</v>
      </c>
      <c r="D2" s="158" t="s">
        <v>51</v>
      </c>
      <c r="E2" s="158" t="s">
        <v>52</v>
      </c>
      <c r="F2" s="158" t="s">
        <v>53</v>
      </c>
      <c r="G2" s="158" t="s">
        <v>54</v>
      </c>
      <c r="I2" s="44">
        <f>MIN($H$18)</f>
        <v>17</v>
      </c>
    </row>
    <row r="3" spans="2:9" x14ac:dyDescent="0.25">
      <c r="B3" s="158" t="s">
        <v>55</v>
      </c>
      <c r="C3" s="158">
        <v>4</v>
      </c>
      <c r="D3" s="158">
        <v>1</v>
      </c>
      <c r="E3" s="158">
        <v>8</v>
      </c>
      <c r="F3" s="158">
        <v>4</v>
      </c>
      <c r="G3" s="158">
        <v>2</v>
      </c>
      <c r="I3" s="45">
        <f>COUNT($C$11:$G$15)</f>
        <v>25</v>
      </c>
    </row>
    <row r="4" spans="2:9" x14ac:dyDescent="0.25">
      <c r="B4" s="158" t="s">
        <v>56</v>
      </c>
      <c r="C4" s="158">
        <v>9</v>
      </c>
      <c r="D4" s="158">
        <v>8</v>
      </c>
      <c r="E4" s="158">
        <v>4</v>
      </c>
      <c r="F4" s="158">
        <v>7</v>
      </c>
      <c r="G4" s="158">
        <v>7</v>
      </c>
      <c r="I4" s="45" t="b">
        <f t="array" ref="I4">($C$11:$G$15=0)+($C$11:$G$15=1)=1</f>
        <v>1</v>
      </c>
    </row>
    <row r="5" spans="2:9" x14ac:dyDescent="0.25">
      <c r="B5" s="158" t="s">
        <v>57</v>
      </c>
      <c r="C5" s="158">
        <v>8</v>
      </c>
      <c r="D5" s="158">
        <v>4</v>
      </c>
      <c r="E5" s="158">
        <v>6</v>
      </c>
      <c r="F5" s="158">
        <v>6</v>
      </c>
      <c r="G5" s="158">
        <v>3</v>
      </c>
      <c r="I5" s="45" t="b">
        <f t="array" ref="I5">$C$16:$G$16=1</f>
        <v>1</v>
      </c>
    </row>
    <row r="6" spans="2:9" x14ac:dyDescent="0.25">
      <c r="B6" s="158" t="s">
        <v>58</v>
      </c>
      <c r="C6" s="158">
        <v>6</v>
      </c>
      <c r="D6" s="158">
        <v>5</v>
      </c>
      <c r="E6" s="158">
        <v>7</v>
      </c>
      <c r="F6" s="158">
        <v>6</v>
      </c>
      <c r="G6" s="158">
        <v>2</v>
      </c>
      <c r="I6" s="45" t="b">
        <f t="array" ref="I6">$H$11:$H$15=1</f>
        <v>1</v>
      </c>
    </row>
    <row r="7" spans="2:9" x14ac:dyDescent="0.25">
      <c r="B7" s="158" t="s">
        <v>59</v>
      </c>
      <c r="C7" s="158">
        <v>5</v>
      </c>
      <c r="D7" s="158">
        <v>5</v>
      </c>
      <c r="E7" s="158">
        <v>4</v>
      </c>
      <c r="F7" s="158">
        <v>3</v>
      </c>
      <c r="G7" s="158">
        <v>1</v>
      </c>
      <c r="I7" s="45">
        <f>{32767,32767,0.000001,0.01,FALSE,FALSE,TRUE,1,1,1,0.0001,TRUE}</f>
        <v>32767</v>
      </c>
    </row>
    <row r="8" spans="2:9" x14ac:dyDescent="0.25">
      <c r="I8" s="46">
        <f>{0,0,1,100,0,FALSE,TRUE,0.075,0,0,FALSE,30}</f>
        <v>0</v>
      </c>
    </row>
    <row r="10" spans="2:9" x14ac:dyDescent="0.25">
      <c r="C10" s="57" t="s">
        <v>50</v>
      </c>
      <c r="D10" s="57" t="s">
        <v>51</v>
      </c>
      <c r="E10" s="57" t="s">
        <v>52</v>
      </c>
      <c r="F10" s="57" t="s">
        <v>53</v>
      </c>
      <c r="G10" s="57" t="s">
        <v>54</v>
      </c>
      <c r="H10" s="57" t="s">
        <v>60</v>
      </c>
    </row>
    <row r="11" spans="2:9" x14ac:dyDescent="0.25">
      <c r="B11" s="57" t="s">
        <v>55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3">
        <f>SUM(C11:G11)</f>
        <v>1</v>
      </c>
    </row>
    <row r="12" spans="2:9" x14ac:dyDescent="0.25">
      <c r="B12" s="57" t="s">
        <v>56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3">
        <f t="shared" ref="H12:H15" si="0">SUM(C12:G12)</f>
        <v>1</v>
      </c>
    </row>
    <row r="13" spans="2:9" x14ac:dyDescent="0.25">
      <c r="B13" s="57" t="s">
        <v>57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3">
        <f t="shared" si="0"/>
        <v>1</v>
      </c>
    </row>
    <row r="14" spans="2:9" x14ac:dyDescent="0.25">
      <c r="B14" s="57" t="s">
        <v>58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3">
        <f t="shared" si="0"/>
        <v>1</v>
      </c>
    </row>
    <row r="15" spans="2:9" x14ac:dyDescent="0.25">
      <c r="B15" s="57" t="s">
        <v>59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3">
        <f t="shared" si="0"/>
        <v>1</v>
      </c>
    </row>
    <row r="16" spans="2:9" x14ac:dyDescent="0.25">
      <c r="B16" s="57" t="s">
        <v>61</v>
      </c>
      <c r="C16" s="3">
        <f>SUM(C11:C15)</f>
        <v>1</v>
      </c>
      <c r="D16" s="3">
        <f t="shared" ref="D16:G16" si="1">SUM(D11:D15)</f>
        <v>1</v>
      </c>
      <c r="E16" s="3">
        <f t="shared" si="1"/>
        <v>1</v>
      </c>
      <c r="F16" s="3">
        <f t="shared" si="1"/>
        <v>1</v>
      </c>
      <c r="G16" s="3">
        <f t="shared" si="1"/>
        <v>1</v>
      </c>
    </row>
    <row r="18" spans="6:8" x14ac:dyDescent="0.25">
      <c r="F18" s="195" t="s">
        <v>62</v>
      </c>
      <c r="G18" s="196"/>
      <c r="H18" s="4">
        <f t="array" ref="H18">SUM(C3:G3*C11:G11+C4:G4*C12:G12+C5:G5*C13:G13+C6:G6*C14:G14+C7:G7*C15:G15)</f>
        <v>17</v>
      </c>
    </row>
  </sheetData>
  <mergeCells count="1">
    <mergeCell ref="F18:G18"/>
  </mergeCells>
  <phoneticPr fontId="2" type="noConversion"/>
  <printOptions headings="1"/>
  <pageMargins left="0.74803149606299213" right="0.74803149606299213" top="0.98425196850393704" bottom="0.98425196850393704" header="0.51181102362204722" footer="0.51181102362204722"/>
  <pageSetup paperSize="9" orientation="portrait" blackAndWhite="1" verticalDpi="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6"/>
  <dimension ref="B1:AQ60"/>
  <sheetViews>
    <sheetView topLeftCell="H1" zoomScaleNormal="100" workbookViewId="0">
      <selection activeCell="D26" sqref="A1:XFD1048576"/>
    </sheetView>
  </sheetViews>
  <sheetFormatPr defaultRowHeight="14.4" x14ac:dyDescent="0.25"/>
  <cols>
    <col min="1" max="1" width="2.44140625" customWidth="1"/>
    <col min="2" max="2" width="12.21875" bestFit="1" customWidth="1"/>
    <col min="3" max="3" width="9.21875" customWidth="1"/>
    <col min="4" max="4" width="12.44140625" customWidth="1"/>
    <col min="5" max="5" width="11.21875" customWidth="1"/>
    <col min="6" max="6" width="3.44140625" bestFit="1" customWidth="1"/>
    <col min="7" max="7" width="11" bestFit="1" customWidth="1"/>
    <col min="8" max="8" width="7.109375" bestFit="1" customWidth="1"/>
    <col min="9" max="9" width="9" bestFit="1" customWidth="1"/>
    <col min="10" max="10" width="11" bestFit="1" customWidth="1"/>
    <col min="11" max="11" width="7.109375" bestFit="1" customWidth="1"/>
    <col min="12" max="14" width="9" bestFit="1" customWidth="1"/>
    <col min="15" max="15" width="7.44140625" bestFit="1" customWidth="1"/>
    <col min="16" max="16" width="2.44140625" customWidth="1"/>
    <col min="17" max="17" width="6.77734375" style="5" bestFit="1" customWidth="1"/>
    <col min="18" max="18" width="7.6640625" style="5" bestFit="1" customWidth="1"/>
    <col min="19" max="22" width="6.77734375" style="5" bestFit="1" customWidth="1"/>
    <col min="23" max="23" width="7.6640625" style="5" bestFit="1" customWidth="1"/>
    <col min="24" max="25" width="8.6640625" style="5" customWidth="1"/>
    <col min="26" max="26" width="6.88671875" style="5" customWidth="1"/>
    <col min="27" max="27" width="9.88671875" style="5" customWidth="1"/>
    <col min="28" max="28" width="6" style="5" customWidth="1"/>
    <col min="29" max="29" width="10.21875" style="5" customWidth="1"/>
    <col min="30" max="30" width="6.109375" style="5" customWidth="1"/>
    <col min="31" max="31" width="6.44140625" style="5" customWidth="1"/>
    <col min="32" max="32" width="7.6640625" style="5" bestFit="1" customWidth="1"/>
    <col min="33" max="33" width="7.44140625" style="5" customWidth="1"/>
    <col min="34" max="34" width="2.44140625" customWidth="1"/>
    <col min="36" max="36" width="57.88671875" customWidth="1"/>
    <col min="37" max="37" width="0.44140625" customWidth="1"/>
    <col min="38" max="43" width="9" hidden="1" customWidth="1"/>
  </cols>
  <sheetData>
    <row r="1" spans="2:33" x14ac:dyDescent="0.25">
      <c r="Q1" s="5" t="s">
        <v>121</v>
      </c>
    </row>
    <row r="2" spans="2:33" x14ac:dyDescent="0.25">
      <c r="B2" s="197" t="s">
        <v>123</v>
      </c>
      <c r="C2" s="198"/>
      <c r="D2" s="9" t="s">
        <v>114</v>
      </c>
      <c r="R2" s="10">
        <v>200</v>
      </c>
      <c r="S2" s="10">
        <f>R2+15</f>
        <v>215</v>
      </c>
      <c r="T2" s="10">
        <f t="shared" ref="T2:AG2" si="0">S2+15</f>
        <v>230</v>
      </c>
      <c r="U2" s="10">
        <f t="shared" si="0"/>
        <v>245</v>
      </c>
      <c r="V2" s="10">
        <f t="shared" si="0"/>
        <v>260</v>
      </c>
      <c r="W2" s="10">
        <f t="shared" si="0"/>
        <v>275</v>
      </c>
      <c r="X2" s="10">
        <f t="shared" si="0"/>
        <v>290</v>
      </c>
      <c r="Y2" s="10">
        <f t="shared" si="0"/>
        <v>305</v>
      </c>
      <c r="Z2" s="10">
        <f t="shared" si="0"/>
        <v>320</v>
      </c>
      <c r="AA2" s="10">
        <f t="shared" si="0"/>
        <v>335</v>
      </c>
      <c r="AB2" s="10">
        <f t="shared" si="0"/>
        <v>350</v>
      </c>
      <c r="AC2" s="10">
        <f t="shared" si="0"/>
        <v>365</v>
      </c>
      <c r="AD2" s="10">
        <f t="shared" si="0"/>
        <v>380</v>
      </c>
      <c r="AE2" s="10">
        <f t="shared" si="0"/>
        <v>395</v>
      </c>
      <c r="AF2" s="10">
        <f t="shared" si="0"/>
        <v>410</v>
      </c>
      <c r="AG2" s="10">
        <f t="shared" si="0"/>
        <v>425</v>
      </c>
    </row>
    <row r="3" spans="2:33" x14ac:dyDescent="0.25">
      <c r="B3" s="159">
        <v>80</v>
      </c>
      <c r="C3" s="160">
        <v>0.2</v>
      </c>
      <c r="D3" s="53">
        <v>0.2</v>
      </c>
      <c r="E3">
        <f ca="1">ROUND(100*RAND(),0)%</f>
        <v>0.89</v>
      </c>
      <c r="R3" s="11">
        <f>(SUM(R7:R56)/50)</f>
        <v>324389.08</v>
      </c>
      <c r="S3" s="11">
        <f>(SUM(S7:S56)/50)</f>
        <v>240431.89200000011</v>
      </c>
      <c r="T3" s="11">
        <f t="shared" ref="T3:AG3" si="1">(SUM(T7:T56)/50)</f>
        <v>182265.80799999996</v>
      </c>
      <c r="U3" s="11">
        <f t="shared" si="1"/>
        <v>117889.62800000001</v>
      </c>
      <c r="V3" s="11">
        <f t="shared" si="1"/>
        <v>91665.304000000004</v>
      </c>
      <c r="W3" s="11">
        <f t="shared" si="1"/>
        <v>92718.580000000016</v>
      </c>
      <c r="X3" s="11">
        <f t="shared" si="1"/>
        <v>105485.45599999998</v>
      </c>
      <c r="Y3" s="11">
        <f t="shared" si="1"/>
        <v>120692.88400000002</v>
      </c>
      <c r="Z3" s="11">
        <f t="shared" si="1"/>
        <v>139461.67200000002</v>
      </c>
      <c r="AA3" s="11">
        <f t="shared" si="1"/>
        <v>160910.17200000002</v>
      </c>
      <c r="AB3" s="11">
        <f t="shared" si="1"/>
        <v>181530.21600000001</v>
      </c>
      <c r="AC3" s="11">
        <f t="shared" si="1"/>
        <v>203292.86799999996</v>
      </c>
      <c r="AD3" s="11">
        <f t="shared" si="1"/>
        <v>219855.63200000004</v>
      </c>
      <c r="AE3" s="11">
        <f t="shared" si="1"/>
        <v>237736.63600000003</v>
      </c>
      <c r="AF3" s="11">
        <f t="shared" si="1"/>
        <v>258240.07200000007</v>
      </c>
      <c r="AG3" s="11">
        <f t="shared" si="1"/>
        <v>279118.85200000001</v>
      </c>
    </row>
    <row r="4" spans="2:33" x14ac:dyDescent="0.25">
      <c r="B4" s="159">
        <v>90</v>
      </c>
      <c r="C4" s="160">
        <v>0.3</v>
      </c>
      <c r="D4" s="53">
        <v>0.5</v>
      </c>
      <c r="I4" s="41"/>
    </row>
    <row r="5" spans="2:33" x14ac:dyDescent="0.25">
      <c r="B5" s="159">
        <v>100</v>
      </c>
      <c r="C5" s="160">
        <v>0.3</v>
      </c>
      <c r="D5" s="53">
        <v>0.8</v>
      </c>
      <c r="G5" s="199" t="s">
        <v>122</v>
      </c>
      <c r="H5" s="199"/>
      <c r="I5" s="199"/>
      <c r="J5" s="199"/>
      <c r="K5" s="199"/>
      <c r="L5" s="199"/>
      <c r="M5" s="199"/>
      <c r="N5" s="199"/>
      <c r="O5" s="199"/>
      <c r="Q5" s="5" t="s">
        <v>118</v>
      </c>
    </row>
    <row r="6" spans="2:33" x14ac:dyDescent="0.25">
      <c r="B6" s="159">
        <v>110</v>
      </c>
      <c r="C6" s="160">
        <v>0.2</v>
      </c>
      <c r="D6" s="53">
        <v>1</v>
      </c>
      <c r="J6" s="54" t="s">
        <v>115</v>
      </c>
      <c r="K6" s="55">
        <f ca="1">SUM(K8:K60)</f>
        <v>603</v>
      </c>
      <c r="N6" s="54" t="s">
        <v>69</v>
      </c>
      <c r="O6" s="56">
        <f ca="1">SUM(O8:O60)</f>
        <v>118590.60000000002</v>
      </c>
      <c r="Q6" s="14">
        <f ca="1">O6</f>
        <v>118590.60000000002</v>
      </c>
      <c r="R6" s="10">
        <v>200</v>
      </c>
      <c r="S6" s="10">
        <v>215</v>
      </c>
      <c r="T6" s="10">
        <v>230</v>
      </c>
      <c r="U6" s="10">
        <v>245</v>
      </c>
      <c r="V6" s="10">
        <v>260</v>
      </c>
      <c r="W6" s="10">
        <v>275</v>
      </c>
      <c r="X6" s="10">
        <v>290</v>
      </c>
      <c r="Y6" s="10">
        <v>305</v>
      </c>
      <c r="Z6" s="10">
        <v>320</v>
      </c>
      <c r="AA6" s="10">
        <v>335</v>
      </c>
      <c r="AB6" s="10">
        <v>350</v>
      </c>
      <c r="AC6" s="10">
        <v>365</v>
      </c>
      <c r="AD6" s="10">
        <v>380</v>
      </c>
      <c r="AE6" s="10">
        <v>395</v>
      </c>
      <c r="AF6" s="10">
        <v>410</v>
      </c>
      <c r="AG6" s="10">
        <v>425</v>
      </c>
    </row>
    <row r="7" spans="2:33" x14ac:dyDescent="0.25">
      <c r="G7" s="9" t="s">
        <v>67</v>
      </c>
      <c r="H7" s="9" t="s">
        <v>71</v>
      </c>
      <c r="I7" s="9" t="s">
        <v>72</v>
      </c>
      <c r="J7" s="9" t="s">
        <v>73</v>
      </c>
      <c r="K7" s="9" t="s">
        <v>74</v>
      </c>
      <c r="L7" s="9" t="s">
        <v>75</v>
      </c>
      <c r="M7" s="9" t="s">
        <v>76</v>
      </c>
      <c r="N7" s="16" t="s">
        <v>77</v>
      </c>
      <c r="O7" s="9" t="s">
        <v>78</v>
      </c>
      <c r="Q7" s="10">
        <v>1</v>
      </c>
      <c r="R7" s="11">
        <v>304457.19999999995</v>
      </c>
      <c r="S7" s="11">
        <v>239674.1</v>
      </c>
      <c r="T7" s="11">
        <v>158461.4</v>
      </c>
      <c r="U7" s="11">
        <v>133417.9</v>
      </c>
      <c r="V7" s="11">
        <v>86303.999999999985</v>
      </c>
      <c r="W7" s="11">
        <v>82583.700000000012</v>
      </c>
      <c r="X7" s="11">
        <v>106261.79999999999</v>
      </c>
      <c r="Y7" s="11">
        <v>106167.50000000001</v>
      </c>
      <c r="Z7" s="11">
        <v>154474.80000000002</v>
      </c>
      <c r="AA7" s="11">
        <v>157009.69999999998</v>
      </c>
      <c r="AB7" s="11">
        <v>196263.79999999996</v>
      </c>
      <c r="AC7" s="11">
        <v>234321.49999999997</v>
      </c>
      <c r="AD7" s="11">
        <v>196700.80000000005</v>
      </c>
      <c r="AE7" s="11">
        <v>257702.49999999994</v>
      </c>
      <c r="AF7" s="11">
        <v>248345.39999999997</v>
      </c>
      <c r="AG7" s="11">
        <v>281877.90000000002</v>
      </c>
    </row>
    <row r="8" spans="2:33" x14ac:dyDescent="0.25">
      <c r="F8" s="9">
        <v>0</v>
      </c>
      <c r="G8" s="17">
        <v>18</v>
      </c>
      <c r="H8" s="17">
        <f ca="1">ROUND(NORMINV(RAND(),250,80),0)</f>
        <v>192</v>
      </c>
      <c r="I8" s="17">
        <f>$D$11</f>
        <v>250</v>
      </c>
      <c r="J8" s="17">
        <f ca="1">IF((G8+I8-H8)&gt;0,G8+I8-H8,0)</f>
        <v>76</v>
      </c>
      <c r="K8" s="17">
        <f ca="1">IF((H8-G8-I8)&gt;0,H8-G8-I8,0)</f>
        <v>0</v>
      </c>
      <c r="L8" s="17">
        <f ca="1">((G8+J8)/2)*0.8</f>
        <v>37.6</v>
      </c>
      <c r="M8" s="17">
        <f ca="1">K8*$D$15</f>
        <v>0</v>
      </c>
      <c r="N8" s="17">
        <f>I8*$D$16</f>
        <v>875</v>
      </c>
      <c r="O8" s="17">
        <f ca="1">SUM(L8:N8)</f>
        <v>912.6</v>
      </c>
      <c r="Q8" s="10">
        <v>2</v>
      </c>
      <c r="R8" s="11">
        <v>323145.59999999998</v>
      </c>
      <c r="S8" s="11">
        <v>300236.09999999998</v>
      </c>
      <c r="T8" s="11">
        <v>132884.20000000001</v>
      </c>
      <c r="U8" s="11">
        <v>140729.89999999997</v>
      </c>
      <c r="V8" s="11">
        <v>64762.799999999988</v>
      </c>
      <c r="W8" s="11">
        <v>98907.7</v>
      </c>
      <c r="X8" s="11">
        <v>111866.6</v>
      </c>
      <c r="Y8" s="11">
        <v>114356.3</v>
      </c>
      <c r="Z8" s="11">
        <v>165161.60000000001</v>
      </c>
      <c r="AA8" s="11">
        <v>151150.10000000003</v>
      </c>
      <c r="AB8" s="11">
        <v>192707.8</v>
      </c>
      <c r="AC8" s="11">
        <v>199439.90000000002</v>
      </c>
      <c r="AD8" s="11">
        <v>221142.40000000002</v>
      </c>
      <c r="AE8" s="11">
        <v>217264.89999999997</v>
      </c>
      <c r="AF8" s="11">
        <v>271385.40000000002</v>
      </c>
      <c r="AG8" s="11">
        <v>261563.49999999997</v>
      </c>
    </row>
    <row r="9" spans="2:33" x14ac:dyDescent="0.25">
      <c r="B9" s="6" t="s">
        <v>63</v>
      </c>
      <c r="C9" s="7"/>
      <c r="D9" s="8">
        <v>250</v>
      </c>
      <c r="F9" s="9">
        <v>1</v>
      </c>
      <c r="G9" s="18">
        <f ca="1">J8</f>
        <v>76</v>
      </c>
      <c r="H9" s="17">
        <f t="shared" ref="H9:H60" ca="1" si="2">ROUND(NORMINV(RAND(),250,80),0)</f>
        <v>263</v>
      </c>
      <c r="I9" s="17">
        <f t="shared" ref="I9:I60" si="3">$D$11</f>
        <v>250</v>
      </c>
      <c r="J9" s="17">
        <f ca="1">IF((G9+I9-H9)&gt;0,G9+I9-H9,0)</f>
        <v>63</v>
      </c>
      <c r="K9" s="17">
        <f ca="1">IF((H9-G9-I9)&gt;0,H9-G9-I9,0)</f>
        <v>0</v>
      </c>
      <c r="L9" s="17">
        <f ca="1">((G9+J9)/2)*0.8</f>
        <v>55.6</v>
      </c>
      <c r="M9" s="17">
        <f t="shared" ref="M9:M60" ca="1" si="4">K9*$D$15</f>
        <v>0</v>
      </c>
      <c r="N9" s="17">
        <f>I9*$D$16</f>
        <v>875</v>
      </c>
      <c r="O9" s="17">
        <f ca="1">SUM(L9:N9)</f>
        <v>930.6</v>
      </c>
      <c r="Q9" s="10">
        <v>3</v>
      </c>
      <c r="R9" s="11">
        <v>265230.40000000002</v>
      </c>
      <c r="S9" s="11">
        <v>241197.69999999992</v>
      </c>
      <c r="T9" s="11">
        <v>195170.99999999997</v>
      </c>
      <c r="U9" s="11">
        <v>56297.1</v>
      </c>
      <c r="V9" s="11">
        <v>95443.599999999962</v>
      </c>
      <c r="W9" s="11">
        <v>106023.30000000002</v>
      </c>
      <c r="X9" s="11">
        <v>94698.60000000002</v>
      </c>
      <c r="Y9" s="11">
        <v>126704.7</v>
      </c>
      <c r="Z9" s="11">
        <v>133697.60000000001</v>
      </c>
      <c r="AA9" s="11">
        <v>161846.1</v>
      </c>
      <c r="AB9" s="11">
        <v>184186.2</v>
      </c>
      <c r="AC9" s="11">
        <v>186768.7</v>
      </c>
      <c r="AD9" s="11">
        <v>218345.60000000001</v>
      </c>
      <c r="AE9" s="11">
        <v>249853.30000000002</v>
      </c>
      <c r="AF9" s="11">
        <v>259956.60000000003</v>
      </c>
      <c r="AG9" s="11">
        <v>288382.7</v>
      </c>
    </row>
    <row r="10" spans="2:33" x14ac:dyDescent="0.25">
      <c r="B10" s="6" t="s">
        <v>64</v>
      </c>
      <c r="C10" s="7"/>
      <c r="D10" s="8">
        <v>80</v>
      </c>
      <c r="F10" s="9">
        <v>2</v>
      </c>
      <c r="G10" s="18">
        <f t="shared" ref="G10:G60" ca="1" si="5">J9</f>
        <v>63</v>
      </c>
      <c r="H10" s="17">
        <f t="shared" ca="1" si="2"/>
        <v>238</v>
      </c>
      <c r="I10" s="17">
        <f t="shared" si="3"/>
        <v>250</v>
      </c>
      <c r="J10" s="17">
        <f t="shared" ref="J10:J60" ca="1" si="6">IF((G10+I10-H10)&gt;0,G10+I10-H10,0)</f>
        <v>75</v>
      </c>
      <c r="K10" s="17">
        <f t="shared" ref="K10:K60" ca="1" si="7">IF((H10-G10-I10)&gt;0,H10-G10-I10,0)</f>
        <v>0</v>
      </c>
      <c r="L10" s="17">
        <f t="shared" ref="L10:L60" ca="1" si="8">((G10+J10)/2)*0.8</f>
        <v>55.2</v>
      </c>
      <c r="M10" s="17">
        <f t="shared" ca="1" si="4"/>
        <v>0</v>
      </c>
      <c r="N10" s="17">
        <f t="shared" ref="N10:N60" si="9">I10*$D$16</f>
        <v>875</v>
      </c>
      <c r="O10" s="17">
        <f t="shared" ref="O10:O60" ca="1" si="10">SUM(L10:N10)</f>
        <v>930.2</v>
      </c>
      <c r="Q10" s="10">
        <v>4</v>
      </c>
      <c r="R10" s="11">
        <v>316548.40000000002</v>
      </c>
      <c r="S10" s="11">
        <v>213010.09999999995</v>
      </c>
      <c r="T10" s="11">
        <v>107887.39999999995</v>
      </c>
      <c r="U10" s="11">
        <v>94198.3</v>
      </c>
      <c r="V10" s="11">
        <v>94588.39999999998</v>
      </c>
      <c r="W10" s="11">
        <v>105684.09999999998</v>
      </c>
      <c r="X10" s="11">
        <v>113724.60000000002</v>
      </c>
      <c r="Y10" s="11">
        <v>120143.1</v>
      </c>
      <c r="Z10" s="11">
        <v>117522.80000000002</v>
      </c>
      <c r="AA10" s="11">
        <v>165486.10000000003</v>
      </c>
      <c r="AB10" s="11">
        <v>228992.6</v>
      </c>
      <c r="AC10" s="11">
        <v>189679.5</v>
      </c>
      <c r="AD10" s="11">
        <v>217658.80000000005</v>
      </c>
      <c r="AE10" s="11">
        <v>254632.89999999997</v>
      </c>
      <c r="AF10" s="11">
        <v>251120.59999999998</v>
      </c>
      <c r="AG10" s="11">
        <v>281127.89999999997</v>
      </c>
    </row>
    <row r="11" spans="2:33" x14ac:dyDescent="0.25">
      <c r="B11" s="6" t="s">
        <v>65</v>
      </c>
      <c r="C11" s="7"/>
      <c r="D11" s="12">
        <v>250</v>
      </c>
      <c r="F11" s="9">
        <v>3</v>
      </c>
      <c r="G11" s="18">
        <f t="shared" ca="1" si="5"/>
        <v>75</v>
      </c>
      <c r="H11" s="17">
        <f t="shared" ca="1" si="2"/>
        <v>296</v>
      </c>
      <c r="I11" s="17">
        <f t="shared" si="3"/>
        <v>250</v>
      </c>
      <c r="J11" s="17">
        <f t="shared" ca="1" si="6"/>
        <v>29</v>
      </c>
      <c r="K11" s="17">
        <f t="shared" ca="1" si="7"/>
        <v>0</v>
      </c>
      <c r="L11" s="17">
        <f t="shared" ca="1" si="8"/>
        <v>41.6</v>
      </c>
      <c r="M11" s="17">
        <f t="shared" ca="1" si="4"/>
        <v>0</v>
      </c>
      <c r="N11" s="17">
        <f t="shared" si="9"/>
        <v>875</v>
      </c>
      <c r="O11" s="17">
        <f t="shared" ca="1" si="10"/>
        <v>916.6</v>
      </c>
      <c r="Q11" s="10">
        <v>5</v>
      </c>
      <c r="R11" s="11">
        <v>309561.99999999994</v>
      </c>
      <c r="S11" s="11">
        <v>286750.50000000012</v>
      </c>
      <c r="T11" s="11">
        <v>149534.20000000001</v>
      </c>
      <c r="U11" s="11">
        <v>127310.70000000004</v>
      </c>
      <c r="V11" s="11">
        <v>71112.39999999998</v>
      </c>
      <c r="W11" s="11">
        <v>96783.700000000026</v>
      </c>
      <c r="X11" s="11">
        <v>122611.40000000001</v>
      </c>
      <c r="Y11" s="11">
        <v>121277.1</v>
      </c>
      <c r="Z11" s="11">
        <v>121518.80000000003</v>
      </c>
      <c r="AA11" s="11">
        <v>164751.30000000002</v>
      </c>
      <c r="AB11" s="11">
        <v>175287.79999999996</v>
      </c>
      <c r="AC11" s="11">
        <v>198730.30000000002</v>
      </c>
      <c r="AD11" s="11">
        <v>222078.8</v>
      </c>
      <c r="AE11" s="11">
        <v>229675.69999999995</v>
      </c>
      <c r="AF11" s="11">
        <v>260712.6</v>
      </c>
      <c r="AG11" s="11">
        <v>295517.10000000003</v>
      </c>
    </row>
    <row r="12" spans="2:33" x14ac:dyDescent="0.25">
      <c r="B12" s="6" t="s">
        <v>66</v>
      </c>
      <c r="C12" s="7"/>
      <c r="D12" s="13">
        <v>52</v>
      </c>
      <c r="F12" s="9">
        <v>4</v>
      </c>
      <c r="G12" s="18">
        <f t="shared" ca="1" si="5"/>
        <v>29</v>
      </c>
      <c r="H12" s="17">
        <f t="shared" ca="1" si="2"/>
        <v>363</v>
      </c>
      <c r="I12" s="17">
        <f t="shared" si="3"/>
        <v>250</v>
      </c>
      <c r="J12" s="17">
        <f t="shared" ca="1" si="6"/>
        <v>0</v>
      </c>
      <c r="K12" s="17">
        <f t="shared" ca="1" si="7"/>
        <v>84</v>
      </c>
      <c r="L12" s="17">
        <f t="shared" ca="1" si="8"/>
        <v>11.600000000000001</v>
      </c>
      <c r="M12" s="17">
        <f t="shared" ca="1" si="4"/>
        <v>9240</v>
      </c>
      <c r="N12" s="17">
        <f t="shared" si="9"/>
        <v>875</v>
      </c>
      <c r="O12" s="17">
        <f t="shared" ca="1" si="10"/>
        <v>10126.6</v>
      </c>
      <c r="Q12" s="10">
        <v>6</v>
      </c>
      <c r="R12" s="11">
        <v>444255.6</v>
      </c>
      <c r="S12" s="11">
        <v>261072.09999999995</v>
      </c>
      <c r="T12" s="11">
        <v>279730.59999999998</v>
      </c>
      <c r="U12" s="11">
        <v>61959.5</v>
      </c>
      <c r="V12" s="11">
        <v>65032.399999999994</v>
      </c>
      <c r="W12" s="11">
        <v>63094.099999999991</v>
      </c>
      <c r="X12" s="11">
        <v>107564.6</v>
      </c>
      <c r="Y12" s="11">
        <v>134077.89999999997</v>
      </c>
      <c r="Z12" s="11">
        <v>139216.79999999996</v>
      </c>
      <c r="AA12" s="11">
        <v>175006.89999999997</v>
      </c>
      <c r="AB12" s="11">
        <v>177360.59999999998</v>
      </c>
      <c r="AC12" s="11">
        <v>202363.90000000005</v>
      </c>
      <c r="AD12" s="11">
        <v>229155.59999999998</v>
      </c>
      <c r="AE12" s="11">
        <v>234926.50000000003</v>
      </c>
      <c r="AF12" s="11">
        <v>248279.4</v>
      </c>
      <c r="AG12" s="11">
        <v>297845.10000000003</v>
      </c>
    </row>
    <row r="13" spans="2:33" x14ac:dyDescent="0.25">
      <c r="B13" s="6" t="s">
        <v>67</v>
      </c>
      <c r="C13" s="7"/>
      <c r="D13" s="13">
        <v>18</v>
      </c>
      <c r="F13" s="9">
        <v>5</v>
      </c>
      <c r="G13" s="18">
        <f t="shared" ca="1" si="5"/>
        <v>0</v>
      </c>
      <c r="H13" s="17">
        <f t="shared" ca="1" si="2"/>
        <v>156</v>
      </c>
      <c r="I13" s="17">
        <f t="shared" si="3"/>
        <v>250</v>
      </c>
      <c r="J13" s="17">
        <f t="shared" ca="1" si="6"/>
        <v>94</v>
      </c>
      <c r="K13" s="17">
        <f t="shared" ca="1" si="7"/>
        <v>0</v>
      </c>
      <c r="L13" s="17">
        <f t="shared" ca="1" si="8"/>
        <v>37.6</v>
      </c>
      <c r="M13" s="17">
        <f t="shared" ca="1" si="4"/>
        <v>0</v>
      </c>
      <c r="N13" s="17">
        <f t="shared" si="9"/>
        <v>875</v>
      </c>
      <c r="O13" s="17">
        <f t="shared" ca="1" si="10"/>
        <v>912.6</v>
      </c>
      <c r="Q13" s="10">
        <v>7</v>
      </c>
      <c r="R13" s="11">
        <v>340980.39999999997</v>
      </c>
      <c r="S13" s="11">
        <v>117907.70000000004</v>
      </c>
      <c r="T13" s="11">
        <v>67005.400000000023</v>
      </c>
      <c r="U13" s="11">
        <v>66285.499999999985</v>
      </c>
      <c r="V13" s="11">
        <v>85404.800000000017</v>
      </c>
      <c r="W13" s="11">
        <v>118593.7</v>
      </c>
      <c r="X13" s="11">
        <v>96543.799999999988</v>
      </c>
      <c r="Y13" s="11">
        <v>127925.09999999999</v>
      </c>
      <c r="Z13" s="11">
        <v>154157.20000000001</v>
      </c>
      <c r="AA13" s="11">
        <v>163401.29999999999</v>
      </c>
      <c r="AB13" s="11">
        <v>184139.40000000002</v>
      </c>
      <c r="AC13" s="11">
        <v>205140.7</v>
      </c>
      <c r="AD13" s="11">
        <v>228428.00000000003</v>
      </c>
      <c r="AE13" s="11">
        <v>231607.29999999996</v>
      </c>
      <c r="AF13" s="11">
        <v>288337.39999999991</v>
      </c>
      <c r="AG13" s="11">
        <v>275204.30000000005</v>
      </c>
    </row>
    <row r="14" spans="2:33" x14ac:dyDescent="0.25">
      <c r="B14" s="6" t="s">
        <v>68</v>
      </c>
      <c r="C14" s="7"/>
      <c r="D14" s="13">
        <v>0.8</v>
      </c>
      <c r="F14" s="9">
        <v>6</v>
      </c>
      <c r="G14" s="18">
        <f t="shared" ca="1" si="5"/>
        <v>94</v>
      </c>
      <c r="H14" s="17">
        <f t="shared" ca="1" si="2"/>
        <v>138</v>
      </c>
      <c r="I14" s="17">
        <f t="shared" si="3"/>
        <v>250</v>
      </c>
      <c r="J14" s="17">
        <f t="shared" ca="1" si="6"/>
        <v>206</v>
      </c>
      <c r="K14" s="17">
        <f t="shared" ca="1" si="7"/>
        <v>0</v>
      </c>
      <c r="L14" s="17">
        <f t="shared" ca="1" si="8"/>
        <v>120</v>
      </c>
      <c r="M14" s="17">
        <f t="shared" ca="1" si="4"/>
        <v>0</v>
      </c>
      <c r="N14" s="17">
        <f t="shared" si="9"/>
        <v>875</v>
      </c>
      <c r="O14" s="17">
        <f t="shared" ca="1" si="10"/>
        <v>995</v>
      </c>
      <c r="Q14" s="10">
        <v>8</v>
      </c>
      <c r="R14" s="11">
        <v>287657.19999999995</v>
      </c>
      <c r="S14" s="11">
        <v>309691.70000000007</v>
      </c>
      <c r="T14" s="11">
        <v>239248.19999999995</v>
      </c>
      <c r="U14" s="11">
        <v>65886.300000000017</v>
      </c>
      <c r="V14" s="11">
        <v>68984.800000000003</v>
      </c>
      <c r="W14" s="11">
        <v>76886.100000000006</v>
      </c>
      <c r="X14" s="11">
        <v>109802.99999999997</v>
      </c>
      <c r="Y14" s="11">
        <v>125586.7</v>
      </c>
      <c r="Z14" s="11">
        <v>144557.99999999994</v>
      </c>
      <c r="AA14" s="11">
        <v>158925.70000000004</v>
      </c>
      <c r="AB14" s="11">
        <v>173862.2</v>
      </c>
      <c r="AC14" s="11">
        <v>199501.49999999994</v>
      </c>
      <c r="AD14" s="11">
        <v>232183.19999999998</v>
      </c>
      <c r="AE14" s="11">
        <v>231397.7</v>
      </c>
      <c r="AF14" s="11">
        <v>241753.00000000003</v>
      </c>
      <c r="AG14" s="11">
        <v>303245.5</v>
      </c>
    </row>
    <row r="15" spans="2:33" x14ac:dyDescent="0.25">
      <c r="B15" s="6" t="s">
        <v>70</v>
      </c>
      <c r="C15" s="7"/>
      <c r="D15" s="15">
        <v>110</v>
      </c>
      <c r="F15" s="9">
        <v>7</v>
      </c>
      <c r="G15" s="18">
        <f t="shared" ca="1" si="5"/>
        <v>206</v>
      </c>
      <c r="H15" s="17">
        <f t="shared" ca="1" si="2"/>
        <v>276</v>
      </c>
      <c r="I15" s="17">
        <f t="shared" si="3"/>
        <v>250</v>
      </c>
      <c r="J15" s="17">
        <f t="shared" ca="1" si="6"/>
        <v>180</v>
      </c>
      <c r="K15" s="17">
        <f t="shared" ca="1" si="7"/>
        <v>0</v>
      </c>
      <c r="L15" s="17">
        <f t="shared" ca="1" si="8"/>
        <v>154.4</v>
      </c>
      <c r="M15" s="17">
        <f t="shared" ca="1" si="4"/>
        <v>0</v>
      </c>
      <c r="N15" s="17">
        <f t="shared" si="9"/>
        <v>875</v>
      </c>
      <c r="O15" s="17">
        <f t="shared" ca="1" si="10"/>
        <v>1029.4000000000001</v>
      </c>
      <c r="Q15" s="10">
        <v>9</v>
      </c>
      <c r="R15" s="11">
        <v>314641.59999999998</v>
      </c>
      <c r="S15" s="11">
        <v>249421.30000000002</v>
      </c>
      <c r="T15" s="11">
        <v>168157.79999999993</v>
      </c>
      <c r="U15" s="11">
        <v>142848.70000000001</v>
      </c>
      <c r="V15" s="11">
        <v>99118.400000000009</v>
      </c>
      <c r="W15" s="11">
        <v>97304.900000000009</v>
      </c>
      <c r="X15" s="11">
        <v>98074.199999999968</v>
      </c>
      <c r="Y15" s="11">
        <v>115017.49999999999</v>
      </c>
      <c r="Z15" s="11">
        <v>138780.4</v>
      </c>
      <c r="AA15" s="11">
        <v>137428.49999999997</v>
      </c>
      <c r="AB15" s="11">
        <v>174698.19999999992</v>
      </c>
      <c r="AC15" s="11">
        <v>174185.49999999994</v>
      </c>
      <c r="AD15" s="11">
        <v>215692.39999999997</v>
      </c>
      <c r="AE15" s="11">
        <v>254780.50000000003</v>
      </c>
      <c r="AF15" s="11">
        <v>257309.4</v>
      </c>
      <c r="AG15" s="11">
        <v>300875.10000000003</v>
      </c>
    </row>
    <row r="16" spans="2:33" x14ac:dyDescent="0.25">
      <c r="B16" s="6" t="s">
        <v>79</v>
      </c>
      <c r="C16" s="7"/>
      <c r="D16" s="13">
        <v>3.5</v>
      </c>
      <c r="F16" s="9">
        <v>8</v>
      </c>
      <c r="G16" s="18">
        <f t="shared" ca="1" si="5"/>
        <v>180</v>
      </c>
      <c r="H16" s="17">
        <f t="shared" ca="1" si="2"/>
        <v>151</v>
      </c>
      <c r="I16" s="17">
        <f t="shared" si="3"/>
        <v>250</v>
      </c>
      <c r="J16" s="17">
        <f t="shared" ca="1" si="6"/>
        <v>279</v>
      </c>
      <c r="K16" s="17">
        <f t="shared" ca="1" si="7"/>
        <v>0</v>
      </c>
      <c r="L16" s="17">
        <f t="shared" ca="1" si="8"/>
        <v>183.60000000000002</v>
      </c>
      <c r="M16" s="17">
        <f t="shared" ca="1" si="4"/>
        <v>0</v>
      </c>
      <c r="N16" s="17">
        <f t="shared" si="9"/>
        <v>875</v>
      </c>
      <c r="O16" s="17">
        <f t="shared" ca="1" si="10"/>
        <v>1058.5999999999999</v>
      </c>
      <c r="Q16" s="10">
        <v>10</v>
      </c>
      <c r="R16" s="11">
        <v>370959.2</v>
      </c>
      <c r="S16" s="11">
        <v>284655.3</v>
      </c>
      <c r="T16" s="11">
        <v>172548.20000000004</v>
      </c>
      <c r="U16" s="11">
        <v>115697.90000000001</v>
      </c>
      <c r="V16" s="11">
        <v>80863.599999999991</v>
      </c>
      <c r="W16" s="11">
        <v>98346.5</v>
      </c>
      <c r="X16" s="11">
        <v>103026.6</v>
      </c>
      <c r="Y16" s="11">
        <v>126228.70000000003</v>
      </c>
      <c r="Z16" s="11">
        <v>124932.40000000002</v>
      </c>
      <c r="AA16" s="11">
        <v>194959.30000000005</v>
      </c>
      <c r="AB16" s="11">
        <v>182663.4</v>
      </c>
      <c r="AC16" s="11">
        <v>216275.1</v>
      </c>
      <c r="AD16" s="11">
        <v>197913.2</v>
      </c>
      <c r="AE16" s="11">
        <v>253330.50000000003</v>
      </c>
      <c r="AF16" s="11">
        <v>242275.80000000002</v>
      </c>
      <c r="AG16" s="11">
        <v>271061.90000000002</v>
      </c>
    </row>
    <row r="17" spans="2:33" x14ac:dyDescent="0.25">
      <c r="F17" s="9">
        <v>9</v>
      </c>
      <c r="G17" s="18">
        <f t="shared" ca="1" si="5"/>
        <v>279</v>
      </c>
      <c r="H17" s="17">
        <f t="shared" ca="1" si="2"/>
        <v>248</v>
      </c>
      <c r="I17" s="17">
        <f t="shared" si="3"/>
        <v>250</v>
      </c>
      <c r="J17" s="17">
        <f t="shared" ca="1" si="6"/>
        <v>281</v>
      </c>
      <c r="K17" s="17">
        <f t="shared" ca="1" si="7"/>
        <v>0</v>
      </c>
      <c r="L17" s="17">
        <f t="shared" ca="1" si="8"/>
        <v>224</v>
      </c>
      <c r="M17" s="17">
        <f t="shared" ca="1" si="4"/>
        <v>0</v>
      </c>
      <c r="N17" s="17">
        <f t="shared" si="9"/>
        <v>875</v>
      </c>
      <c r="O17" s="17">
        <f t="shared" ca="1" si="10"/>
        <v>1099</v>
      </c>
      <c r="Q17" s="10">
        <v>11</v>
      </c>
      <c r="R17" s="11">
        <v>314091.19999999995</v>
      </c>
      <c r="S17" s="11">
        <v>224738.90000000002</v>
      </c>
      <c r="T17" s="11">
        <v>146053.80000000002</v>
      </c>
      <c r="U17" s="11">
        <v>121331.9</v>
      </c>
      <c r="V17" s="11">
        <v>94907.999999999971</v>
      </c>
      <c r="W17" s="11">
        <v>111131.70000000001</v>
      </c>
      <c r="X17" s="11">
        <v>112813.79999999999</v>
      </c>
      <c r="Y17" s="11">
        <v>150345.90000000002</v>
      </c>
      <c r="Z17" s="11">
        <v>156611.6</v>
      </c>
      <c r="AA17" s="11">
        <v>180438.90000000002</v>
      </c>
      <c r="AB17" s="11">
        <v>165381.40000000002</v>
      </c>
      <c r="AC17" s="11">
        <v>189283.49999999997</v>
      </c>
      <c r="AD17" s="11">
        <v>213082.8</v>
      </c>
      <c r="AE17" s="11">
        <v>211325.3</v>
      </c>
      <c r="AF17" s="11">
        <v>231818.2</v>
      </c>
      <c r="AG17" s="11">
        <v>284152.30000000005</v>
      </c>
    </row>
    <row r="18" spans="2:33" x14ac:dyDescent="0.25">
      <c r="B18" s="6" t="s">
        <v>80</v>
      </c>
      <c r="C18" s="7"/>
      <c r="D18" s="175">
        <f>MIN(R3:AG3)</f>
        <v>91665.304000000004</v>
      </c>
      <c r="F18" s="9">
        <v>10</v>
      </c>
      <c r="G18" s="18">
        <f t="shared" ca="1" si="5"/>
        <v>281</v>
      </c>
      <c r="H18" s="17">
        <f t="shared" ca="1" si="2"/>
        <v>184</v>
      </c>
      <c r="I18" s="17">
        <f t="shared" si="3"/>
        <v>250</v>
      </c>
      <c r="J18" s="17">
        <f t="shared" ca="1" si="6"/>
        <v>347</v>
      </c>
      <c r="K18" s="17">
        <f t="shared" ca="1" si="7"/>
        <v>0</v>
      </c>
      <c r="L18" s="17">
        <f t="shared" ca="1" si="8"/>
        <v>251.20000000000002</v>
      </c>
      <c r="M18" s="17">
        <f t="shared" ca="1" si="4"/>
        <v>0</v>
      </c>
      <c r="N18" s="17">
        <f t="shared" si="9"/>
        <v>875</v>
      </c>
      <c r="O18" s="17">
        <f t="shared" ca="1" si="10"/>
        <v>1126.2</v>
      </c>
      <c r="Q18" s="10">
        <v>12</v>
      </c>
      <c r="R18" s="11">
        <v>268011.60000000003</v>
      </c>
      <c r="S18" s="11">
        <v>228939.70000000004</v>
      </c>
      <c r="T18" s="11">
        <v>158409.80000000002</v>
      </c>
      <c r="U18" s="11">
        <v>75796.699999999983</v>
      </c>
      <c r="V18" s="11">
        <v>78300</v>
      </c>
      <c r="W18" s="11">
        <v>107167.70000000007</v>
      </c>
      <c r="X18" s="11">
        <v>111528.6</v>
      </c>
      <c r="Y18" s="11">
        <v>132113.50000000003</v>
      </c>
      <c r="Z18" s="11">
        <v>144031.20000000004</v>
      </c>
      <c r="AA18" s="11">
        <v>153090.1</v>
      </c>
      <c r="AB18" s="11">
        <v>209959.39999999997</v>
      </c>
      <c r="AC18" s="11">
        <v>203823.90000000002</v>
      </c>
      <c r="AD18" s="11">
        <v>213652.39999999997</v>
      </c>
      <c r="AE18" s="11">
        <v>269397.3</v>
      </c>
      <c r="AF18" s="11">
        <v>276335.00000000006</v>
      </c>
      <c r="AG18" s="11">
        <v>291392.7</v>
      </c>
    </row>
    <row r="19" spans="2:33" x14ac:dyDescent="0.25">
      <c r="B19" s="6" t="s">
        <v>65</v>
      </c>
      <c r="C19" s="7"/>
      <c r="D19" s="19">
        <f>INDEX(R2:AG2,MATCH(D18,R3:AG3,0))</f>
        <v>260</v>
      </c>
      <c r="F19" s="9">
        <v>11</v>
      </c>
      <c r="G19" s="18">
        <f t="shared" ca="1" si="5"/>
        <v>347</v>
      </c>
      <c r="H19" s="17">
        <f t="shared" ca="1" si="2"/>
        <v>312</v>
      </c>
      <c r="I19" s="17">
        <f t="shared" si="3"/>
        <v>250</v>
      </c>
      <c r="J19" s="17">
        <f t="shared" ca="1" si="6"/>
        <v>285</v>
      </c>
      <c r="K19" s="17">
        <f t="shared" ca="1" si="7"/>
        <v>0</v>
      </c>
      <c r="L19" s="17">
        <f t="shared" ca="1" si="8"/>
        <v>252.8</v>
      </c>
      <c r="M19" s="17">
        <f t="shared" ca="1" si="4"/>
        <v>0</v>
      </c>
      <c r="N19" s="17">
        <f t="shared" si="9"/>
        <v>875</v>
      </c>
      <c r="O19" s="17">
        <f t="shared" ca="1" si="10"/>
        <v>1127.8</v>
      </c>
      <c r="Q19" s="10">
        <v>13</v>
      </c>
      <c r="R19" s="11">
        <v>324134.00000000006</v>
      </c>
      <c r="S19" s="11">
        <v>229754.50000000003</v>
      </c>
      <c r="T19" s="11">
        <v>125700.20000000001</v>
      </c>
      <c r="U19" s="11">
        <v>119925.50000000001</v>
      </c>
      <c r="V19" s="11">
        <v>127005.19999999998</v>
      </c>
      <c r="W19" s="11">
        <v>86918.099999999991</v>
      </c>
      <c r="X19" s="11">
        <v>117025.8</v>
      </c>
      <c r="Y19" s="11">
        <v>110086.69999999998</v>
      </c>
      <c r="Z19" s="11">
        <v>144115.6</v>
      </c>
      <c r="AA19" s="11">
        <v>151050.5</v>
      </c>
      <c r="AB19" s="11">
        <v>185609.79999999996</v>
      </c>
      <c r="AC19" s="11">
        <v>197609.89999999997</v>
      </c>
      <c r="AD19" s="11">
        <v>206009.99999999994</v>
      </c>
      <c r="AE19" s="11">
        <v>259411.70000000004</v>
      </c>
      <c r="AF19" s="11">
        <v>260156.2</v>
      </c>
      <c r="AG19" s="11">
        <v>286954.69999999995</v>
      </c>
    </row>
    <row r="20" spans="2:33" x14ac:dyDescent="0.25">
      <c r="F20" s="9">
        <v>12</v>
      </c>
      <c r="G20" s="18">
        <f t="shared" ca="1" si="5"/>
        <v>285</v>
      </c>
      <c r="H20" s="17">
        <f t="shared" ca="1" si="2"/>
        <v>448</v>
      </c>
      <c r="I20" s="17">
        <f t="shared" si="3"/>
        <v>250</v>
      </c>
      <c r="J20" s="17">
        <f t="shared" ca="1" si="6"/>
        <v>87</v>
      </c>
      <c r="K20" s="17">
        <f t="shared" ca="1" si="7"/>
        <v>0</v>
      </c>
      <c r="L20" s="17">
        <f t="shared" ca="1" si="8"/>
        <v>148.80000000000001</v>
      </c>
      <c r="M20" s="17">
        <f t="shared" ca="1" si="4"/>
        <v>0</v>
      </c>
      <c r="N20" s="17">
        <f t="shared" si="9"/>
        <v>875</v>
      </c>
      <c r="O20" s="17">
        <f t="shared" ca="1" si="10"/>
        <v>1023.8</v>
      </c>
      <c r="Q20" s="10">
        <v>14</v>
      </c>
      <c r="R20" s="11">
        <v>245093.19999999998</v>
      </c>
      <c r="S20" s="11">
        <v>294886.10000000003</v>
      </c>
      <c r="T20" s="11">
        <v>168336.59999999998</v>
      </c>
      <c r="U20" s="11">
        <v>139218.69999999998</v>
      </c>
      <c r="V20" s="11">
        <v>82144.400000000023</v>
      </c>
      <c r="W20" s="11">
        <v>77354.500000000015</v>
      </c>
      <c r="X20" s="11">
        <v>99402.999999999971</v>
      </c>
      <c r="Y20" s="11">
        <v>156355.5</v>
      </c>
      <c r="Z20" s="11">
        <v>138078.00000000003</v>
      </c>
      <c r="AA20" s="11">
        <v>160284.1</v>
      </c>
      <c r="AB20" s="11">
        <v>174533.80000000005</v>
      </c>
      <c r="AC20" s="11">
        <v>234599.1</v>
      </c>
      <c r="AD20" s="11">
        <v>220775.60000000003</v>
      </c>
      <c r="AE20" s="11">
        <v>238139.30000000005</v>
      </c>
      <c r="AF20" s="11">
        <v>273455</v>
      </c>
      <c r="AG20" s="11">
        <v>266467.10000000003</v>
      </c>
    </row>
    <row r="21" spans="2:33" x14ac:dyDescent="0.25">
      <c r="F21" s="9">
        <v>13</v>
      </c>
      <c r="G21" s="18">
        <f t="shared" ca="1" si="5"/>
        <v>87</v>
      </c>
      <c r="H21" s="17">
        <f t="shared" ca="1" si="2"/>
        <v>212</v>
      </c>
      <c r="I21" s="17">
        <f t="shared" si="3"/>
        <v>250</v>
      </c>
      <c r="J21" s="17">
        <f t="shared" ca="1" si="6"/>
        <v>125</v>
      </c>
      <c r="K21" s="17">
        <f t="shared" ca="1" si="7"/>
        <v>0</v>
      </c>
      <c r="L21" s="17">
        <f t="shared" ca="1" si="8"/>
        <v>84.800000000000011</v>
      </c>
      <c r="M21" s="17">
        <f t="shared" ca="1" si="4"/>
        <v>0</v>
      </c>
      <c r="N21" s="17">
        <f t="shared" si="9"/>
        <v>875</v>
      </c>
      <c r="O21" s="17">
        <f t="shared" ca="1" si="10"/>
        <v>959.8</v>
      </c>
      <c r="Q21" s="10">
        <v>15</v>
      </c>
      <c r="R21" s="11">
        <v>326802</v>
      </c>
      <c r="S21" s="11">
        <v>189286.90000000002</v>
      </c>
      <c r="T21" s="11">
        <v>305052.59999999992</v>
      </c>
      <c r="U21" s="11">
        <v>178573.09999999995</v>
      </c>
      <c r="V21" s="11">
        <v>133996</v>
      </c>
      <c r="W21" s="11">
        <v>122472.09999999999</v>
      </c>
      <c r="X21" s="11">
        <v>117360.20000000001</v>
      </c>
      <c r="Y21" s="11">
        <v>112607.50000000001</v>
      </c>
      <c r="Z21" s="11">
        <v>118532.40000000001</v>
      </c>
      <c r="AA21" s="11">
        <v>169572.9</v>
      </c>
      <c r="AB21" s="11">
        <v>193044.99999999997</v>
      </c>
      <c r="AC21" s="11">
        <v>197786.29999999996</v>
      </c>
      <c r="AD21" s="11">
        <v>232390.40000000002</v>
      </c>
      <c r="AE21" s="11">
        <v>230022.5</v>
      </c>
      <c r="AF21" s="11">
        <v>247145.40000000002</v>
      </c>
      <c r="AG21" s="11">
        <v>270949.10000000003</v>
      </c>
    </row>
    <row r="22" spans="2:33" x14ac:dyDescent="0.25">
      <c r="F22" s="9">
        <v>14</v>
      </c>
      <c r="G22" s="18">
        <f t="shared" ca="1" si="5"/>
        <v>125</v>
      </c>
      <c r="H22" s="17">
        <f t="shared" ca="1" si="2"/>
        <v>257</v>
      </c>
      <c r="I22" s="17">
        <f t="shared" si="3"/>
        <v>250</v>
      </c>
      <c r="J22" s="17">
        <f t="shared" ca="1" si="6"/>
        <v>118</v>
      </c>
      <c r="K22" s="17">
        <f t="shared" ca="1" si="7"/>
        <v>0</v>
      </c>
      <c r="L22" s="17">
        <f t="shared" ca="1" si="8"/>
        <v>97.2</v>
      </c>
      <c r="M22" s="17">
        <f t="shared" ca="1" si="4"/>
        <v>0</v>
      </c>
      <c r="N22" s="17">
        <f t="shared" si="9"/>
        <v>875</v>
      </c>
      <c r="O22" s="17">
        <f t="shared" ca="1" si="10"/>
        <v>972.2</v>
      </c>
      <c r="Q22" s="10">
        <v>16</v>
      </c>
      <c r="R22" s="11">
        <v>370950.8</v>
      </c>
      <c r="S22" s="11">
        <v>333728.49999999994</v>
      </c>
      <c r="T22" s="11">
        <v>140888.19999999995</v>
      </c>
      <c r="U22" s="11">
        <v>162979.90000000005</v>
      </c>
      <c r="V22" s="11">
        <v>102687.20000000001</v>
      </c>
      <c r="W22" s="11">
        <v>88143.3</v>
      </c>
      <c r="X22" s="11">
        <v>114665.40000000004</v>
      </c>
      <c r="Y22" s="11">
        <v>89771.9</v>
      </c>
      <c r="Z22" s="11">
        <v>133281.99999999997</v>
      </c>
      <c r="AA22" s="11">
        <v>147131.29999999999</v>
      </c>
      <c r="AB22" s="11">
        <v>165036.19999999998</v>
      </c>
      <c r="AC22" s="11">
        <v>216730.7</v>
      </c>
      <c r="AD22" s="11">
        <v>227463.19999999998</v>
      </c>
      <c r="AE22" s="11">
        <v>229728.10000000003</v>
      </c>
      <c r="AF22" s="11">
        <v>259738.60000000003</v>
      </c>
      <c r="AG22" s="11">
        <v>286417.5</v>
      </c>
    </row>
    <row r="23" spans="2:33" x14ac:dyDescent="0.25">
      <c r="F23" s="9">
        <v>15</v>
      </c>
      <c r="G23" s="18">
        <f t="shared" ca="1" si="5"/>
        <v>118</v>
      </c>
      <c r="H23" s="17">
        <f t="shared" ca="1" si="2"/>
        <v>230</v>
      </c>
      <c r="I23" s="17">
        <f t="shared" si="3"/>
        <v>250</v>
      </c>
      <c r="J23" s="17">
        <f t="shared" ca="1" si="6"/>
        <v>138</v>
      </c>
      <c r="K23" s="17">
        <f t="shared" ca="1" si="7"/>
        <v>0</v>
      </c>
      <c r="L23" s="17">
        <f t="shared" ca="1" si="8"/>
        <v>102.4</v>
      </c>
      <c r="M23" s="17">
        <f t="shared" ca="1" si="4"/>
        <v>0</v>
      </c>
      <c r="N23" s="17">
        <f t="shared" si="9"/>
        <v>875</v>
      </c>
      <c r="O23" s="17">
        <f t="shared" ca="1" si="10"/>
        <v>977.4</v>
      </c>
      <c r="Q23" s="10">
        <v>17</v>
      </c>
      <c r="R23" s="11">
        <v>453106.80000000005</v>
      </c>
      <c r="S23" s="11">
        <v>252728.89999999997</v>
      </c>
      <c r="T23" s="11">
        <v>193953.80000000002</v>
      </c>
      <c r="U23" s="11">
        <v>196991.10000000003</v>
      </c>
      <c r="V23" s="11">
        <v>107748.79999999997</v>
      </c>
      <c r="W23" s="11">
        <v>91060.5</v>
      </c>
      <c r="X23" s="11">
        <v>114083.79999999999</v>
      </c>
      <c r="Y23" s="11">
        <v>122045.90000000002</v>
      </c>
      <c r="Z23" s="11">
        <v>155919.6</v>
      </c>
      <c r="AA23" s="11">
        <v>163210.1</v>
      </c>
      <c r="AB23" s="11">
        <v>158802.20000000001</v>
      </c>
      <c r="AC23" s="11">
        <v>216591.89999999997</v>
      </c>
      <c r="AD23" s="11">
        <v>220976.4</v>
      </c>
      <c r="AE23" s="11">
        <v>237356.89999999997</v>
      </c>
      <c r="AF23" s="11">
        <v>237154.19999999998</v>
      </c>
      <c r="AG23" s="11">
        <v>293801.10000000003</v>
      </c>
    </row>
    <row r="24" spans="2:33" x14ac:dyDescent="0.25">
      <c r="F24" s="9">
        <v>16</v>
      </c>
      <c r="G24" s="18">
        <f t="shared" ca="1" si="5"/>
        <v>138</v>
      </c>
      <c r="H24" s="17">
        <f t="shared" ca="1" si="2"/>
        <v>223</v>
      </c>
      <c r="I24" s="17">
        <f t="shared" si="3"/>
        <v>250</v>
      </c>
      <c r="J24" s="17">
        <f t="shared" ca="1" si="6"/>
        <v>165</v>
      </c>
      <c r="K24" s="17">
        <f t="shared" ca="1" si="7"/>
        <v>0</v>
      </c>
      <c r="L24" s="17">
        <f t="shared" ca="1" si="8"/>
        <v>121.2</v>
      </c>
      <c r="M24" s="17">
        <f t="shared" ca="1" si="4"/>
        <v>0</v>
      </c>
      <c r="N24" s="17">
        <f t="shared" si="9"/>
        <v>875</v>
      </c>
      <c r="O24" s="17">
        <f t="shared" ca="1" si="10"/>
        <v>996.2</v>
      </c>
      <c r="Q24" s="10">
        <v>18</v>
      </c>
      <c r="R24" s="11">
        <v>235508.80000000002</v>
      </c>
      <c r="S24" s="11">
        <v>282898.90000000002</v>
      </c>
      <c r="T24" s="11">
        <v>118425.79999999997</v>
      </c>
      <c r="U24" s="11">
        <v>68552.700000000012</v>
      </c>
      <c r="V24" s="11">
        <v>78781.200000000026</v>
      </c>
      <c r="W24" s="11">
        <v>78248.100000000035</v>
      </c>
      <c r="X24" s="11">
        <v>108794.59999999999</v>
      </c>
      <c r="Y24" s="11">
        <v>104947.89999999998</v>
      </c>
      <c r="Z24" s="11">
        <v>151325.19999999998</v>
      </c>
      <c r="AA24" s="11">
        <v>156352.5</v>
      </c>
      <c r="AB24" s="11">
        <v>194109.79999999996</v>
      </c>
      <c r="AC24" s="11">
        <v>215741.50000000003</v>
      </c>
      <c r="AD24" s="11">
        <v>231934.00000000006</v>
      </c>
      <c r="AE24" s="11">
        <v>254032.1</v>
      </c>
      <c r="AF24" s="11">
        <v>246389.80000000002</v>
      </c>
      <c r="AG24" s="11">
        <v>289787.09999999998</v>
      </c>
    </row>
    <row r="25" spans="2:33" x14ac:dyDescent="0.25">
      <c r="F25" s="9">
        <v>17</v>
      </c>
      <c r="G25" s="18">
        <f t="shared" ca="1" si="5"/>
        <v>165</v>
      </c>
      <c r="H25" s="17">
        <f t="shared" ca="1" si="2"/>
        <v>241</v>
      </c>
      <c r="I25" s="17">
        <f t="shared" si="3"/>
        <v>250</v>
      </c>
      <c r="J25" s="17">
        <f t="shared" ca="1" si="6"/>
        <v>174</v>
      </c>
      <c r="K25" s="17">
        <f t="shared" ca="1" si="7"/>
        <v>0</v>
      </c>
      <c r="L25" s="17">
        <f t="shared" ca="1" si="8"/>
        <v>135.6</v>
      </c>
      <c r="M25" s="17">
        <f t="shared" ca="1" si="4"/>
        <v>0</v>
      </c>
      <c r="N25" s="17">
        <f t="shared" si="9"/>
        <v>875</v>
      </c>
      <c r="O25" s="17">
        <f t="shared" ca="1" si="10"/>
        <v>1010.6</v>
      </c>
      <c r="Q25" s="10">
        <v>19</v>
      </c>
      <c r="R25" s="11">
        <v>258591.59999999998</v>
      </c>
      <c r="S25" s="11">
        <v>239928.50000000003</v>
      </c>
      <c r="T25" s="11">
        <v>143021.40000000002</v>
      </c>
      <c r="U25" s="11">
        <v>129630.3</v>
      </c>
      <c r="V25" s="11">
        <v>112430.80000000002</v>
      </c>
      <c r="W25" s="11">
        <v>88342.89999999998</v>
      </c>
      <c r="X25" s="11">
        <v>79959</v>
      </c>
      <c r="Y25" s="11">
        <v>95045.1</v>
      </c>
      <c r="Z25" s="11">
        <v>149401.20000000001</v>
      </c>
      <c r="AA25" s="11">
        <v>153451.30000000002</v>
      </c>
      <c r="AB25" s="11">
        <v>187674.6</v>
      </c>
      <c r="AC25" s="11">
        <v>201048.3</v>
      </c>
      <c r="AD25" s="11">
        <v>194146.79999999996</v>
      </c>
      <c r="AE25" s="11">
        <v>257272.50000000003</v>
      </c>
      <c r="AF25" s="11">
        <v>242563.80000000005</v>
      </c>
      <c r="AG25" s="11">
        <v>280709.90000000002</v>
      </c>
    </row>
    <row r="26" spans="2:33" x14ac:dyDescent="0.25">
      <c r="F26" s="9">
        <v>18</v>
      </c>
      <c r="G26" s="18">
        <f t="shared" ca="1" si="5"/>
        <v>174</v>
      </c>
      <c r="H26" s="17">
        <f t="shared" ca="1" si="2"/>
        <v>173</v>
      </c>
      <c r="I26" s="17">
        <f t="shared" si="3"/>
        <v>250</v>
      </c>
      <c r="J26" s="17">
        <f t="shared" ca="1" si="6"/>
        <v>251</v>
      </c>
      <c r="K26" s="17">
        <f t="shared" ca="1" si="7"/>
        <v>0</v>
      </c>
      <c r="L26" s="17">
        <f t="shared" ca="1" si="8"/>
        <v>170</v>
      </c>
      <c r="M26" s="17">
        <f t="shared" ca="1" si="4"/>
        <v>0</v>
      </c>
      <c r="N26" s="17">
        <f t="shared" si="9"/>
        <v>875</v>
      </c>
      <c r="O26" s="17">
        <f t="shared" ca="1" si="10"/>
        <v>1045</v>
      </c>
      <c r="Q26" s="10">
        <v>20</v>
      </c>
      <c r="R26" s="11">
        <v>400030.00000000012</v>
      </c>
      <c r="S26" s="11">
        <v>231183.3</v>
      </c>
      <c r="T26" s="11">
        <v>118897.00000000001</v>
      </c>
      <c r="U26" s="11">
        <v>112359.90000000001</v>
      </c>
      <c r="V26" s="11">
        <v>78077.599999999977</v>
      </c>
      <c r="W26" s="11">
        <v>85025.699999999983</v>
      </c>
      <c r="X26" s="11">
        <v>106853.00000000001</v>
      </c>
      <c r="Y26" s="11">
        <v>136716.70000000001</v>
      </c>
      <c r="Z26" s="11">
        <v>117381.59999999999</v>
      </c>
      <c r="AA26" s="11">
        <v>178783.7</v>
      </c>
      <c r="AB26" s="11">
        <v>190638.60000000003</v>
      </c>
      <c r="AC26" s="11">
        <v>185562.30000000005</v>
      </c>
      <c r="AD26" s="11">
        <v>228624.4</v>
      </c>
      <c r="AE26" s="11">
        <v>238619.7</v>
      </c>
      <c r="AF26" s="11">
        <v>263312.59999999998</v>
      </c>
      <c r="AG26" s="11">
        <v>281295.49999999994</v>
      </c>
    </row>
    <row r="27" spans="2:33" x14ac:dyDescent="0.25">
      <c r="F27" s="9">
        <v>19</v>
      </c>
      <c r="G27" s="18">
        <f t="shared" ca="1" si="5"/>
        <v>251</v>
      </c>
      <c r="H27" s="17">
        <f t="shared" ca="1" si="2"/>
        <v>295</v>
      </c>
      <c r="I27" s="17">
        <f t="shared" si="3"/>
        <v>250</v>
      </c>
      <c r="J27" s="17">
        <f t="shared" ca="1" si="6"/>
        <v>206</v>
      </c>
      <c r="K27" s="17">
        <f t="shared" ca="1" si="7"/>
        <v>0</v>
      </c>
      <c r="L27" s="17">
        <f t="shared" ca="1" si="8"/>
        <v>182.8</v>
      </c>
      <c r="M27" s="17">
        <f t="shared" ca="1" si="4"/>
        <v>0</v>
      </c>
      <c r="N27" s="17">
        <f t="shared" si="9"/>
        <v>875</v>
      </c>
      <c r="O27" s="17">
        <f t="shared" ca="1" si="10"/>
        <v>1057.8</v>
      </c>
      <c r="Q27" s="10">
        <v>21</v>
      </c>
      <c r="R27" s="11">
        <v>321106.8</v>
      </c>
      <c r="S27" s="11">
        <v>193582.09999999995</v>
      </c>
      <c r="T27" s="11">
        <v>181375.80000000002</v>
      </c>
      <c r="U27" s="11">
        <v>121286.30000000002</v>
      </c>
      <c r="V27" s="11">
        <v>111018</v>
      </c>
      <c r="W27" s="11">
        <v>92375.7</v>
      </c>
      <c r="X27" s="11">
        <v>121674.19999999998</v>
      </c>
      <c r="Y27" s="11">
        <v>111227.90000000002</v>
      </c>
      <c r="Z27" s="11">
        <v>125797.19999999997</v>
      </c>
      <c r="AA27" s="11">
        <v>127582.90000000004</v>
      </c>
      <c r="AB27" s="11">
        <v>180911</v>
      </c>
      <c r="AC27" s="11">
        <v>202163.90000000005</v>
      </c>
      <c r="AD27" s="11">
        <v>234956.80000000002</v>
      </c>
      <c r="AE27" s="11">
        <v>253809.69999999995</v>
      </c>
      <c r="AF27" s="11">
        <v>246598.6</v>
      </c>
      <c r="AG27" s="11">
        <v>278908.69999999995</v>
      </c>
    </row>
    <row r="28" spans="2:33" x14ac:dyDescent="0.25">
      <c r="F28" s="9">
        <v>20</v>
      </c>
      <c r="G28" s="18">
        <f t="shared" ca="1" si="5"/>
        <v>206</v>
      </c>
      <c r="H28" s="17">
        <f t="shared" ca="1" si="2"/>
        <v>266</v>
      </c>
      <c r="I28" s="17">
        <f t="shared" si="3"/>
        <v>250</v>
      </c>
      <c r="J28" s="17">
        <f t="shared" ca="1" si="6"/>
        <v>190</v>
      </c>
      <c r="K28" s="17">
        <f t="shared" ca="1" si="7"/>
        <v>0</v>
      </c>
      <c r="L28" s="17">
        <f t="shared" ca="1" si="8"/>
        <v>158.4</v>
      </c>
      <c r="M28" s="17">
        <f t="shared" ca="1" si="4"/>
        <v>0</v>
      </c>
      <c r="N28" s="17">
        <f t="shared" si="9"/>
        <v>875</v>
      </c>
      <c r="O28" s="17">
        <f t="shared" ca="1" si="10"/>
        <v>1033.4000000000001</v>
      </c>
      <c r="Q28" s="10">
        <v>22</v>
      </c>
      <c r="R28" s="11">
        <v>360818.39999999997</v>
      </c>
      <c r="S28" s="11">
        <v>246460.49999999994</v>
      </c>
      <c r="T28" s="11">
        <v>156083.79999999999</v>
      </c>
      <c r="U28" s="11">
        <v>68000.3</v>
      </c>
      <c r="V28" s="11">
        <v>108562.00000000001</v>
      </c>
      <c r="W28" s="11">
        <v>90914.099999999977</v>
      </c>
      <c r="X28" s="11">
        <v>112188.19999999998</v>
      </c>
      <c r="Y28" s="11">
        <v>111144.3</v>
      </c>
      <c r="Z28" s="11">
        <v>132009.60000000001</v>
      </c>
      <c r="AA28" s="11">
        <v>175158.10000000003</v>
      </c>
      <c r="AB28" s="11">
        <v>191384.99999999997</v>
      </c>
      <c r="AC28" s="11">
        <v>196147.90000000002</v>
      </c>
      <c r="AD28" s="11">
        <v>216699.20000000004</v>
      </c>
      <c r="AE28" s="11">
        <v>226063.69999999998</v>
      </c>
      <c r="AF28" s="11">
        <v>258143</v>
      </c>
      <c r="AG28" s="11">
        <v>287979.49999999994</v>
      </c>
    </row>
    <row r="29" spans="2:33" x14ac:dyDescent="0.25">
      <c r="F29" s="9">
        <v>21</v>
      </c>
      <c r="G29" s="18">
        <f t="shared" ca="1" si="5"/>
        <v>190</v>
      </c>
      <c r="H29" s="17">
        <f t="shared" ca="1" si="2"/>
        <v>254</v>
      </c>
      <c r="I29" s="17">
        <f t="shared" si="3"/>
        <v>250</v>
      </c>
      <c r="J29" s="17">
        <f t="shared" ca="1" si="6"/>
        <v>186</v>
      </c>
      <c r="K29" s="17">
        <f t="shared" ca="1" si="7"/>
        <v>0</v>
      </c>
      <c r="L29" s="17">
        <f t="shared" ca="1" si="8"/>
        <v>150.4</v>
      </c>
      <c r="M29" s="17">
        <f t="shared" ca="1" si="4"/>
        <v>0</v>
      </c>
      <c r="N29" s="17">
        <f t="shared" si="9"/>
        <v>875</v>
      </c>
      <c r="O29" s="17">
        <f t="shared" ca="1" si="10"/>
        <v>1025.4000000000001</v>
      </c>
      <c r="Q29" s="10">
        <v>23</v>
      </c>
      <c r="R29" s="11">
        <v>193502.79999999996</v>
      </c>
      <c r="S29" s="11">
        <v>242375.69999999995</v>
      </c>
      <c r="T29" s="11">
        <v>178695</v>
      </c>
      <c r="U29" s="11">
        <v>88318.3</v>
      </c>
      <c r="V29" s="11">
        <v>97390.799999999988</v>
      </c>
      <c r="W29" s="11">
        <v>78778.899999999994</v>
      </c>
      <c r="X29" s="11">
        <v>112640.99999999997</v>
      </c>
      <c r="Y29" s="11">
        <v>102770.29999999999</v>
      </c>
      <c r="Z29" s="11">
        <v>155487.19999999998</v>
      </c>
      <c r="AA29" s="11">
        <v>153890.49999999997</v>
      </c>
      <c r="AB29" s="11">
        <v>189663.4</v>
      </c>
      <c r="AC29" s="11">
        <v>189793.1</v>
      </c>
      <c r="AD29" s="11">
        <v>240734.00000000003</v>
      </c>
      <c r="AE29" s="11">
        <v>204759.70000000007</v>
      </c>
      <c r="AF29" s="11">
        <v>247410.20000000004</v>
      </c>
      <c r="AG29" s="11">
        <v>281217.5</v>
      </c>
    </row>
    <row r="30" spans="2:33" x14ac:dyDescent="0.25">
      <c r="F30" s="9">
        <v>22</v>
      </c>
      <c r="G30" s="18">
        <f t="shared" ca="1" si="5"/>
        <v>186</v>
      </c>
      <c r="H30" s="17">
        <f t="shared" ca="1" si="2"/>
        <v>266</v>
      </c>
      <c r="I30" s="17">
        <f t="shared" si="3"/>
        <v>250</v>
      </c>
      <c r="J30" s="17">
        <f t="shared" ca="1" si="6"/>
        <v>170</v>
      </c>
      <c r="K30" s="17">
        <f t="shared" ca="1" si="7"/>
        <v>0</v>
      </c>
      <c r="L30" s="17">
        <f t="shared" ca="1" si="8"/>
        <v>142.4</v>
      </c>
      <c r="M30" s="17">
        <f t="shared" ca="1" si="4"/>
        <v>0</v>
      </c>
      <c r="N30" s="17">
        <f t="shared" si="9"/>
        <v>875</v>
      </c>
      <c r="O30" s="17">
        <f t="shared" ca="1" si="10"/>
        <v>1017.4</v>
      </c>
      <c r="Q30" s="10">
        <v>24</v>
      </c>
      <c r="R30" s="11">
        <v>290229.99999999994</v>
      </c>
      <c r="S30" s="11">
        <v>246107.70000000007</v>
      </c>
      <c r="T30" s="11">
        <v>227534.2</v>
      </c>
      <c r="U30" s="11">
        <v>175033.49999999997</v>
      </c>
      <c r="V30" s="11">
        <v>79193.2</v>
      </c>
      <c r="W30" s="11">
        <v>124820.90000000001</v>
      </c>
      <c r="X30" s="11">
        <v>94487.8</v>
      </c>
      <c r="Y30" s="11">
        <v>132085.9</v>
      </c>
      <c r="Z30" s="11">
        <v>120440.40000000004</v>
      </c>
      <c r="AA30" s="11">
        <v>157728.49999999997</v>
      </c>
      <c r="AB30" s="11">
        <v>180804.19999999995</v>
      </c>
      <c r="AC30" s="11">
        <v>219109.89999999997</v>
      </c>
      <c r="AD30" s="11">
        <v>229265.20000000004</v>
      </c>
      <c r="AE30" s="11">
        <v>223253.7</v>
      </c>
      <c r="AF30" s="11">
        <v>282207.40000000002</v>
      </c>
      <c r="AG30" s="11">
        <v>271443.90000000002</v>
      </c>
    </row>
    <row r="31" spans="2:33" x14ac:dyDescent="0.25">
      <c r="F31" s="9">
        <v>23</v>
      </c>
      <c r="G31" s="18">
        <f t="shared" ca="1" si="5"/>
        <v>170</v>
      </c>
      <c r="H31" s="17">
        <f t="shared" ca="1" si="2"/>
        <v>117</v>
      </c>
      <c r="I31" s="17">
        <f t="shared" si="3"/>
        <v>250</v>
      </c>
      <c r="J31" s="17">
        <f t="shared" ca="1" si="6"/>
        <v>303</v>
      </c>
      <c r="K31" s="17">
        <f t="shared" ca="1" si="7"/>
        <v>0</v>
      </c>
      <c r="L31" s="17">
        <f t="shared" ca="1" si="8"/>
        <v>189.20000000000002</v>
      </c>
      <c r="M31" s="17">
        <f t="shared" ca="1" si="4"/>
        <v>0</v>
      </c>
      <c r="N31" s="17">
        <f t="shared" si="9"/>
        <v>875</v>
      </c>
      <c r="O31" s="17">
        <f t="shared" ca="1" si="10"/>
        <v>1064.2</v>
      </c>
      <c r="Q31" s="10">
        <v>25</v>
      </c>
      <c r="R31" s="11">
        <v>277682.80000000005</v>
      </c>
      <c r="S31" s="11">
        <v>240771.69999999998</v>
      </c>
      <c r="T31" s="11">
        <v>286040.1999999999</v>
      </c>
      <c r="U31" s="11">
        <v>131512.30000000002</v>
      </c>
      <c r="V31" s="11">
        <v>99593.599999999991</v>
      </c>
      <c r="W31" s="11">
        <v>81613.7</v>
      </c>
      <c r="X31" s="11">
        <v>88538.599999999977</v>
      </c>
      <c r="Y31" s="11">
        <v>124961.50000000001</v>
      </c>
      <c r="Z31" s="11">
        <v>116380.8</v>
      </c>
      <c r="AA31" s="11">
        <v>159182.09999999998</v>
      </c>
      <c r="AB31" s="11">
        <v>162948.6</v>
      </c>
      <c r="AC31" s="11">
        <v>230965.10000000003</v>
      </c>
      <c r="AD31" s="11">
        <v>199994.39999999997</v>
      </c>
      <c r="AE31" s="11">
        <v>242143.3</v>
      </c>
      <c r="AF31" s="11">
        <v>250103.40000000002</v>
      </c>
      <c r="AG31" s="11">
        <v>266062.69999999995</v>
      </c>
    </row>
    <row r="32" spans="2:33" x14ac:dyDescent="0.25">
      <c r="F32" s="9">
        <v>24</v>
      </c>
      <c r="G32" s="18">
        <f t="shared" ca="1" si="5"/>
        <v>303</v>
      </c>
      <c r="H32" s="17">
        <f t="shared" ca="1" si="2"/>
        <v>249</v>
      </c>
      <c r="I32" s="17">
        <f t="shared" si="3"/>
        <v>250</v>
      </c>
      <c r="J32" s="17">
        <f t="shared" ca="1" si="6"/>
        <v>304</v>
      </c>
      <c r="K32" s="17">
        <f t="shared" ca="1" si="7"/>
        <v>0</v>
      </c>
      <c r="L32" s="17">
        <f t="shared" ca="1" si="8"/>
        <v>242.8</v>
      </c>
      <c r="M32" s="17">
        <f t="shared" ca="1" si="4"/>
        <v>0</v>
      </c>
      <c r="N32" s="17">
        <f t="shared" si="9"/>
        <v>875</v>
      </c>
      <c r="O32" s="17">
        <f t="shared" ca="1" si="10"/>
        <v>1117.8</v>
      </c>
      <c r="Q32" s="10">
        <v>26</v>
      </c>
      <c r="R32" s="11">
        <v>320632.40000000002</v>
      </c>
      <c r="S32" s="11">
        <v>291874.5</v>
      </c>
      <c r="T32" s="11">
        <v>268760.60000000003</v>
      </c>
      <c r="U32" s="11">
        <v>154622.30000000008</v>
      </c>
      <c r="V32" s="11">
        <v>132848</v>
      </c>
      <c r="W32" s="11">
        <v>89270.900000000009</v>
      </c>
      <c r="X32" s="11">
        <v>107204.59999999998</v>
      </c>
      <c r="Y32" s="11">
        <v>118607.50000000001</v>
      </c>
      <c r="Z32" s="11">
        <v>148548.40000000002</v>
      </c>
      <c r="AA32" s="11">
        <v>163994.90000000002</v>
      </c>
      <c r="AB32" s="11">
        <v>166658.99999999997</v>
      </c>
      <c r="AC32" s="11">
        <v>203621.10000000003</v>
      </c>
      <c r="AD32" s="11">
        <v>222441.59999999998</v>
      </c>
      <c r="AE32" s="11">
        <v>244406.09999999998</v>
      </c>
      <c r="AF32" s="11">
        <v>277878.60000000003</v>
      </c>
      <c r="AG32" s="11">
        <v>267314.3</v>
      </c>
    </row>
    <row r="33" spans="6:33" x14ac:dyDescent="0.25">
      <c r="F33" s="9">
        <v>25</v>
      </c>
      <c r="G33" s="18">
        <f t="shared" ca="1" si="5"/>
        <v>304</v>
      </c>
      <c r="H33" s="17">
        <f t="shared" ca="1" si="2"/>
        <v>319</v>
      </c>
      <c r="I33" s="17">
        <f t="shared" si="3"/>
        <v>250</v>
      </c>
      <c r="J33" s="17">
        <f t="shared" ca="1" si="6"/>
        <v>235</v>
      </c>
      <c r="K33" s="17">
        <f t="shared" ca="1" si="7"/>
        <v>0</v>
      </c>
      <c r="L33" s="17">
        <f t="shared" ca="1" si="8"/>
        <v>215.60000000000002</v>
      </c>
      <c r="M33" s="17">
        <f t="shared" ca="1" si="4"/>
        <v>0</v>
      </c>
      <c r="N33" s="17">
        <f t="shared" si="9"/>
        <v>875</v>
      </c>
      <c r="O33" s="17">
        <f t="shared" ca="1" si="10"/>
        <v>1090.5999999999999</v>
      </c>
      <c r="Q33" s="10">
        <v>27</v>
      </c>
      <c r="R33" s="11">
        <v>280102.00000000006</v>
      </c>
      <c r="S33" s="11">
        <v>193140.09999999995</v>
      </c>
      <c r="T33" s="11">
        <v>256298.60000000006</v>
      </c>
      <c r="U33" s="11">
        <v>83831.900000000009</v>
      </c>
      <c r="V33" s="11">
        <v>69214.799999999988</v>
      </c>
      <c r="W33" s="11">
        <v>112882.49999999999</v>
      </c>
      <c r="X33" s="11">
        <v>114671.40000000002</v>
      </c>
      <c r="Y33" s="11">
        <v>125084.70000000003</v>
      </c>
      <c r="Z33" s="11">
        <v>160325.19999999998</v>
      </c>
      <c r="AA33" s="11">
        <v>163966.9</v>
      </c>
      <c r="AB33" s="11">
        <v>187095.4</v>
      </c>
      <c r="AC33" s="11">
        <v>213668.30000000002</v>
      </c>
      <c r="AD33" s="11">
        <v>245999.59999999998</v>
      </c>
      <c r="AE33" s="11">
        <v>244824.90000000002</v>
      </c>
      <c r="AF33" s="11">
        <v>281998.19999999995</v>
      </c>
      <c r="AG33" s="11">
        <v>270334.70000000007</v>
      </c>
    </row>
    <row r="34" spans="6:33" x14ac:dyDescent="0.25">
      <c r="F34" s="9">
        <v>26</v>
      </c>
      <c r="G34" s="18">
        <f t="shared" ca="1" si="5"/>
        <v>235</v>
      </c>
      <c r="H34" s="17">
        <f t="shared" ca="1" si="2"/>
        <v>219</v>
      </c>
      <c r="I34" s="17">
        <f t="shared" si="3"/>
        <v>250</v>
      </c>
      <c r="J34" s="17">
        <f t="shared" ca="1" si="6"/>
        <v>266</v>
      </c>
      <c r="K34" s="17">
        <f t="shared" ca="1" si="7"/>
        <v>0</v>
      </c>
      <c r="L34" s="17">
        <f t="shared" ca="1" si="8"/>
        <v>200.4</v>
      </c>
      <c r="M34" s="17">
        <f t="shared" ca="1" si="4"/>
        <v>0</v>
      </c>
      <c r="N34" s="17">
        <f t="shared" si="9"/>
        <v>875</v>
      </c>
      <c r="O34" s="17">
        <f t="shared" ca="1" si="10"/>
        <v>1075.4000000000001</v>
      </c>
      <c r="Q34" s="10">
        <v>28</v>
      </c>
      <c r="R34" s="11">
        <v>260349.19999999998</v>
      </c>
      <c r="S34" s="11">
        <v>171052.9</v>
      </c>
      <c r="T34" s="11">
        <v>250837.39999999988</v>
      </c>
      <c r="U34" s="11">
        <v>119364.69999999998</v>
      </c>
      <c r="V34" s="11">
        <v>103779.2</v>
      </c>
      <c r="W34" s="11">
        <v>87066.1</v>
      </c>
      <c r="X34" s="11">
        <v>110854.20000000003</v>
      </c>
      <c r="Y34" s="11">
        <v>98483.5</v>
      </c>
      <c r="Z34" s="11">
        <v>160641.99999999991</v>
      </c>
      <c r="AA34" s="11">
        <v>144283.70000000001</v>
      </c>
      <c r="AB34" s="11">
        <v>178091.79999999996</v>
      </c>
      <c r="AC34" s="11">
        <v>205171.90000000002</v>
      </c>
      <c r="AD34" s="11">
        <v>217551.19999999998</v>
      </c>
      <c r="AE34" s="11">
        <v>198104.09999999998</v>
      </c>
      <c r="AF34" s="11">
        <v>241096.59999999998</v>
      </c>
      <c r="AG34" s="11">
        <v>266843.89999999997</v>
      </c>
    </row>
    <row r="35" spans="6:33" x14ac:dyDescent="0.25">
      <c r="F35" s="9">
        <v>27</v>
      </c>
      <c r="G35" s="18">
        <f t="shared" ca="1" si="5"/>
        <v>266</v>
      </c>
      <c r="H35" s="17">
        <f t="shared" ca="1" si="2"/>
        <v>200</v>
      </c>
      <c r="I35" s="17">
        <f t="shared" si="3"/>
        <v>250</v>
      </c>
      <c r="J35" s="17">
        <f t="shared" ca="1" si="6"/>
        <v>316</v>
      </c>
      <c r="K35" s="17">
        <f t="shared" ca="1" si="7"/>
        <v>0</v>
      </c>
      <c r="L35" s="17">
        <f t="shared" ca="1" si="8"/>
        <v>232.8</v>
      </c>
      <c r="M35" s="17">
        <f t="shared" ca="1" si="4"/>
        <v>0</v>
      </c>
      <c r="N35" s="17">
        <f t="shared" si="9"/>
        <v>875</v>
      </c>
      <c r="O35" s="17">
        <f t="shared" ca="1" si="10"/>
        <v>1107.8</v>
      </c>
      <c r="Q35" s="10">
        <v>29</v>
      </c>
      <c r="R35" s="11">
        <v>294046.40000000002</v>
      </c>
      <c r="S35" s="11">
        <v>247785.30000000005</v>
      </c>
      <c r="T35" s="11">
        <v>135780.59999999998</v>
      </c>
      <c r="U35" s="11">
        <v>134502.30000000002</v>
      </c>
      <c r="V35" s="11">
        <v>85339.599999999991</v>
      </c>
      <c r="W35" s="11">
        <v>90008.89999999998</v>
      </c>
      <c r="X35" s="11">
        <v>108525.39999999998</v>
      </c>
      <c r="Y35" s="11">
        <v>133647.49999999997</v>
      </c>
      <c r="Z35" s="11">
        <v>116415.20000000001</v>
      </c>
      <c r="AA35" s="11">
        <v>155268.9</v>
      </c>
      <c r="AB35" s="11">
        <v>191129.4</v>
      </c>
      <c r="AC35" s="11">
        <v>199639.10000000003</v>
      </c>
      <c r="AD35" s="11">
        <v>235679.2</v>
      </c>
      <c r="AE35" s="11">
        <v>239148.10000000003</v>
      </c>
      <c r="AF35" s="11">
        <v>257035.00000000006</v>
      </c>
      <c r="AG35" s="11">
        <v>273659.5</v>
      </c>
    </row>
    <row r="36" spans="6:33" x14ac:dyDescent="0.25">
      <c r="F36" s="9">
        <v>28</v>
      </c>
      <c r="G36" s="18">
        <f t="shared" ca="1" si="5"/>
        <v>316</v>
      </c>
      <c r="H36" s="17">
        <f t="shared" ca="1" si="2"/>
        <v>201</v>
      </c>
      <c r="I36" s="17">
        <f t="shared" si="3"/>
        <v>250</v>
      </c>
      <c r="J36" s="17">
        <f t="shared" ca="1" si="6"/>
        <v>365</v>
      </c>
      <c r="K36" s="17">
        <f t="shared" ca="1" si="7"/>
        <v>0</v>
      </c>
      <c r="L36" s="17">
        <f t="shared" ca="1" si="8"/>
        <v>272.40000000000003</v>
      </c>
      <c r="M36" s="17">
        <f t="shared" ca="1" si="4"/>
        <v>0</v>
      </c>
      <c r="N36" s="17">
        <f t="shared" si="9"/>
        <v>875</v>
      </c>
      <c r="O36" s="17">
        <f t="shared" ca="1" si="10"/>
        <v>1147.4000000000001</v>
      </c>
      <c r="Q36" s="10">
        <v>30</v>
      </c>
      <c r="R36" s="11">
        <v>351237.60000000003</v>
      </c>
      <c r="S36" s="11">
        <v>297735.30000000005</v>
      </c>
      <c r="T36" s="11">
        <v>199867.4</v>
      </c>
      <c r="U36" s="11">
        <v>84611.9</v>
      </c>
      <c r="V36" s="11">
        <v>81755.60000000002</v>
      </c>
      <c r="W36" s="11">
        <v>78525.699999999968</v>
      </c>
      <c r="X36" s="11">
        <v>133150.60000000003</v>
      </c>
      <c r="Y36" s="11">
        <v>94771.099999999991</v>
      </c>
      <c r="Z36" s="11">
        <v>171615.19999999998</v>
      </c>
      <c r="AA36" s="11">
        <v>147648.50000000003</v>
      </c>
      <c r="AB36" s="11">
        <v>184980.20000000004</v>
      </c>
      <c r="AC36" s="11">
        <v>199026.30000000002</v>
      </c>
      <c r="AD36" s="11">
        <v>210037.59999999995</v>
      </c>
      <c r="AE36" s="11">
        <v>223152.9</v>
      </c>
      <c r="AF36" s="11">
        <v>258544.20000000004</v>
      </c>
      <c r="AG36" s="11">
        <v>275711.09999999998</v>
      </c>
    </row>
    <row r="37" spans="6:33" x14ac:dyDescent="0.25">
      <c r="F37" s="9">
        <v>29</v>
      </c>
      <c r="G37" s="18">
        <f t="shared" ca="1" si="5"/>
        <v>365</v>
      </c>
      <c r="H37" s="17">
        <f t="shared" ca="1" si="2"/>
        <v>269</v>
      </c>
      <c r="I37" s="17">
        <f t="shared" si="3"/>
        <v>250</v>
      </c>
      <c r="J37" s="17">
        <f t="shared" ca="1" si="6"/>
        <v>346</v>
      </c>
      <c r="K37" s="17">
        <f t="shared" ca="1" si="7"/>
        <v>0</v>
      </c>
      <c r="L37" s="17">
        <f t="shared" ca="1" si="8"/>
        <v>284.40000000000003</v>
      </c>
      <c r="M37" s="17">
        <f t="shared" ca="1" si="4"/>
        <v>0</v>
      </c>
      <c r="N37" s="17">
        <f t="shared" si="9"/>
        <v>875</v>
      </c>
      <c r="O37" s="17">
        <f t="shared" ca="1" si="10"/>
        <v>1159.4000000000001</v>
      </c>
      <c r="Q37" s="10">
        <v>31</v>
      </c>
      <c r="R37" s="11">
        <v>312574.40000000008</v>
      </c>
      <c r="S37" s="11">
        <v>155574.90000000005</v>
      </c>
      <c r="T37" s="11">
        <v>212468.59999999992</v>
      </c>
      <c r="U37" s="11">
        <v>71071.900000000009</v>
      </c>
      <c r="V37" s="11">
        <v>126195.60000000003</v>
      </c>
      <c r="W37" s="11">
        <v>65838.499999999985</v>
      </c>
      <c r="X37" s="11">
        <v>122209.79999999996</v>
      </c>
      <c r="Y37" s="11">
        <v>114029.10000000002</v>
      </c>
      <c r="Z37" s="11">
        <v>141286.40000000005</v>
      </c>
      <c r="AA37" s="11">
        <v>159820.5</v>
      </c>
      <c r="AB37" s="11">
        <v>198118.19999999995</v>
      </c>
      <c r="AC37" s="11">
        <v>205725.90000000005</v>
      </c>
      <c r="AD37" s="11">
        <v>199969.6</v>
      </c>
      <c r="AE37" s="11">
        <v>266706.10000000009</v>
      </c>
      <c r="AF37" s="11">
        <v>265311.40000000002</v>
      </c>
      <c r="AG37" s="11">
        <v>243693.1</v>
      </c>
    </row>
    <row r="38" spans="6:33" x14ac:dyDescent="0.25">
      <c r="F38" s="9">
        <v>30</v>
      </c>
      <c r="G38" s="18">
        <f t="shared" ca="1" si="5"/>
        <v>346</v>
      </c>
      <c r="H38" s="17">
        <f t="shared" ca="1" si="2"/>
        <v>291</v>
      </c>
      <c r="I38" s="17">
        <f t="shared" si="3"/>
        <v>250</v>
      </c>
      <c r="J38" s="17">
        <f t="shared" ca="1" si="6"/>
        <v>305</v>
      </c>
      <c r="K38" s="17">
        <f t="shared" ca="1" si="7"/>
        <v>0</v>
      </c>
      <c r="L38" s="17">
        <f t="shared" ca="1" si="8"/>
        <v>260.40000000000003</v>
      </c>
      <c r="M38" s="17">
        <f t="shared" ca="1" si="4"/>
        <v>0</v>
      </c>
      <c r="N38" s="17">
        <f t="shared" si="9"/>
        <v>875</v>
      </c>
      <c r="O38" s="17">
        <f t="shared" ca="1" si="10"/>
        <v>1135.4000000000001</v>
      </c>
      <c r="Q38" s="10">
        <v>32</v>
      </c>
      <c r="R38" s="11">
        <v>309143.60000000003</v>
      </c>
      <c r="S38" s="11">
        <v>284085.70000000007</v>
      </c>
      <c r="T38" s="11">
        <v>158838.20000000001</v>
      </c>
      <c r="U38" s="11">
        <v>91647.099999999991</v>
      </c>
      <c r="V38" s="11">
        <v>95690.000000000015</v>
      </c>
      <c r="W38" s="11">
        <v>96536.89999999998</v>
      </c>
      <c r="X38" s="11">
        <v>85917.799999999974</v>
      </c>
      <c r="Y38" s="11">
        <v>111192.3</v>
      </c>
      <c r="Z38" s="11">
        <v>136168.80000000002</v>
      </c>
      <c r="AA38" s="11">
        <v>172760.89999999997</v>
      </c>
      <c r="AB38" s="11">
        <v>189844.19999999995</v>
      </c>
      <c r="AC38" s="11">
        <v>205274.69999999998</v>
      </c>
      <c r="AD38" s="11">
        <v>206447.2</v>
      </c>
      <c r="AE38" s="11">
        <v>233471.3</v>
      </c>
      <c r="AF38" s="11">
        <v>241634.59999999998</v>
      </c>
      <c r="AG38" s="11">
        <v>305493.50000000006</v>
      </c>
    </row>
    <row r="39" spans="6:33" x14ac:dyDescent="0.25">
      <c r="F39" s="9">
        <v>31</v>
      </c>
      <c r="G39" s="18">
        <f t="shared" ca="1" si="5"/>
        <v>305</v>
      </c>
      <c r="H39" s="17">
        <f t="shared" ca="1" si="2"/>
        <v>240</v>
      </c>
      <c r="I39" s="17">
        <f t="shared" si="3"/>
        <v>250</v>
      </c>
      <c r="J39" s="17">
        <f t="shared" ca="1" si="6"/>
        <v>315</v>
      </c>
      <c r="K39" s="17">
        <f t="shared" ca="1" si="7"/>
        <v>0</v>
      </c>
      <c r="L39" s="17">
        <f t="shared" ca="1" si="8"/>
        <v>248</v>
      </c>
      <c r="M39" s="17">
        <f t="shared" ca="1" si="4"/>
        <v>0</v>
      </c>
      <c r="N39" s="17">
        <f t="shared" si="9"/>
        <v>875</v>
      </c>
      <c r="O39" s="17">
        <f t="shared" ca="1" si="10"/>
        <v>1123</v>
      </c>
      <c r="Q39" s="10">
        <v>33</v>
      </c>
      <c r="R39" s="11">
        <v>281901.59999999998</v>
      </c>
      <c r="S39" s="11">
        <v>206397.3</v>
      </c>
      <c r="T39" s="11">
        <v>150543.00000000003</v>
      </c>
      <c r="U39" s="11">
        <v>94689.10000000002</v>
      </c>
      <c r="V39" s="11">
        <v>71866.400000000023</v>
      </c>
      <c r="W39" s="11">
        <v>65672.5</v>
      </c>
      <c r="X39" s="11">
        <v>102859.00000000001</v>
      </c>
      <c r="Y39" s="11">
        <v>129195.9</v>
      </c>
      <c r="Z39" s="11">
        <v>132821.99999999997</v>
      </c>
      <c r="AA39" s="11">
        <v>163479.69999999998</v>
      </c>
      <c r="AB39" s="11">
        <v>194921.8</v>
      </c>
      <c r="AC39" s="11">
        <v>197877.5</v>
      </c>
      <c r="AD39" s="11">
        <v>212978.39999999997</v>
      </c>
      <c r="AE39" s="11">
        <v>237031.3</v>
      </c>
      <c r="AF39" s="11">
        <v>276925.40000000008</v>
      </c>
      <c r="AG39" s="11">
        <v>296595.90000000002</v>
      </c>
    </row>
    <row r="40" spans="6:33" x14ac:dyDescent="0.25">
      <c r="F40" s="9">
        <v>32</v>
      </c>
      <c r="G40" s="18">
        <f t="shared" ca="1" si="5"/>
        <v>315</v>
      </c>
      <c r="H40" s="17">
        <f t="shared" ca="1" si="2"/>
        <v>500</v>
      </c>
      <c r="I40" s="17">
        <f t="shared" si="3"/>
        <v>250</v>
      </c>
      <c r="J40" s="17">
        <f t="shared" ca="1" si="6"/>
        <v>65</v>
      </c>
      <c r="K40" s="17">
        <f t="shared" ca="1" si="7"/>
        <v>0</v>
      </c>
      <c r="L40" s="17">
        <f t="shared" ca="1" si="8"/>
        <v>152</v>
      </c>
      <c r="M40" s="17">
        <f t="shared" ca="1" si="4"/>
        <v>0</v>
      </c>
      <c r="N40" s="17">
        <f t="shared" si="9"/>
        <v>875</v>
      </c>
      <c r="O40" s="17">
        <f t="shared" ca="1" si="10"/>
        <v>1027</v>
      </c>
      <c r="Q40" s="10">
        <v>34</v>
      </c>
      <c r="R40" s="11">
        <v>354666.00000000012</v>
      </c>
      <c r="S40" s="11">
        <v>153668.9</v>
      </c>
      <c r="T40" s="11">
        <v>236305.80000000002</v>
      </c>
      <c r="U40" s="11">
        <v>108211.89999999997</v>
      </c>
      <c r="V40" s="11">
        <v>117170.40000000002</v>
      </c>
      <c r="W40" s="11">
        <v>86792.1</v>
      </c>
      <c r="X40" s="11">
        <v>75887.000000000015</v>
      </c>
      <c r="Y40" s="11">
        <v>120993.10000000002</v>
      </c>
      <c r="Z40" s="11">
        <v>144573.99999999994</v>
      </c>
      <c r="AA40" s="11">
        <v>145945.70000000001</v>
      </c>
      <c r="AB40" s="11">
        <v>173677.40000000002</v>
      </c>
      <c r="AC40" s="11">
        <v>211523.50000000006</v>
      </c>
      <c r="AD40" s="11">
        <v>225191.60000000006</v>
      </c>
      <c r="AE40" s="11">
        <v>228326.09999999998</v>
      </c>
      <c r="AF40" s="11">
        <v>262517.40000000002</v>
      </c>
      <c r="AG40" s="11">
        <v>282149.90000000002</v>
      </c>
    </row>
    <row r="41" spans="6:33" x14ac:dyDescent="0.25">
      <c r="F41" s="9">
        <v>33</v>
      </c>
      <c r="G41" s="18">
        <f t="shared" ca="1" si="5"/>
        <v>65</v>
      </c>
      <c r="H41" s="17">
        <f t="shared" ca="1" si="2"/>
        <v>298</v>
      </c>
      <c r="I41" s="17">
        <f t="shared" si="3"/>
        <v>250</v>
      </c>
      <c r="J41" s="17">
        <f t="shared" ca="1" si="6"/>
        <v>17</v>
      </c>
      <c r="K41" s="17">
        <f t="shared" ca="1" si="7"/>
        <v>0</v>
      </c>
      <c r="L41" s="17">
        <f t="shared" ca="1" si="8"/>
        <v>32.800000000000004</v>
      </c>
      <c r="M41" s="17">
        <f t="shared" ca="1" si="4"/>
        <v>0</v>
      </c>
      <c r="N41" s="17">
        <f t="shared" si="9"/>
        <v>875</v>
      </c>
      <c r="O41" s="17">
        <f t="shared" ca="1" si="10"/>
        <v>907.8</v>
      </c>
      <c r="Q41" s="10">
        <v>35</v>
      </c>
      <c r="R41" s="11">
        <v>341374.79999999987</v>
      </c>
      <c r="S41" s="11">
        <v>165692.1</v>
      </c>
      <c r="T41" s="11">
        <v>93103.400000000023</v>
      </c>
      <c r="U41" s="11">
        <v>112209.10000000003</v>
      </c>
      <c r="V41" s="11">
        <v>69378</v>
      </c>
      <c r="W41" s="11">
        <v>83834.89999999998</v>
      </c>
      <c r="X41" s="11">
        <v>103221.4</v>
      </c>
      <c r="Y41" s="11">
        <v>139109.50000000003</v>
      </c>
      <c r="Z41" s="11">
        <v>135164.00000000003</v>
      </c>
      <c r="AA41" s="11">
        <v>159084.49999999997</v>
      </c>
      <c r="AB41" s="11">
        <v>174504.20000000004</v>
      </c>
      <c r="AC41" s="11">
        <v>195717.09999999998</v>
      </c>
      <c r="AD41" s="11">
        <v>226116</v>
      </c>
      <c r="AE41" s="11">
        <v>239620.1</v>
      </c>
      <c r="AF41" s="11">
        <v>243719.79999999996</v>
      </c>
      <c r="AG41" s="11">
        <v>251317.50000000003</v>
      </c>
    </row>
    <row r="42" spans="6:33" x14ac:dyDescent="0.25">
      <c r="F42" s="9">
        <v>34</v>
      </c>
      <c r="G42" s="18">
        <f t="shared" ca="1" si="5"/>
        <v>17</v>
      </c>
      <c r="H42" s="17">
        <f t="shared" ca="1" si="2"/>
        <v>377</v>
      </c>
      <c r="I42" s="17">
        <f t="shared" si="3"/>
        <v>250</v>
      </c>
      <c r="J42" s="17">
        <f t="shared" ca="1" si="6"/>
        <v>0</v>
      </c>
      <c r="K42" s="17">
        <f t="shared" ca="1" si="7"/>
        <v>110</v>
      </c>
      <c r="L42" s="17">
        <f t="shared" ca="1" si="8"/>
        <v>6.8000000000000007</v>
      </c>
      <c r="M42" s="17">
        <f t="shared" ca="1" si="4"/>
        <v>12100</v>
      </c>
      <c r="N42" s="17">
        <f t="shared" si="9"/>
        <v>875</v>
      </c>
      <c r="O42" s="17">
        <f t="shared" ca="1" si="10"/>
        <v>12981.8</v>
      </c>
      <c r="Q42" s="10">
        <v>36</v>
      </c>
      <c r="R42" s="11">
        <v>315768</v>
      </c>
      <c r="S42" s="11">
        <v>223147.3</v>
      </c>
      <c r="T42" s="11">
        <v>165672.60000000003</v>
      </c>
      <c r="U42" s="11">
        <v>103060.3</v>
      </c>
      <c r="V42" s="11">
        <v>80599.600000000035</v>
      </c>
      <c r="W42" s="11">
        <v>137893.69999999995</v>
      </c>
      <c r="X42" s="11">
        <v>101774.20000000001</v>
      </c>
      <c r="Y42" s="11">
        <v>123769.5</v>
      </c>
      <c r="Z42" s="11">
        <v>129215.59999999998</v>
      </c>
      <c r="AA42" s="11">
        <v>161749.70000000001</v>
      </c>
      <c r="AB42" s="11">
        <v>176686.99999999994</v>
      </c>
      <c r="AC42" s="11">
        <v>197814.30000000002</v>
      </c>
      <c r="AD42" s="11">
        <v>240456.40000000002</v>
      </c>
      <c r="AE42" s="11">
        <v>247306.50000000009</v>
      </c>
      <c r="AF42" s="11">
        <v>265301.40000000002</v>
      </c>
      <c r="AG42" s="11">
        <v>283925.09999999998</v>
      </c>
    </row>
    <row r="43" spans="6:33" x14ac:dyDescent="0.25">
      <c r="F43" s="9">
        <v>35</v>
      </c>
      <c r="G43" s="18">
        <f t="shared" ca="1" si="5"/>
        <v>0</v>
      </c>
      <c r="H43" s="17">
        <f t="shared" ca="1" si="2"/>
        <v>232</v>
      </c>
      <c r="I43" s="17">
        <f t="shared" si="3"/>
        <v>250</v>
      </c>
      <c r="J43" s="17">
        <f t="shared" ca="1" si="6"/>
        <v>18</v>
      </c>
      <c r="K43" s="17">
        <f t="shared" ca="1" si="7"/>
        <v>0</v>
      </c>
      <c r="L43" s="17">
        <f t="shared" ca="1" si="8"/>
        <v>7.2</v>
      </c>
      <c r="M43" s="17">
        <f t="shared" ca="1" si="4"/>
        <v>0</v>
      </c>
      <c r="N43" s="17">
        <f t="shared" si="9"/>
        <v>875</v>
      </c>
      <c r="O43" s="17">
        <f t="shared" ca="1" si="10"/>
        <v>882.2</v>
      </c>
      <c r="Q43" s="10">
        <v>37</v>
      </c>
      <c r="R43" s="11">
        <v>284781.60000000003</v>
      </c>
      <c r="S43" s="11">
        <v>182255.30000000008</v>
      </c>
      <c r="T43" s="11">
        <v>179174.20000000004</v>
      </c>
      <c r="U43" s="11">
        <v>76805.499999999985</v>
      </c>
      <c r="V43" s="11">
        <v>86350.8</v>
      </c>
      <c r="W43" s="11">
        <v>85348.1</v>
      </c>
      <c r="X43" s="11">
        <v>92448.599999999962</v>
      </c>
      <c r="Y43" s="11">
        <v>132988.70000000001</v>
      </c>
      <c r="Z43" s="11">
        <v>130782.39999999998</v>
      </c>
      <c r="AA43" s="11">
        <v>181070.09999999998</v>
      </c>
      <c r="AB43" s="11">
        <v>171768.59999999998</v>
      </c>
      <c r="AC43" s="11">
        <v>204535.89999999997</v>
      </c>
      <c r="AD43" s="11">
        <v>226726.8</v>
      </c>
      <c r="AE43" s="11">
        <v>211071.69999999998</v>
      </c>
      <c r="AF43" s="11">
        <v>261279.8</v>
      </c>
      <c r="AG43" s="11">
        <v>298928.69999999995</v>
      </c>
    </row>
    <row r="44" spans="6:33" x14ac:dyDescent="0.25">
      <c r="F44" s="9">
        <v>36</v>
      </c>
      <c r="G44" s="18">
        <f t="shared" ca="1" si="5"/>
        <v>18</v>
      </c>
      <c r="H44" s="17">
        <f t="shared" ca="1" si="2"/>
        <v>264</v>
      </c>
      <c r="I44" s="17">
        <f t="shared" si="3"/>
        <v>250</v>
      </c>
      <c r="J44" s="17">
        <f t="shared" ca="1" si="6"/>
        <v>4</v>
      </c>
      <c r="K44" s="17">
        <f t="shared" ca="1" si="7"/>
        <v>0</v>
      </c>
      <c r="L44" s="17">
        <f t="shared" ca="1" si="8"/>
        <v>8.8000000000000007</v>
      </c>
      <c r="M44" s="17">
        <f t="shared" ca="1" si="4"/>
        <v>0</v>
      </c>
      <c r="N44" s="17">
        <f t="shared" si="9"/>
        <v>875</v>
      </c>
      <c r="O44" s="17">
        <f t="shared" ca="1" si="10"/>
        <v>883.8</v>
      </c>
      <c r="Q44" s="10">
        <v>38</v>
      </c>
      <c r="R44" s="11">
        <v>359114.39999999985</v>
      </c>
      <c r="S44" s="11">
        <v>388590.90000000014</v>
      </c>
      <c r="T44" s="11">
        <v>153621.79999999999</v>
      </c>
      <c r="U44" s="11">
        <v>165981.5</v>
      </c>
      <c r="V44" s="11">
        <v>79528</v>
      </c>
      <c r="W44" s="11">
        <v>102798.90000000002</v>
      </c>
      <c r="X44" s="11">
        <v>99865.799999999988</v>
      </c>
      <c r="Y44" s="11">
        <v>111646.3</v>
      </c>
      <c r="Z44" s="11">
        <v>132616</v>
      </c>
      <c r="AA44" s="11">
        <v>158048.49999999997</v>
      </c>
      <c r="AB44" s="11">
        <v>166724.59999999998</v>
      </c>
      <c r="AC44" s="11">
        <v>203733.9</v>
      </c>
      <c r="AD44" s="11">
        <v>204855.2</v>
      </c>
      <c r="AE44" s="11">
        <v>247180.90000000005</v>
      </c>
      <c r="AF44" s="11">
        <v>253861.80000000005</v>
      </c>
      <c r="AG44" s="11">
        <v>262052.70000000004</v>
      </c>
    </row>
    <row r="45" spans="6:33" x14ac:dyDescent="0.25">
      <c r="F45" s="9">
        <v>37</v>
      </c>
      <c r="G45" s="18">
        <f t="shared" ca="1" si="5"/>
        <v>4</v>
      </c>
      <c r="H45" s="17">
        <f t="shared" ca="1" si="2"/>
        <v>133</v>
      </c>
      <c r="I45" s="17">
        <f t="shared" si="3"/>
        <v>250</v>
      </c>
      <c r="J45" s="17">
        <f t="shared" ca="1" si="6"/>
        <v>121</v>
      </c>
      <c r="K45" s="17">
        <f t="shared" ca="1" si="7"/>
        <v>0</v>
      </c>
      <c r="L45" s="17">
        <f t="shared" ca="1" si="8"/>
        <v>50</v>
      </c>
      <c r="M45" s="17">
        <f t="shared" ca="1" si="4"/>
        <v>0</v>
      </c>
      <c r="N45" s="17">
        <f t="shared" si="9"/>
        <v>875</v>
      </c>
      <c r="O45" s="17">
        <f t="shared" ca="1" si="10"/>
        <v>925</v>
      </c>
      <c r="Q45" s="10">
        <v>39</v>
      </c>
      <c r="R45" s="11">
        <v>348419.60000000003</v>
      </c>
      <c r="S45" s="11">
        <v>265270.90000000002</v>
      </c>
      <c r="T45" s="11">
        <v>272363.8</v>
      </c>
      <c r="U45" s="11">
        <v>126987.90000000001</v>
      </c>
      <c r="V45" s="11">
        <v>83719.199999999983</v>
      </c>
      <c r="W45" s="11">
        <v>107732.90000000002</v>
      </c>
      <c r="X45" s="11">
        <v>93693.000000000029</v>
      </c>
      <c r="Y45" s="11">
        <v>124309.89999999998</v>
      </c>
      <c r="Z45" s="11">
        <v>142043.59999999995</v>
      </c>
      <c r="AA45" s="11">
        <v>172076.49999999994</v>
      </c>
      <c r="AB45" s="11">
        <v>168495.40000000005</v>
      </c>
      <c r="AC45" s="11">
        <v>204743.10000000003</v>
      </c>
      <c r="AD45" s="11">
        <v>257625.20000000004</v>
      </c>
      <c r="AE45" s="11">
        <v>237977.3</v>
      </c>
      <c r="AF45" s="11">
        <v>246988.99999999997</v>
      </c>
      <c r="AG45" s="11">
        <v>268656.29999999993</v>
      </c>
    </row>
    <row r="46" spans="6:33" x14ac:dyDescent="0.25">
      <c r="F46" s="9">
        <v>38</v>
      </c>
      <c r="G46" s="18">
        <f t="shared" ca="1" si="5"/>
        <v>121</v>
      </c>
      <c r="H46" s="17">
        <f t="shared" ca="1" si="2"/>
        <v>320</v>
      </c>
      <c r="I46" s="17">
        <f t="shared" si="3"/>
        <v>250</v>
      </c>
      <c r="J46" s="17">
        <f t="shared" ca="1" si="6"/>
        <v>51</v>
      </c>
      <c r="K46" s="17">
        <f t="shared" ca="1" si="7"/>
        <v>0</v>
      </c>
      <c r="L46" s="17">
        <f t="shared" ca="1" si="8"/>
        <v>68.8</v>
      </c>
      <c r="M46" s="17">
        <f t="shared" ca="1" si="4"/>
        <v>0</v>
      </c>
      <c r="N46" s="17">
        <f t="shared" si="9"/>
        <v>875</v>
      </c>
      <c r="O46" s="17">
        <f t="shared" ca="1" si="10"/>
        <v>943.8</v>
      </c>
      <c r="Q46" s="10">
        <v>40</v>
      </c>
      <c r="R46" s="11">
        <v>388136.00000000006</v>
      </c>
      <c r="S46" s="11">
        <v>208914.50000000003</v>
      </c>
      <c r="T46" s="11">
        <v>180761.79999999996</v>
      </c>
      <c r="U46" s="11">
        <v>167129.49999999997</v>
      </c>
      <c r="V46" s="11">
        <v>103351.20000000003</v>
      </c>
      <c r="W46" s="11">
        <v>83248.100000000006</v>
      </c>
      <c r="X46" s="11">
        <v>114471.40000000001</v>
      </c>
      <c r="Y46" s="11">
        <v>100177.90000000002</v>
      </c>
      <c r="Z46" s="11">
        <v>127383.19999999997</v>
      </c>
      <c r="AA46" s="11">
        <v>169789.69999999995</v>
      </c>
      <c r="AB46" s="11">
        <v>184190.59999999995</v>
      </c>
      <c r="AC46" s="11">
        <v>195790.3</v>
      </c>
      <c r="AD46" s="11">
        <v>198620.80000000002</v>
      </c>
      <c r="AE46" s="11">
        <v>242865.70000000004</v>
      </c>
      <c r="AF46" s="11">
        <v>272177.39999999997</v>
      </c>
      <c r="AG46" s="11">
        <v>282606.7</v>
      </c>
    </row>
    <row r="47" spans="6:33" x14ac:dyDescent="0.25">
      <c r="F47" s="9">
        <v>39</v>
      </c>
      <c r="G47" s="18">
        <f t="shared" ca="1" si="5"/>
        <v>51</v>
      </c>
      <c r="H47" s="17">
        <f t="shared" ca="1" si="2"/>
        <v>367</v>
      </c>
      <c r="I47" s="17">
        <f t="shared" si="3"/>
        <v>250</v>
      </c>
      <c r="J47" s="17">
        <f t="shared" ca="1" si="6"/>
        <v>0</v>
      </c>
      <c r="K47" s="17">
        <f t="shared" ca="1" si="7"/>
        <v>66</v>
      </c>
      <c r="L47" s="17">
        <f t="shared" ca="1" si="8"/>
        <v>20.400000000000002</v>
      </c>
      <c r="M47" s="17">
        <f t="shared" ca="1" si="4"/>
        <v>7260</v>
      </c>
      <c r="N47" s="17">
        <f t="shared" si="9"/>
        <v>875</v>
      </c>
      <c r="O47" s="17">
        <f t="shared" ca="1" si="10"/>
        <v>8155.4</v>
      </c>
      <c r="Q47" s="10">
        <v>41</v>
      </c>
      <c r="R47" s="11">
        <v>310616</v>
      </c>
      <c r="S47" s="11">
        <v>212681.3</v>
      </c>
      <c r="T47" s="11">
        <v>163986.19999999998</v>
      </c>
      <c r="U47" s="11">
        <v>105635.1</v>
      </c>
      <c r="V47" s="11">
        <v>74332.800000000017</v>
      </c>
      <c r="W47" s="11">
        <v>102484.89999999998</v>
      </c>
      <c r="X47" s="11">
        <v>101072.6</v>
      </c>
      <c r="Y47" s="11">
        <v>110184.7</v>
      </c>
      <c r="Z47" s="11">
        <v>163047.6</v>
      </c>
      <c r="AA47" s="11">
        <v>164249.29999999999</v>
      </c>
      <c r="AB47" s="11">
        <v>160579.4</v>
      </c>
      <c r="AC47" s="11">
        <v>216113.1</v>
      </c>
      <c r="AD47" s="11">
        <v>222113.6</v>
      </c>
      <c r="AE47" s="11">
        <v>243904.90000000005</v>
      </c>
      <c r="AF47" s="11">
        <v>248888.99999999997</v>
      </c>
      <c r="AG47" s="11">
        <v>269173.90000000002</v>
      </c>
    </row>
    <row r="48" spans="6:33" x14ac:dyDescent="0.25">
      <c r="F48" s="9">
        <v>40</v>
      </c>
      <c r="G48" s="18">
        <f t="shared" ca="1" si="5"/>
        <v>0</v>
      </c>
      <c r="H48" s="17">
        <f t="shared" ca="1" si="2"/>
        <v>373</v>
      </c>
      <c r="I48" s="17">
        <f t="shared" si="3"/>
        <v>250</v>
      </c>
      <c r="J48" s="17">
        <f t="shared" ca="1" si="6"/>
        <v>0</v>
      </c>
      <c r="K48" s="17">
        <f t="shared" ca="1" si="7"/>
        <v>123</v>
      </c>
      <c r="L48" s="17">
        <f t="shared" ca="1" si="8"/>
        <v>0</v>
      </c>
      <c r="M48" s="17">
        <f t="shared" ca="1" si="4"/>
        <v>13530</v>
      </c>
      <c r="N48" s="17">
        <f t="shared" si="9"/>
        <v>875</v>
      </c>
      <c r="O48" s="17">
        <f t="shared" ca="1" si="10"/>
        <v>14405</v>
      </c>
      <c r="Q48" s="10">
        <v>42</v>
      </c>
      <c r="R48" s="11">
        <v>332962.40000000002</v>
      </c>
      <c r="S48" s="11">
        <v>162436.09999999998</v>
      </c>
      <c r="T48" s="11">
        <v>200372.6</v>
      </c>
      <c r="U48" s="11">
        <v>159008.70000000004</v>
      </c>
      <c r="V48" s="11">
        <v>58467.6</v>
      </c>
      <c r="W48" s="11">
        <v>65852.5</v>
      </c>
      <c r="X48" s="11">
        <v>136251.80000000002</v>
      </c>
      <c r="Y48" s="11">
        <v>125765.90000000001</v>
      </c>
      <c r="Z48" s="11">
        <v>149790.80000000002</v>
      </c>
      <c r="AA48" s="11">
        <v>176931.7</v>
      </c>
      <c r="AB48" s="11">
        <v>193100.60000000009</v>
      </c>
      <c r="AC48" s="11">
        <v>176503.10000000003</v>
      </c>
      <c r="AD48" s="11">
        <v>216002.8</v>
      </c>
      <c r="AE48" s="11">
        <v>217538.50000000003</v>
      </c>
      <c r="AF48" s="11">
        <v>261721.39999999997</v>
      </c>
      <c r="AG48" s="11">
        <v>285003.10000000009</v>
      </c>
    </row>
    <row r="49" spans="6:33" x14ac:dyDescent="0.25">
      <c r="F49" s="9">
        <v>41</v>
      </c>
      <c r="G49" s="18">
        <f t="shared" ca="1" si="5"/>
        <v>0</v>
      </c>
      <c r="H49" s="17">
        <f t="shared" ca="1" si="2"/>
        <v>199</v>
      </c>
      <c r="I49" s="17">
        <f t="shared" si="3"/>
        <v>250</v>
      </c>
      <c r="J49" s="17">
        <f t="shared" ca="1" si="6"/>
        <v>51</v>
      </c>
      <c r="K49" s="17">
        <f t="shared" ca="1" si="7"/>
        <v>0</v>
      </c>
      <c r="L49" s="17">
        <f t="shared" ca="1" si="8"/>
        <v>20.400000000000002</v>
      </c>
      <c r="M49" s="17">
        <f t="shared" ca="1" si="4"/>
        <v>0</v>
      </c>
      <c r="N49" s="17">
        <f t="shared" si="9"/>
        <v>875</v>
      </c>
      <c r="O49" s="17">
        <f t="shared" ca="1" si="10"/>
        <v>895.4</v>
      </c>
      <c r="Q49" s="10">
        <v>43</v>
      </c>
      <c r="R49" s="11">
        <v>404016.4</v>
      </c>
      <c r="S49" s="11">
        <v>310558.90000000002</v>
      </c>
      <c r="T49" s="11">
        <v>243241.39999999994</v>
      </c>
      <c r="U49" s="11">
        <v>142029.9</v>
      </c>
      <c r="V49" s="11">
        <v>78794</v>
      </c>
      <c r="W49" s="11">
        <v>98542.099999999991</v>
      </c>
      <c r="X49" s="11">
        <v>95223.799999999988</v>
      </c>
      <c r="Y49" s="11">
        <v>121099.10000000003</v>
      </c>
      <c r="Z49" s="11">
        <v>114546.00000000001</v>
      </c>
      <c r="AA49" s="11">
        <v>142467.29999999999</v>
      </c>
      <c r="AB49" s="11">
        <v>184694.2</v>
      </c>
      <c r="AC49" s="11">
        <v>183905.1</v>
      </c>
      <c r="AD49" s="11">
        <v>220435.99999999997</v>
      </c>
      <c r="AE49" s="11">
        <v>243707.3</v>
      </c>
      <c r="AF49" s="11">
        <v>276707.39999999997</v>
      </c>
      <c r="AG49" s="11">
        <v>296765.10000000003</v>
      </c>
    </row>
    <row r="50" spans="6:33" x14ac:dyDescent="0.25">
      <c r="F50" s="9">
        <v>42</v>
      </c>
      <c r="G50" s="18">
        <f t="shared" ca="1" si="5"/>
        <v>51</v>
      </c>
      <c r="H50" s="17">
        <f t="shared" ca="1" si="2"/>
        <v>218</v>
      </c>
      <c r="I50" s="17">
        <f t="shared" si="3"/>
        <v>250</v>
      </c>
      <c r="J50" s="17">
        <f t="shared" ca="1" si="6"/>
        <v>83</v>
      </c>
      <c r="K50" s="17">
        <f t="shared" ca="1" si="7"/>
        <v>0</v>
      </c>
      <c r="L50" s="17">
        <f t="shared" ca="1" si="8"/>
        <v>53.6</v>
      </c>
      <c r="M50" s="17">
        <f t="shared" ca="1" si="4"/>
        <v>0</v>
      </c>
      <c r="N50" s="17">
        <f t="shared" si="9"/>
        <v>875</v>
      </c>
      <c r="O50" s="17">
        <f t="shared" ca="1" si="10"/>
        <v>928.6</v>
      </c>
      <c r="Q50" s="10">
        <v>44</v>
      </c>
      <c r="R50" s="11">
        <v>368950.00000000006</v>
      </c>
      <c r="S50" s="11">
        <v>284007.3</v>
      </c>
      <c r="T50" s="11">
        <v>210711.40000000005</v>
      </c>
      <c r="U50" s="11">
        <v>95382.300000000017</v>
      </c>
      <c r="V50" s="11">
        <v>73722.8</v>
      </c>
      <c r="W50" s="11">
        <v>89746.10000000002</v>
      </c>
      <c r="X50" s="11">
        <v>117758.99999999999</v>
      </c>
      <c r="Y50" s="11">
        <v>115529.89999999997</v>
      </c>
      <c r="Z50" s="11">
        <v>145190.80000000002</v>
      </c>
      <c r="AA50" s="11">
        <v>160040.09999999998</v>
      </c>
      <c r="AB50" s="11">
        <v>187444.60000000003</v>
      </c>
      <c r="AC50" s="11">
        <v>204227.9</v>
      </c>
      <c r="AD50" s="11">
        <v>208534.00000000003</v>
      </c>
      <c r="AE50" s="11">
        <v>218150.90000000002</v>
      </c>
      <c r="AF50" s="11">
        <v>249337</v>
      </c>
      <c r="AG50" s="11">
        <v>275508.3</v>
      </c>
    </row>
    <row r="51" spans="6:33" x14ac:dyDescent="0.25">
      <c r="F51" s="9">
        <v>43</v>
      </c>
      <c r="G51" s="18">
        <f t="shared" ca="1" si="5"/>
        <v>83</v>
      </c>
      <c r="H51" s="17">
        <f t="shared" ca="1" si="2"/>
        <v>307</v>
      </c>
      <c r="I51" s="17">
        <f t="shared" si="3"/>
        <v>250</v>
      </c>
      <c r="J51" s="17">
        <f t="shared" ca="1" si="6"/>
        <v>26</v>
      </c>
      <c r="K51" s="17">
        <f t="shared" ca="1" si="7"/>
        <v>0</v>
      </c>
      <c r="L51" s="17">
        <f t="shared" ca="1" si="8"/>
        <v>43.6</v>
      </c>
      <c r="M51" s="17">
        <f t="shared" ca="1" si="4"/>
        <v>0</v>
      </c>
      <c r="N51" s="17">
        <f t="shared" si="9"/>
        <v>875</v>
      </c>
      <c r="O51" s="17">
        <f t="shared" ca="1" si="10"/>
        <v>918.6</v>
      </c>
      <c r="Q51" s="10">
        <v>45</v>
      </c>
      <c r="R51" s="11">
        <v>264458</v>
      </c>
      <c r="S51" s="11">
        <v>237422.50000000006</v>
      </c>
      <c r="T51" s="11">
        <v>131932.19999999998</v>
      </c>
      <c r="U51" s="11">
        <v>173939.90000000002</v>
      </c>
      <c r="V51" s="11">
        <v>71297.2</v>
      </c>
      <c r="W51" s="11">
        <v>109848.09999999998</v>
      </c>
      <c r="X51" s="11">
        <v>97627.000000000015</v>
      </c>
      <c r="Y51" s="11">
        <v>138087.49999999997</v>
      </c>
      <c r="Z51" s="11">
        <v>99210.8</v>
      </c>
      <c r="AA51" s="11">
        <v>181134.5</v>
      </c>
      <c r="AB51" s="11">
        <v>177674.99999999997</v>
      </c>
      <c r="AC51" s="11">
        <v>196324.69999999995</v>
      </c>
      <c r="AD51" s="11">
        <v>215659.59999999995</v>
      </c>
      <c r="AE51" s="11">
        <v>206853.3</v>
      </c>
      <c r="AF51" s="11">
        <v>259431.39999999994</v>
      </c>
      <c r="AG51" s="11">
        <v>271897.5</v>
      </c>
    </row>
    <row r="52" spans="6:33" x14ac:dyDescent="0.25">
      <c r="F52" s="9">
        <v>44</v>
      </c>
      <c r="G52" s="18">
        <f t="shared" ca="1" si="5"/>
        <v>26</v>
      </c>
      <c r="H52" s="17">
        <f t="shared" ca="1" si="2"/>
        <v>116</v>
      </c>
      <c r="I52" s="17">
        <f t="shared" si="3"/>
        <v>250</v>
      </c>
      <c r="J52" s="17">
        <f t="shared" ca="1" si="6"/>
        <v>160</v>
      </c>
      <c r="K52" s="17">
        <f t="shared" ca="1" si="7"/>
        <v>0</v>
      </c>
      <c r="L52" s="17">
        <f t="shared" ca="1" si="8"/>
        <v>74.400000000000006</v>
      </c>
      <c r="M52" s="17">
        <f t="shared" ca="1" si="4"/>
        <v>0</v>
      </c>
      <c r="N52" s="17">
        <f t="shared" si="9"/>
        <v>875</v>
      </c>
      <c r="O52" s="17">
        <f t="shared" ca="1" si="10"/>
        <v>949.4</v>
      </c>
      <c r="Q52" s="10">
        <v>46</v>
      </c>
      <c r="R52" s="11">
        <v>388442.39999999997</v>
      </c>
      <c r="S52" s="11">
        <v>268334.10000000003</v>
      </c>
      <c r="T52" s="11">
        <v>196832.2</v>
      </c>
      <c r="U52" s="11">
        <v>148504.69999999998</v>
      </c>
      <c r="V52" s="11">
        <v>78236</v>
      </c>
      <c r="W52" s="11">
        <v>105768.89999999998</v>
      </c>
      <c r="X52" s="11">
        <v>84896.599999999991</v>
      </c>
      <c r="Y52" s="11">
        <v>130187.9</v>
      </c>
      <c r="Z52" s="11">
        <v>166730.4</v>
      </c>
      <c r="AA52" s="11">
        <v>172758.90000000005</v>
      </c>
      <c r="AB52" s="11">
        <v>170973.8</v>
      </c>
      <c r="AC52" s="11">
        <v>209481.90000000002</v>
      </c>
      <c r="AD52" s="11">
        <v>227812.4</v>
      </c>
      <c r="AE52" s="11">
        <v>241742.5</v>
      </c>
      <c r="AF52" s="11">
        <v>284886.19999999995</v>
      </c>
      <c r="AG52" s="11">
        <v>259075.89999999997</v>
      </c>
    </row>
    <row r="53" spans="6:33" x14ac:dyDescent="0.25">
      <c r="F53" s="9">
        <v>45</v>
      </c>
      <c r="G53" s="18">
        <f t="shared" ca="1" si="5"/>
        <v>160</v>
      </c>
      <c r="H53" s="17">
        <f t="shared" ca="1" si="2"/>
        <v>390</v>
      </c>
      <c r="I53" s="17">
        <f t="shared" si="3"/>
        <v>250</v>
      </c>
      <c r="J53" s="17">
        <f t="shared" ca="1" si="6"/>
        <v>20</v>
      </c>
      <c r="K53" s="17">
        <f t="shared" ca="1" si="7"/>
        <v>0</v>
      </c>
      <c r="L53" s="17">
        <f t="shared" ca="1" si="8"/>
        <v>72</v>
      </c>
      <c r="M53" s="17">
        <f t="shared" ca="1" si="4"/>
        <v>0</v>
      </c>
      <c r="N53" s="17">
        <f t="shared" si="9"/>
        <v>875</v>
      </c>
      <c r="O53" s="17">
        <f t="shared" ca="1" si="10"/>
        <v>947</v>
      </c>
      <c r="Q53" s="10">
        <v>47</v>
      </c>
      <c r="R53" s="11">
        <v>319970</v>
      </c>
      <c r="S53" s="11">
        <v>231511.30000000002</v>
      </c>
      <c r="T53" s="11">
        <v>127338.2</v>
      </c>
      <c r="U53" s="11">
        <v>92945.89999999998</v>
      </c>
      <c r="V53" s="11">
        <v>135138.40000000002</v>
      </c>
      <c r="W53" s="11">
        <v>76786.499999999971</v>
      </c>
      <c r="X53" s="11">
        <v>88472.599999999977</v>
      </c>
      <c r="Y53" s="11">
        <v>139913.1</v>
      </c>
      <c r="Z53" s="11">
        <v>134176</v>
      </c>
      <c r="AA53" s="11">
        <v>142520.9</v>
      </c>
      <c r="AB53" s="11">
        <v>161623.40000000002</v>
      </c>
      <c r="AC53" s="11">
        <v>217027.90000000002</v>
      </c>
      <c r="AD53" s="11">
        <v>206727.99999999997</v>
      </c>
      <c r="AE53" s="11">
        <v>243204.5</v>
      </c>
      <c r="AF53" s="11">
        <v>231094.99999999994</v>
      </c>
      <c r="AG53" s="11">
        <v>285136.3</v>
      </c>
    </row>
    <row r="54" spans="6:33" x14ac:dyDescent="0.25">
      <c r="F54" s="9">
        <v>46</v>
      </c>
      <c r="G54" s="18">
        <f t="shared" ca="1" si="5"/>
        <v>20</v>
      </c>
      <c r="H54" s="17">
        <f t="shared" ca="1" si="2"/>
        <v>196</v>
      </c>
      <c r="I54" s="17">
        <f t="shared" si="3"/>
        <v>250</v>
      </c>
      <c r="J54" s="17">
        <f t="shared" ca="1" si="6"/>
        <v>74</v>
      </c>
      <c r="K54" s="17">
        <f t="shared" ca="1" si="7"/>
        <v>0</v>
      </c>
      <c r="L54" s="17">
        <f t="shared" ca="1" si="8"/>
        <v>37.6</v>
      </c>
      <c r="M54" s="17">
        <f t="shared" ca="1" si="4"/>
        <v>0</v>
      </c>
      <c r="N54" s="17">
        <f t="shared" si="9"/>
        <v>875</v>
      </c>
      <c r="O54" s="17">
        <f t="shared" ca="1" si="10"/>
        <v>912.6</v>
      </c>
      <c r="Q54" s="10">
        <v>48</v>
      </c>
      <c r="R54" s="11">
        <v>367238</v>
      </c>
      <c r="S54" s="11">
        <v>243555.3</v>
      </c>
      <c r="T54" s="11">
        <v>223859.80000000005</v>
      </c>
      <c r="U54" s="11">
        <v>204257.10000000006</v>
      </c>
      <c r="V54" s="11">
        <v>89050.000000000015</v>
      </c>
      <c r="W54" s="11">
        <v>85951.3</v>
      </c>
      <c r="X54" s="11">
        <v>102339.4</v>
      </c>
      <c r="Y54" s="11">
        <v>130471.49999999999</v>
      </c>
      <c r="Z54" s="11">
        <v>144750.40000000002</v>
      </c>
      <c r="AA54" s="11">
        <v>153247.30000000002</v>
      </c>
      <c r="AB54" s="11">
        <v>187867.39999999997</v>
      </c>
      <c r="AC54" s="11">
        <v>216310.69999999992</v>
      </c>
      <c r="AD54" s="11">
        <v>200564.40000000005</v>
      </c>
      <c r="AE54" s="11">
        <v>230747.29999999996</v>
      </c>
      <c r="AF54" s="11">
        <v>265315.39999999997</v>
      </c>
      <c r="AG54" s="11">
        <v>270376.70000000007</v>
      </c>
    </row>
    <row r="55" spans="6:33" x14ac:dyDescent="0.25">
      <c r="F55" s="9">
        <v>47</v>
      </c>
      <c r="G55" s="18">
        <f t="shared" ca="1" si="5"/>
        <v>74</v>
      </c>
      <c r="H55" s="17">
        <f t="shared" ca="1" si="2"/>
        <v>225</v>
      </c>
      <c r="I55" s="17">
        <f t="shared" si="3"/>
        <v>250</v>
      </c>
      <c r="J55" s="17">
        <f t="shared" ca="1" si="6"/>
        <v>99</v>
      </c>
      <c r="K55" s="17">
        <f t="shared" ca="1" si="7"/>
        <v>0</v>
      </c>
      <c r="L55" s="17">
        <f t="shared" ca="1" si="8"/>
        <v>69.2</v>
      </c>
      <c r="M55" s="17">
        <f t="shared" ca="1" si="4"/>
        <v>0</v>
      </c>
      <c r="N55" s="17">
        <f t="shared" si="9"/>
        <v>875</v>
      </c>
      <c r="O55" s="17">
        <f t="shared" ca="1" si="10"/>
        <v>944.2</v>
      </c>
      <c r="Q55" s="10">
        <v>49</v>
      </c>
      <c r="R55" s="11">
        <v>418140.8</v>
      </c>
      <c r="S55" s="11">
        <v>167327.30000000002</v>
      </c>
      <c r="T55" s="11">
        <v>185587.40000000002</v>
      </c>
      <c r="U55" s="11">
        <v>63598.700000000004</v>
      </c>
      <c r="V55" s="11">
        <v>128281.60000000001</v>
      </c>
      <c r="W55" s="11">
        <v>84541.700000000012</v>
      </c>
      <c r="X55" s="11">
        <v>98315.799999999988</v>
      </c>
      <c r="Y55" s="11">
        <v>119273.09999999999</v>
      </c>
      <c r="Z55" s="11">
        <v>144002.00000000003</v>
      </c>
      <c r="AA55" s="11">
        <v>140764.1</v>
      </c>
      <c r="AB55" s="11">
        <v>169208.99999999997</v>
      </c>
      <c r="AC55" s="11">
        <v>195204.69999999995</v>
      </c>
      <c r="AD55" s="11">
        <v>226122.79999999996</v>
      </c>
      <c r="AE55" s="11">
        <v>257944.50000000003</v>
      </c>
      <c r="AF55" s="11">
        <v>273728.19999999995</v>
      </c>
      <c r="AG55" s="11">
        <v>253853.89999999994</v>
      </c>
    </row>
    <row r="56" spans="6:33" x14ac:dyDescent="0.25">
      <c r="F56" s="9">
        <v>48</v>
      </c>
      <c r="G56" s="18">
        <f t="shared" ca="1" si="5"/>
        <v>99</v>
      </c>
      <c r="H56" s="17">
        <f t="shared" ca="1" si="2"/>
        <v>275</v>
      </c>
      <c r="I56" s="17">
        <f t="shared" si="3"/>
        <v>250</v>
      </c>
      <c r="J56" s="17">
        <f t="shared" ca="1" si="6"/>
        <v>74</v>
      </c>
      <c r="K56" s="17">
        <f t="shared" ca="1" si="7"/>
        <v>0</v>
      </c>
      <c r="L56" s="17">
        <f t="shared" ca="1" si="8"/>
        <v>69.2</v>
      </c>
      <c r="M56" s="17">
        <f t="shared" ca="1" si="4"/>
        <v>0</v>
      </c>
      <c r="N56" s="17">
        <f t="shared" si="9"/>
        <v>875</v>
      </c>
      <c r="O56" s="17">
        <f t="shared" ca="1" si="10"/>
        <v>944.2</v>
      </c>
      <c r="Q56" s="10">
        <v>50</v>
      </c>
      <c r="R56" s="11">
        <v>325314</v>
      </c>
      <c r="S56" s="11">
        <v>287586.10000000003</v>
      </c>
      <c r="T56" s="11">
        <v>195934.60000000003</v>
      </c>
      <c r="U56" s="11">
        <v>120309.90000000001</v>
      </c>
      <c r="V56" s="11">
        <v>105706.4</v>
      </c>
      <c r="W56" s="11">
        <v>94380.5</v>
      </c>
      <c r="X56" s="11">
        <v>109367.79999999999</v>
      </c>
      <c r="Y56" s="11">
        <v>116413.90000000001</v>
      </c>
      <c r="Z56" s="11">
        <v>149222.79999999999</v>
      </c>
      <c r="AA56" s="11">
        <v>175533.3</v>
      </c>
      <c r="AB56" s="11">
        <v>175790.60000000003</v>
      </c>
      <c r="AC56" s="11">
        <v>202317.50000000003</v>
      </c>
      <c r="AD56" s="11">
        <v>228107.2</v>
      </c>
      <c r="AE56" s="11">
        <v>251337.69999999998</v>
      </c>
      <c r="AF56" s="11">
        <v>262615.00000000006</v>
      </c>
      <c r="AG56" s="11">
        <v>285628.7</v>
      </c>
    </row>
    <row r="57" spans="6:33" x14ac:dyDescent="0.25">
      <c r="F57" s="9">
        <v>49</v>
      </c>
      <c r="G57" s="18">
        <f t="shared" ca="1" si="5"/>
        <v>74</v>
      </c>
      <c r="H57" s="17">
        <f t="shared" ca="1" si="2"/>
        <v>319</v>
      </c>
      <c r="I57" s="17">
        <f t="shared" si="3"/>
        <v>250</v>
      </c>
      <c r="J57" s="17">
        <f t="shared" ca="1" si="6"/>
        <v>5</v>
      </c>
      <c r="K57" s="17">
        <f t="shared" ca="1" si="7"/>
        <v>0</v>
      </c>
      <c r="L57" s="17">
        <f t="shared" ca="1" si="8"/>
        <v>31.6</v>
      </c>
      <c r="M57" s="17">
        <f t="shared" ca="1" si="4"/>
        <v>0</v>
      </c>
      <c r="N57" s="17">
        <f t="shared" si="9"/>
        <v>875</v>
      </c>
      <c r="O57" s="17">
        <f t="shared" ca="1" si="10"/>
        <v>906.6</v>
      </c>
    </row>
    <row r="58" spans="6:33" x14ac:dyDescent="0.25">
      <c r="F58" s="9">
        <v>50</v>
      </c>
      <c r="G58" s="18">
        <f t="shared" ca="1" si="5"/>
        <v>5</v>
      </c>
      <c r="H58" s="17">
        <f t="shared" ca="1" si="2"/>
        <v>322</v>
      </c>
      <c r="I58" s="17">
        <f t="shared" si="3"/>
        <v>250</v>
      </c>
      <c r="J58" s="17">
        <f t="shared" ca="1" si="6"/>
        <v>0</v>
      </c>
      <c r="K58" s="17">
        <f t="shared" ca="1" si="7"/>
        <v>67</v>
      </c>
      <c r="L58" s="17">
        <f t="shared" ca="1" si="8"/>
        <v>2</v>
      </c>
      <c r="M58" s="17">
        <f t="shared" ca="1" si="4"/>
        <v>7370</v>
      </c>
      <c r="N58" s="17">
        <f t="shared" si="9"/>
        <v>875</v>
      </c>
      <c r="O58" s="17">
        <f t="shared" ca="1" si="10"/>
        <v>8247</v>
      </c>
    </row>
    <row r="59" spans="6:33" x14ac:dyDescent="0.25">
      <c r="F59" s="9">
        <v>51</v>
      </c>
      <c r="G59" s="18">
        <f t="shared" ca="1" si="5"/>
        <v>0</v>
      </c>
      <c r="H59" s="17">
        <f t="shared" ca="1" si="2"/>
        <v>288</v>
      </c>
      <c r="I59" s="17">
        <f t="shared" si="3"/>
        <v>250</v>
      </c>
      <c r="J59" s="17">
        <f t="shared" ca="1" si="6"/>
        <v>0</v>
      </c>
      <c r="K59" s="17">
        <f t="shared" ca="1" si="7"/>
        <v>38</v>
      </c>
      <c r="L59" s="17">
        <f t="shared" ca="1" si="8"/>
        <v>0</v>
      </c>
      <c r="M59" s="17">
        <f t="shared" ca="1" si="4"/>
        <v>4180</v>
      </c>
      <c r="N59" s="17">
        <f t="shared" si="9"/>
        <v>875</v>
      </c>
      <c r="O59" s="17">
        <f t="shared" ca="1" si="10"/>
        <v>5055</v>
      </c>
    </row>
    <row r="60" spans="6:33" x14ac:dyDescent="0.25">
      <c r="F60" s="9">
        <v>52</v>
      </c>
      <c r="G60" s="18">
        <f t="shared" ca="1" si="5"/>
        <v>0</v>
      </c>
      <c r="H60" s="17">
        <f t="shared" ca="1" si="2"/>
        <v>365</v>
      </c>
      <c r="I60" s="17">
        <f t="shared" si="3"/>
        <v>250</v>
      </c>
      <c r="J60" s="17">
        <f t="shared" ca="1" si="6"/>
        <v>0</v>
      </c>
      <c r="K60" s="17">
        <f t="shared" ca="1" si="7"/>
        <v>115</v>
      </c>
      <c r="L60" s="17">
        <f t="shared" ca="1" si="8"/>
        <v>0</v>
      </c>
      <c r="M60" s="17">
        <f t="shared" ca="1" si="4"/>
        <v>12650</v>
      </c>
      <c r="N60" s="17">
        <f t="shared" si="9"/>
        <v>875</v>
      </c>
      <c r="O60" s="17">
        <f t="shared" ca="1" si="10"/>
        <v>13525</v>
      </c>
    </row>
  </sheetData>
  <mergeCells count="2">
    <mergeCell ref="B2:C2"/>
    <mergeCell ref="G5:O5"/>
  </mergeCells>
  <phoneticPr fontId="2" type="noConversion"/>
  <printOptions headings="1"/>
  <pageMargins left="0.70866141732283472" right="0.70866141732283472" top="0.74803149606299213" bottom="0.74803149606299213" header="0.31496062992125984" footer="0.31496062992125984"/>
  <pageSetup paperSize="9" orientation="portrait" blackAndWhite="1" horizontalDpi="200" verticalDpi="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160D-1880-4D59-B76D-A97650C185E2}">
  <dimension ref="A1:G60"/>
  <sheetViews>
    <sheetView showGridLines="0" topLeftCell="A28" workbookViewId="0">
      <selection activeCell="H16" sqref="H16"/>
    </sheetView>
  </sheetViews>
  <sheetFormatPr defaultRowHeight="14.4" x14ac:dyDescent="0.25"/>
  <cols>
    <col min="1" max="1" width="2.109375" customWidth="1"/>
    <col min="2" max="2" width="20.109375" bestFit="1" customWidth="1"/>
    <col min="3" max="3" width="22.44140625" bestFit="1" customWidth="1"/>
    <col min="4" max="4" width="9.77734375" bestFit="1" customWidth="1"/>
    <col min="5" max="5" width="8.44140625" bestFit="1" customWidth="1"/>
    <col min="6" max="6" width="11" bestFit="1" customWidth="1"/>
    <col min="7" max="7" width="7.77734375" bestFit="1" customWidth="1"/>
  </cols>
  <sheetData>
    <row r="1" spans="1:5" x14ac:dyDescent="0.25">
      <c r="A1" s="182" t="s">
        <v>269</v>
      </c>
    </row>
    <row r="2" spans="1:5" x14ac:dyDescent="0.25">
      <c r="A2" s="182" t="s">
        <v>268</v>
      </c>
    </row>
    <row r="3" spans="1:5" x14ac:dyDescent="0.25">
      <c r="A3" s="182" t="s">
        <v>267</v>
      </c>
    </row>
    <row r="4" spans="1:5" x14ac:dyDescent="0.25">
      <c r="A4" s="182" t="s">
        <v>266</v>
      </c>
    </row>
    <row r="5" spans="1:5" x14ac:dyDescent="0.25">
      <c r="A5" s="182" t="s">
        <v>265</v>
      </c>
    </row>
    <row r="6" spans="1:5" x14ac:dyDescent="0.25">
      <c r="A6" s="182"/>
      <c r="B6" t="s">
        <v>264</v>
      </c>
    </row>
    <row r="7" spans="1:5" x14ac:dyDescent="0.25">
      <c r="A7" s="182"/>
      <c r="B7" t="s">
        <v>263</v>
      </c>
    </row>
    <row r="8" spans="1:5" x14ac:dyDescent="0.25">
      <c r="A8" s="182"/>
      <c r="B8" t="s">
        <v>262</v>
      </c>
    </row>
    <row r="9" spans="1:5" x14ac:dyDescent="0.25">
      <c r="A9" s="182" t="s">
        <v>261</v>
      </c>
    </row>
    <row r="10" spans="1:5" x14ac:dyDescent="0.25">
      <c r="B10" t="s">
        <v>260</v>
      </c>
    </row>
    <row r="11" spans="1:5" x14ac:dyDescent="0.25">
      <c r="B11" t="s">
        <v>259</v>
      </c>
    </row>
    <row r="12" spans="1:5" x14ac:dyDescent="0.25">
      <c r="B12" t="s">
        <v>258</v>
      </c>
    </row>
    <row r="14" spans="1:5" ht="15" thickBot="1" x14ac:dyDescent="0.3">
      <c r="A14" t="s">
        <v>257</v>
      </c>
    </row>
    <row r="15" spans="1:5" ht="15" thickBot="1" x14ac:dyDescent="0.3">
      <c r="B15" s="179" t="s">
        <v>198</v>
      </c>
      <c r="C15" s="179" t="s">
        <v>197</v>
      </c>
      <c r="D15" s="179" t="s">
        <v>253</v>
      </c>
      <c r="E15" s="179" t="s">
        <v>252</v>
      </c>
    </row>
    <row r="16" spans="1:5" ht="15" thickBot="1" x14ac:dyDescent="0.3">
      <c r="B16" s="176" t="s">
        <v>256</v>
      </c>
      <c r="C16" s="176" t="s">
        <v>255</v>
      </c>
      <c r="D16" s="181">
        <v>17.000000000574467</v>
      </c>
      <c r="E16" s="181">
        <v>17.000000000574467</v>
      </c>
    </row>
    <row r="19" spans="1:6" ht="15" thickBot="1" x14ac:dyDescent="0.3">
      <c r="A19" t="s">
        <v>254</v>
      </c>
    </row>
    <row r="20" spans="1:6" ht="15" thickBot="1" x14ac:dyDescent="0.3">
      <c r="B20" s="179" t="s">
        <v>198</v>
      </c>
      <c r="C20" s="179" t="s">
        <v>197</v>
      </c>
      <c r="D20" s="179" t="s">
        <v>253</v>
      </c>
      <c r="E20" s="179" t="s">
        <v>252</v>
      </c>
      <c r="F20" s="179" t="s">
        <v>251</v>
      </c>
    </row>
    <row r="21" spans="1:6" x14ac:dyDescent="0.25">
      <c r="B21" s="177" t="s">
        <v>250</v>
      </c>
      <c r="C21" s="177" t="s">
        <v>249</v>
      </c>
      <c r="D21" s="178">
        <v>1</v>
      </c>
      <c r="E21" s="178">
        <v>1</v>
      </c>
      <c r="F21" s="177" t="s">
        <v>200</v>
      </c>
    </row>
    <row r="22" spans="1:6" x14ac:dyDescent="0.25">
      <c r="B22" s="177" t="s">
        <v>248</v>
      </c>
      <c r="C22" s="177" t="s">
        <v>247</v>
      </c>
      <c r="D22" s="178">
        <v>0</v>
      </c>
      <c r="E22" s="178">
        <v>0</v>
      </c>
      <c r="F22" s="177" t="s">
        <v>200</v>
      </c>
    </row>
    <row r="23" spans="1:6" x14ac:dyDescent="0.25">
      <c r="B23" s="177" t="s">
        <v>246</v>
      </c>
      <c r="C23" s="177" t="s">
        <v>245</v>
      </c>
      <c r="D23" s="178">
        <v>0</v>
      </c>
      <c r="E23" s="178">
        <v>0</v>
      </c>
      <c r="F23" s="177" t="s">
        <v>200</v>
      </c>
    </row>
    <row r="24" spans="1:6" x14ac:dyDescent="0.25">
      <c r="B24" s="177" t="s">
        <v>244</v>
      </c>
      <c r="C24" s="177" t="s">
        <v>243</v>
      </c>
      <c r="D24" s="178">
        <v>0</v>
      </c>
      <c r="E24" s="178">
        <v>0</v>
      </c>
      <c r="F24" s="177" t="s">
        <v>200</v>
      </c>
    </row>
    <row r="25" spans="1:6" x14ac:dyDescent="0.25">
      <c r="B25" s="177" t="s">
        <v>242</v>
      </c>
      <c r="C25" s="177" t="s">
        <v>241</v>
      </c>
      <c r="D25" s="178">
        <v>0</v>
      </c>
      <c r="E25" s="178">
        <v>0</v>
      </c>
      <c r="F25" s="177" t="s">
        <v>200</v>
      </c>
    </row>
    <row r="26" spans="1:6" x14ac:dyDescent="0.25">
      <c r="B26" s="177" t="s">
        <v>240</v>
      </c>
      <c r="C26" s="177" t="s">
        <v>239</v>
      </c>
      <c r="D26" s="178">
        <v>0</v>
      </c>
      <c r="E26" s="178">
        <v>0</v>
      </c>
      <c r="F26" s="177" t="s">
        <v>200</v>
      </c>
    </row>
    <row r="27" spans="1:6" x14ac:dyDescent="0.25">
      <c r="B27" s="177" t="s">
        <v>238</v>
      </c>
      <c r="C27" s="177" t="s">
        <v>237</v>
      </c>
      <c r="D27" s="178">
        <v>0</v>
      </c>
      <c r="E27" s="178">
        <v>0</v>
      </c>
      <c r="F27" s="177" t="s">
        <v>200</v>
      </c>
    </row>
    <row r="28" spans="1:6" x14ac:dyDescent="0.25">
      <c r="B28" s="177" t="s">
        <v>236</v>
      </c>
      <c r="C28" s="177" t="s">
        <v>235</v>
      </c>
      <c r="D28" s="178">
        <v>1</v>
      </c>
      <c r="E28" s="178">
        <v>1</v>
      </c>
      <c r="F28" s="177" t="s">
        <v>200</v>
      </c>
    </row>
    <row r="29" spans="1:6" x14ac:dyDescent="0.25">
      <c r="B29" s="177" t="s">
        <v>234</v>
      </c>
      <c r="C29" s="177" t="s">
        <v>233</v>
      </c>
      <c r="D29" s="178">
        <v>0</v>
      </c>
      <c r="E29" s="178">
        <v>0</v>
      </c>
      <c r="F29" s="177" t="s">
        <v>200</v>
      </c>
    </row>
    <row r="30" spans="1:6" x14ac:dyDescent="0.25">
      <c r="B30" s="177" t="s">
        <v>232</v>
      </c>
      <c r="C30" s="177" t="s">
        <v>231</v>
      </c>
      <c r="D30" s="178">
        <v>0</v>
      </c>
      <c r="E30" s="178">
        <v>0</v>
      </c>
      <c r="F30" s="177" t="s">
        <v>200</v>
      </c>
    </row>
    <row r="31" spans="1:6" x14ac:dyDescent="0.25">
      <c r="B31" s="177" t="s">
        <v>230</v>
      </c>
      <c r="C31" s="177" t="s">
        <v>229</v>
      </c>
      <c r="D31" s="178">
        <v>0</v>
      </c>
      <c r="E31" s="178">
        <v>0</v>
      </c>
      <c r="F31" s="177" t="s">
        <v>200</v>
      </c>
    </row>
    <row r="32" spans="1:6" x14ac:dyDescent="0.25">
      <c r="B32" s="177" t="s">
        <v>228</v>
      </c>
      <c r="C32" s="177" t="s">
        <v>227</v>
      </c>
      <c r="D32" s="178">
        <v>1</v>
      </c>
      <c r="E32" s="178">
        <v>1</v>
      </c>
      <c r="F32" s="177" t="s">
        <v>200</v>
      </c>
    </row>
    <row r="33" spans="1:6" x14ac:dyDescent="0.25">
      <c r="B33" s="177" t="s">
        <v>226</v>
      </c>
      <c r="C33" s="177" t="s">
        <v>225</v>
      </c>
      <c r="D33" s="178">
        <v>0</v>
      </c>
      <c r="E33" s="178">
        <v>0</v>
      </c>
      <c r="F33" s="177" t="s">
        <v>200</v>
      </c>
    </row>
    <row r="34" spans="1:6" x14ac:dyDescent="0.25">
      <c r="B34" s="177" t="s">
        <v>224</v>
      </c>
      <c r="C34" s="177" t="s">
        <v>223</v>
      </c>
      <c r="D34" s="178">
        <v>0</v>
      </c>
      <c r="E34" s="178">
        <v>0</v>
      </c>
      <c r="F34" s="177" t="s">
        <v>200</v>
      </c>
    </row>
    <row r="35" spans="1:6" x14ac:dyDescent="0.25">
      <c r="B35" s="177" t="s">
        <v>222</v>
      </c>
      <c r="C35" s="177" t="s">
        <v>221</v>
      </c>
      <c r="D35" s="178">
        <v>0</v>
      </c>
      <c r="E35" s="178">
        <v>0</v>
      </c>
      <c r="F35" s="177" t="s">
        <v>200</v>
      </c>
    </row>
    <row r="36" spans="1:6" x14ac:dyDescent="0.25">
      <c r="B36" s="177" t="s">
        <v>220</v>
      </c>
      <c r="C36" s="177" t="s">
        <v>219</v>
      </c>
      <c r="D36" s="178">
        <v>0</v>
      </c>
      <c r="E36" s="178">
        <v>0</v>
      </c>
      <c r="F36" s="177" t="s">
        <v>200</v>
      </c>
    </row>
    <row r="37" spans="1:6" x14ac:dyDescent="0.25">
      <c r="B37" s="177" t="s">
        <v>218</v>
      </c>
      <c r="C37" s="177" t="s">
        <v>217</v>
      </c>
      <c r="D37" s="178">
        <v>1.9148819175851462E-10</v>
      </c>
      <c r="E37" s="178">
        <v>1.9148819175851462E-10</v>
      </c>
      <c r="F37" s="177" t="s">
        <v>200</v>
      </c>
    </row>
    <row r="38" spans="1:6" x14ac:dyDescent="0.25">
      <c r="B38" s="177" t="s">
        <v>216</v>
      </c>
      <c r="C38" s="177" t="s">
        <v>215</v>
      </c>
      <c r="D38" s="178">
        <v>0</v>
      </c>
      <c r="E38" s="178">
        <v>0</v>
      </c>
      <c r="F38" s="177" t="s">
        <v>200</v>
      </c>
    </row>
    <row r="39" spans="1:6" x14ac:dyDescent="0.25">
      <c r="B39" s="177" t="s">
        <v>214</v>
      </c>
      <c r="C39" s="177" t="s">
        <v>213</v>
      </c>
      <c r="D39" s="178">
        <v>0</v>
      </c>
      <c r="E39" s="178">
        <v>0</v>
      </c>
      <c r="F39" s="177" t="s">
        <v>200</v>
      </c>
    </row>
    <row r="40" spans="1:6" x14ac:dyDescent="0.25">
      <c r="B40" s="177" t="s">
        <v>212</v>
      </c>
      <c r="C40" s="177" t="s">
        <v>211</v>
      </c>
      <c r="D40" s="178">
        <v>0.99999999980851184</v>
      </c>
      <c r="E40" s="178">
        <v>0.99999999980851184</v>
      </c>
      <c r="F40" s="177" t="s">
        <v>200</v>
      </c>
    </row>
    <row r="41" spans="1:6" x14ac:dyDescent="0.25">
      <c r="B41" s="177" t="s">
        <v>210</v>
      </c>
      <c r="C41" s="177" t="s">
        <v>209</v>
      </c>
      <c r="D41" s="178">
        <v>0</v>
      </c>
      <c r="E41" s="178">
        <v>0</v>
      </c>
      <c r="F41" s="177" t="s">
        <v>200</v>
      </c>
    </row>
    <row r="42" spans="1:6" x14ac:dyDescent="0.25">
      <c r="B42" s="177" t="s">
        <v>208</v>
      </c>
      <c r="C42" s="177" t="s">
        <v>207</v>
      </c>
      <c r="D42" s="178">
        <v>0</v>
      </c>
      <c r="E42" s="178">
        <v>0</v>
      </c>
      <c r="F42" s="177" t="s">
        <v>200</v>
      </c>
    </row>
    <row r="43" spans="1:6" x14ac:dyDescent="0.25">
      <c r="B43" s="177" t="s">
        <v>206</v>
      </c>
      <c r="C43" s="177" t="s">
        <v>205</v>
      </c>
      <c r="D43" s="178">
        <v>0</v>
      </c>
      <c r="E43" s="178">
        <v>0</v>
      </c>
      <c r="F43" s="177" t="s">
        <v>200</v>
      </c>
    </row>
    <row r="44" spans="1:6" x14ac:dyDescent="0.25">
      <c r="B44" s="177" t="s">
        <v>204</v>
      </c>
      <c r="C44" s="177" t="s">
        <v>203</v>
      </c>
      <c r="D44" s="178">
        <v>1</v>
      </c>
      <c r="E44" s="178">
        <v>1</v>
      </c>
      <c r="F44" s="177" t="s">
        <v>200</v>
      </c>
    </row>
    <row r="45" spans="1:6" ht="15" thickBot="1" x14ac:dyDescent="0.3">
      <c r="B45" s="176" t="s">
        <v>202</v>
      </c>
      <c r="C45" s="176" t="s">
        <v>201</v>
      </c>
      <c r="D45" s="180">
        <v>0</v>
      </c>
      <c r="E45" s="180">
        <v>0</v>
      </c>
      <c r="F45" s="176" t="s">
        <v>200</v>
      </c>
    </row>
    <row r="48" spans="1:6" ht="15" thickBot="1" x14ac:dyDescent="0.3">
      <c r="A48" t="s">
        <v>199</v>
      </c>
    </row>
    <row r="49" spans="2:7" ht="15" thickBot="1" x14ac:dyDescent="0.3">
      <c r="B49" s="179" t="s">
        <v>198</v>
      </c>
      <c r="C49" s="179" t="s">
        <v>197</v>
      </c>
      <c r="D49" s="179" t="s">
        <v>196</v>
      </c>
      <c r="E49" s="179" t="s">
        <v>195</v>
      </c>
      <c r="F49" s="179" t="s">
        <v>194</v>
      </c>
      <c r="G49" s="179" t="s">
        <v>193</v>
      </c>
    </row>
    <row r="50" spans="2:7" x14ac:dyDescent="0.25">
      <c r="B50" s="177" t="s">
        <v>192</v>
      </c>
      <c r="C50" s="177" t="s">
        <v>191</v>
      </c>
      <c r="D50" s="178">
        <v>1</v>
      </c>
      <c r="E50" s="177" t="s">
        <v>190</v>
      </c>
      <c r="F50" s="177" t="s">
        <v>162</v>
      </c>
      <c r="G50" s="177">
        <v>0</v>
      </c>
    </row>
    <row r="51" spans="2:7" x14ac:dyDescent="0.25">
      <c r="B51" s="177" t="s">
        <v>189</v>
      </c>
      <c r="C51" s="177" t="s">
        <v>188</v>
      </c>
      <c r="D51" s="178">
        <v>1.0000000001914882</v>
      </c>
      <c r="E51" s="177" t="s">
        <v>187</v>
      </c>
      <c r="F51" s="177" t="s">
        <v>162</v>
      </c>
      <c r="G51" s="177">
        <v>0</v>
      </c>
    </row>
    <row r="52" spans="2:7" x14ac:dyDescent="0.25">
      <c r="B52" s="177" t="s">
        <v>186</v>
      </c>
      <c r="C52" s="177" t="s">
        <v>185</v>
      </c>
      <c r="D52" s="178">
        <v>1</v>
      </c>
      <c r="E52" s="177" t="s">
        <v>184</v>
      </c>
      <c r="F52" s="177" t="s">
        <v>162</v>
      </c>
      <c r="G52" s="177">
        <v>0</v>
      </c>
    </row>
    <row r="53" spans="2:7" x14ac:dyDescent="0.25">
      <c r="B53" s="177" t="s">
        <v>183</v>
      </c>
      <c r="C53" s="177" t="s">
        <v>182</v>
      </c>
      <c r="D53" s="178">
        <v>1</v>
      </c>
      <c r="E53" s="177" t="s">
        <v>181</v>
      </c>
      <c r="F53" s="177" t="s">
        <v>162</v>
      </c>
      <c r="G53" s="177">
        <v>0</v>
      </c>
    </row>
    <row r="54" spans="2:7" x14ac:dyDescent="0.25">
      <c r="B54" s="177" t="s">
        <v>180</v>
      </c>
      <c r="C54" s="177" t="s">
        <v>179</v>
      </c>
      <c r="D54" s="178">
        <v>0.99999999980851184</v>
      </c>
      <c r="E54" s="177" t="s">
        <v>178</v>
      </c>
      <c r="F54" s="177" t="s">
        <v>162</v>
      </c>
      <c r="G54" s="177">
        <v>0</v>
      </c>
    </row>
    <row r="55" spans="2:7" x14ac:dyDescent="0.25">
      <c r="B55" s="177" t="s">
        <v>177</v>
      </c>
      <c r="C55" s="177" t="s">
        <v>176</v>
      </c>
      <c r="D55" s="178">
        <v>1</v>
      </c>
      <c r="E55" s="177" t="s">
        <v>175</v>
      </c>
      <c r="F55" s="177" t="s">
        <v>162</v>
      </c>
      <c r="G55" s="177">
        <v>0</v>
      </c>
    </row>
    <row r="56" spans="2:7" x14ac:dyDescent="0.25">
      <c r="B56" s="177" t="s">
        <v>174</v>
      </c>
      <c r="C56" s="177" t="s">
        <v>173</v>
      </c>
      <c r="D56" s="178">
        <v>1</v>
      </c>
      <c r="E56" s="177" t="s">
        <v>172</v>
      </c>
      <c r="F56" s="177" t="s">
        <v>162</v>
      </c>
      <c r="G56" s="177">
        <v>0</v>
      </c>
    </row>
    <row r="57" spans="2:7" x14ac:dyDescent="0.25">
      <c r="B57" s="177" t="s">
        <v>171</v>
      </c>
      <c r="C57" s="177" t="s">
        <v>170</v>
      </c>
      <c r="D57" s="178">
        <v>1</v>
      </c>
      <c r="E57" s="177" t="s">
        <v>169</v>
      </c>
      <c r="F57" s="177" t="s">
        <v>162</v>
      </c>
      <c r="G57" s="177">
        <v>0</v>
      </c>
    </row>
    <row r="58" spans="2:7" x14ac:dyDescent="0.25">
      <c r="B58" s="177" t="s">
        <v>168</v>
      </c>
      <c r="C58" s="177" t="s">
        <v>167</v>
      </c>
      <c r="D58" s="178">
        <v>1</v>
      </c>
      <c r="E58" s="177" t="s">
        <v>166</v>
      </c>
      <c r="F58" s="177" t="s">
        <v>162</v>
      </c>
      <c r="G58" s="177">
        <v>0</v>
      </c>
    </row>
    <row r="59" spans="2:7" x14ac:dyDescent="0.25">
      <c r="B59" s="177" t="s">
        <v>165</v>
      </c>
      <c r="C59" s="177" t="s">
        <v>164</v>
      </c>
      <c r="D59" s="178">
        <v>1</v>
      </c>
      <c r="E59" s="177" t="s">
        <v>163</v>
      </c>
      <c r="F59" s="177" t="s">
        <v>162</v>
      </c>
      <c r="G59" s="177">
        <v>0</v>
      </c>
    </row>
    <row r="60" spans="2:7" ht="15" thickBot="1" x14ac:dyDescent="0.3">
      <c r="B60" s="176" t="s">
        <v>161</v>
      </c>
      <c r="C60" s="176"/>
      <c r="D60" s="176"/>
      <c r="E60" s="176"/>
      <c r="F60" s="176"/>
      <c r="G60" s="17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第1题</vt:lpstr>
      <vt:lpstr>1</vt:lpstr>
      <vt:lpstr>2</vt:lpstr>
      <vt:lpstr>3</vt:lpstr>
      <vt:lpstr>12</vt:lpstr>
      <vt:lpstr>23</vt:lpstr>
      <vt:lpstr>123</vt:lpstr>
      <vt:lpstr>13</vt:lpstr>
      <vt:lpstr>第2题</vt:lpstr>
      <vt:lpstr>第3题</vt:lpstr>
      <vt:lpstr>第4题</vt:lpstr>
      <vt:lpstr>第5题</vt:lpstr>
      <vt:lpstr>第6题</vt:lpstr>
      <vt:lpstr>第7题</vt:lpstr>
      <vt:lpstr>运算结果报告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Feng</dc:creator>
  <cp:lastModifiedBy>SLM</cp:lastModifiedBy>
  <dcterms:created xsi:type="dcterms:W3CDTF">2014-12-24T06:29:37Z</dcterms:created>
  <dcterms:modified xsi:type="dcterms:W3CDTF">2022-06-12T08:20:32Z</dcterms:modified>
</cp:coreProperties>
</file>