
<file path=[Content_Types].xml><?xml version="1.0" encoding="utf-8"?>
<Types xmlns="http://schemas.openxmlformats.org/package/2006/content-types">
  <Default Extension="bin" ContentType="application/vnd.openxmlformats-officedocument.spreadsheetml.printerSettings"/>
  <Default Extension="emf" ContentType="image/x-emf"/>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drawings/drawing2.xml" ContentType="application/vnd.openxmlformats-officedocument.drawing+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drawings/drawing3.xml" ContentType="application/vnd.openxmlformats-officedocument.drawing+xml"/>
  <Override PartName="/xl/ctrlProps/ctrlProp1.xml" ContentType="application/vnd.ms-excel.controlproperties+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drawings/drawing4.xml" ContentType="application/vnd.openxmlformats-officedocument.drawing+xml"/>
  <Override PartName="/xl/drawings/drawing5.xml" ContentType="application/vnd.openxmlformats-officedocument.drawing+xml"/>
  <Override PartName="/xl/ctrlProps/ctrlProp2.xml" ContentType="application/vnd.ms-excel.controlproperties+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drawings/drawing6.xml" ContentType="application/vnd.openxmlformats-officedocument.drawing+xml"/>
  <Override PartName="/xl/comments1.xml" ContentType="application/vnd.openxmlformats-officedocument.spreadsheetml.comments+xml"/>
  <Override PartName="/xl/drawings/drawing7.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filterPrivacy="1" defaultThemeVersion="124226"/>
  <bookViews>
    <workbookView xWindow="-108" yWindow="-108" windowWidth="23448" windowHeight="12684" activeTab="4"/>
  </bookViews>
  <sheets>
    <sheet name="第1题" sheetId="10" r:id="rId1"/>
    <sheet name="第2题" sheetId="5" r:id="rId2"/>
    <sheet name="第3题" sheetId="8" r:id="rId3"/>
    <sheet name="第4题" sheetId="11" r:id="rId4"/>
    <sheet name="第5题" sheetId="12" r:id="rId5"/>
    <sheet name="第6题" sheetId="13" r:id="rId6"/>
    <sheet name="第7题 " sheetId="14" r:id="rId7"/>
  </sheets>
  <definedNames>
    <definedName name="_xlnm._FilterDatabase" localSheetId="1" hidden="1">第2题!$B$1:$B$169</definedName>
    <definedName name="_xlnm._FilterDatabase" localSheetId="5" hidden="1">第6题!$E$2:$H$506</definedName>
    <definedName name="LOCAL_MYSQL_DATE_FORMAT" localSheetId="6" hidden="1">REPT(LOCAL_YEAR_FORMAT,4)&amp;LOCAL_DATE_SEPARATOR&amp;REPT(LOCAL_MONTH_FORMAT,2)&amp;LOCAL_DATE_SEPARATOR&amp;REPT(LOCAL_DAY_FORMAT,2)&amp;" "&amp;REPT(LOCAL_HOUR_FORMAT,2)&amp;LOCAL_TIME_SEPARATOR&amp;REPT(LOCAL_MINUTE_FORMAT,2)&amp;LOCAL_TIME_SEPARATOR&amp;REPT(LOCAL_SECOND_FORMAT,2)</definedName>
    <definedName name="LOCAL_MYSQL_DATE_FORMAT" hidden="1">REPT(LOCAL_YEAR_FORMAT,4)&amp;LOCAL_DATE_SEPARATOR&amp;REPT(LOCAL_MONTH_FORMAT,2)&amp;LOCAL_DATE_SEPARATOR&amp;REPT(LOCAL_DAY_FORMAT,2)&amp;" "&amp;REPT(LOCAL_HOUR_FORMAT,2)&amp;LOCAL_TIME_SEPARATOR&amp;REPT(LOCAL_MINUTE_FORMAT,2)&amp;LOCAL_TIME_SEPARATOR&amp;REPT(LOCAL_SECOND_FORMAT,2)</definedName>
    <definedName name="solver_adj" localSheetId="1" hidden="1">第2题!$K$2:$K$3</definedName>
    <definedName name="solver_adj" localSheetId="4" hidden="1">第5题!$C$12</definedName>
    <definedName name="solver_adj" localSheetId="5" hidden="1">第6题!$C$15</definedName>
    <definedName name="solver_cvg" localSheetId="1" hidden="1">0.0001</definedName>
    <definedName name="solver_cvg" localSheetId="4" hidden="1">0.0001</definedName>
    <definedName name="solver_cvg" localSheetId="5" hidden="1">0.0001</definedName>
    <definedName name="solver_drv" localSheetId="1" hidden="1">2</definedName>
    <definedName name="solver_drv" localSheetId="4" hidden="1">2</definedName>
    <definedName name="solver_drv" localSheetId="5" hidden="1">1</definedName>
    <definedName name="solver_eng" localSheetId="1" hidden="1">1</definedName>
    <definedName name="solver_eng" localSheetId="4" hidden="1">1</definedName>
    <definedName name="solver_est" localSheetId="1" hidden="1">1</definedName>
    <definedName name="solver_est" localSheetId="4" hidden="1">1</definedName>
    <definedName name="solver_est" localSheetId="5" hidden="1">1</definedName>
    <definedName name="solver_itr" localSheetId="1" hidden="1">2147483647</definedName>
    <definedName name="solver_itr" localSheetId="4" hidden="1">2147483647</definedName>
    <definedName name="solver_itr" localSheetId="5" hidden="1">100</definedName>
    <definedName name="solver_lhs1" localSheetId="4" hidden="1">第5题!$C$2</definedName>
    <definedName name="solver_lhs2" localSheetId="4" hidden="1">第5题!$C$2</definedName>
    <definedName name="solver_lin" localSheetId="5" hidden="1">2</definedName>
    <definedName name="solver_mip" localSheetId="1" hidden="1">2147483647</definedName>
    <definedName name="solver_mip" localSheetId="4" hidden="1">2147483647</definedName>
    <definedName name="solver_mni" localSheetId="1" hidden="1">30</definedName>
    <definedName name="solver_mni" localSheetId="4" hidden="1">30</definedName>
    <definedName name="solver_mrt" localSheetId="1" hidden="1">0.075</definedName>
    <definedName name="solver_mrt" localSheetId="4" hidden="1">0.075</definedName>
    <definedName name="solver_msl" localSheetId="1" hidden="1">2</definedName>
    <definedName name="solver_msl" localSheetId="4" hidden="1">2</definedName>
    <definedName name="solver_neg" localSheetId="1" hidden="1">1</definedName>
    <definedName name="solver_neg" localSheetId="4" hidden="1">1</definedName>
    <definedName name="solver_neg" localSheetId="5" hidden="1">2</definedName>
    <definedName name="solver_nod" localSheetId="1" hidden="1">2147483647</definedName>
    <definedName name="solver_nod" localSheetId="4" hidden="1">2147483647</definedName>
    <definedName name="solver_num" localSheetId="1" hidden="1">0</definedName>
    <definedName name="solver_num" localSheetId="4" hidden="1">2</definedName>
    <definedName name="solver_num" localSheetId="5" hidden="1">0</definedName>
    <definedName name="solver_nwt" localSheetId="1" hidden="1">1</definedName>
    <definedName name="solver_nwt" localSheetId="4" hidden="1">1</definedName>
    <definedName name="solver_nwt" localSheetId="5" hidden="1">1</definedName>
    <definedName name="solver_opt" localSheetId="1" hidden="1">第2题!$K$4</definedName>
    <definedName name="solver_opt" localSheetId="4" hidden="1">第5题!$C$13</definedName>
    <definedName name="solver_opt" localSheetId="5" hidden="1">第6题!$H$2</definedName>
    <definedName name="solver_pre" localSheetId="1" hidden="1">0.000001</definedName>
    <definedName name="solver_pre" localSheetId="4" hidden="1">0.000001</definedName>
    <definedName name="solver_pre" localSheetId="5" hidden="1">0.000001</definedName>
    <definedName name="solver_rbv" localSheetId="1" hidden="1">2</definedName>
    <definedName name="solver_rbv" localSheetId="4" hidden="1">2</definedName>
    <definedName name="solver_rel1" localSheetId="4" hidden="1">1</definedName>
    <definedName name="solver_rel2" localSheetId="4" hidden="1">3</definedName>
    <definedName name="solver_rhs1" localSheetId="4" hidden="1">0.09</definedName>
    <definedName name="solver_rhs2" localSheetId="4" hidden="1">0.03</definedName>
    <definedName name="solver_rlx" localSheetId="1" hidden="1">2</definedName>
    <definedName name="solver_rlx" localSheetId="4" hidden="1">2</definedName>
    <definedName name="solver_rsd" localSheetId="1" hidden="1">0</definedName>
    <definedName name="solver_rsd" localSheetId="4" hidden="1">0</definedName>
    <definedName name="solver_scl" localSheetId="1" hidden="1">2</definedName>
    <definedName name="solver_scl" localSheetId="4" hidden="1">2</definedName>
    <definedName name="solver_scl" localSheetId="5" hidden="1">2</definedName>
    <definedName name="solver_sho" localSheetId="1" hidden="1">2</definedName>
    <definedName name="solver_sho" localSheetId="4" hidden="1">2</definedName>
    <definedName name="solver_sho" localSheetId="5" hidden="1">2</definedName>
    <definedName name="solver_ssz" localSheetId="1" hidden="1">100</definedName>
    <definedName name="solver_ssz" localSheetId="4" hidden="1">100</definedName>
    <definedName name="solver_tim" localSheetId="1" hidden="1">2147483647</definedName>
    <definedName name="solver_tim" localSheetId="4" hidden="1">2147483647</definedName>
    <definedName name="solver_tim" localSheetId="5" hidden="1">100</definedName>
    <definedName name="solver_tol" localSheetId="1" hidden="1">0.01</definedName>
    <definedName name="solver_tol" localSheetId="4" hidden="1">0.01</definedName>
    <definedName name="solver_tol" localSheetId="5" hidden="1">0.05</definedName>
    <definedName name="solver_typ" localSheetId="1" hidden="1">2</definedName>
    <definedName name="solver_typ" localSheetId="4" hidden="1">2</definedName>
    <definedName name="solver_typ" localSheetId="5" hidden="1">3</definedName>
    <definedName name="solver_val" localSheetId="1" hidden="1">0</definedName>
    <definedName name="solver_val" localSheetId="4" hidden="1">0</definedName>
    <definedName name="solver_val" localSheetId="5" hidden="1">0</definedName>
    <definedName name="solver_ver" localSheetId="1" hidden="1">3</definedName>
    <definedName name="solver_ver" localSheetId="4" hidden="1">3</definedName>
  </definedNames>
  <calcPr calcId="162913"/>
</workbook>
</file>

<file path=xl/calcChain.xml><?xml version="1.0" encoding="utf-8"?>
<calcChain xmlns="http://schemas.openxmlformats.org/spreadsheetml/2006/main">
  <c r="C10" i="12" l="1"/>
  <c r="C2" i="12"/>
  <c r="C3" i="8"/>
  <c r="G4" i="5"/>
  <c r="O8" i="14"/>
  <c r="I9" i="14"/>
  <c r="C10" i="14"/>
  <c r="E10" i="14"/>
  <c r="F10" i="14"/>
  <c r="E11" i="14"/>
  <c r="F11" i="14"/>
  <c r="E12" i="14"/>
  <c r="F12" i="14"/>
  <c r="E13" i="14"/>
  <c r="F13" i="14"/>
  <c r="E14" i="14"/>
  <c r="F14" i="14"/>
  <c r="E15" i="14"/>
  <c r="F15" i="14"/>
  <c r="E16" i="14"/>
  <c r="F16" i="14"/>
  <c r="E17" i="14"/>
  <c r="F17" i="14"/>
  <c r="E18" i="14"/>
  <c r="F18" i="14"/>
  <c r="E19" i="14"/>
  <c r="F19" i="14"/>
  <c r="E20" i="14"/>
  <c r="F20" i="14"/>
  <c r="E21" i="14"/>
  <c r="F21" i="14"/>
  <c r="E22" i="14"/>
  <c r="F22" i="14"/>
  <c r="E23" i="14"/>
  <c r="F23" i="14"/>
  <c r="E24" i="14"/>
  <c r="F24" i="14"/>
  <c r="E25" i="14"/>
  <c r="F25" i="14"/>
  <c r="E26" i="14"/>
  <c r="F26" i="14"/>
  <c r="E27" i="14"/>
  <c r="F27" i="14"/>
  <c r="E28" i="14"/>
  <c r="F28" i="14"/>
  <c r="E29" i="14"/>
  <c r="F29" i="14"/>
  <c r="E30" i="14"/>
  <c r="F30" i="14"/>
  <c r="E31" i="14"/>
  <c r="F31" i="14"/>
  <c r="E32" i="14"/>
  <c r="F32" i="14"/>
  <c r="E33" i="14"/>
  <c r="F33" i="14"/>
  <c r="E34" i="14"/>
  <c r="F34" i="14"/>
  <c r="E35" i="14"/>
  <c r="F35" i="14"/>
  <c r="E36" i="14"/>
  <c r="F36" i="14"/>
  <c r="E37" i="14"/>
  <c r="F37" i="14"/>
  <c r="E38" i="14"/>
  <c r="F38" i="14"/>
  <c r="E39" i="14"/>
  <c r="F39" i="14"/>
  <c r="E40" i="14"/>
  <c r="F40" i="14"/>
  <c r="E41" i="14"/>
  <c r="F41" i="14"/>
  <c r="E42" i="14"/>
  <c r="F42" i="14"/>
  <c r="E43" i="14"/>
  <c r="F43" i="14"/>
  <c r="E44" i="14"/>
  <c r="F44" i="14"/>
  <c r="E45" i="14"/>
  <c r="F45" i="14"/>
  <c r="E46" i="14"/>
  <c r="F46" i="14"/>
  <c r="E47" i="14"/>
  <c r="F47" i="14"/>
  <c r="E48" i="14"/>
  <c r="F48" i="14"/>
  <c r="E49" i="14"/>
  <c r="F49" i="14"/>
  <c r="E50" i="14"/>
  <c r="F50" i="14"/>
  <c r="E51" i="14"/>
  <c r="F51" i="14"/>
  <c r="E52" i="14"/>
  <c r="F52" i="14"/>
  <c r="E53" i="14"/>
  <c r="F53" i="14"/>
  <c r="E54" i="14"/>
  <c r="F54" i="14"/>
  <c r="E55" i="14"/>
  <c r="F55" i="14"/>
  <c r="E56" i="14"/>
  <c r="F56" i="14"/>
  <c r="E57" i="14"/>
  <c r="F57" i="14"/>
  <c r="E58" i="14"/>
  <c r="F58" i="14"/>
  <c r="E59" i="14"/>
  <c r="F59" i="14"/>
  <c r="E60" i="14"/>
  <c r="F60" i="14"/>
  <c r="E61" i="14"/>
  <c r="F61" i="14"/>
  <c r="E62" i="14"/>
  <c r="F62" i="14"/>
  <c r="E63" i="14"/>
  <c r="F63" i="14"/>
  <c r="E64" i="14"/>
  <c r="F64" i="14"/>
  <c r="E65" i="14"/>
  <c r="F65" i="14"/>
  <c r="E66" i="14"/>
  <c r="F66" i="14"/>
  <c r="E67" i="14"/>
  <c r="F67" i="14"/>
  <c r="E68" i="14"/>
  <c r="F68" i="14"/>
  <c r="E69" i="14"/>
  <c r="F69" i="14"/>
  <c r="E70" i="14"/>
  <c r="F70" i="14"/>
  <c r="E71" i="14"/>
  <c r="F71" i="14"/>
  <c r="E72" i="14"/>
  <c r="F72" i="14"/>
  <c r="E73" i="14"/>
  <c r="F73" i="14"/>
  <c r="E74" i="14"/>
  <c r="F74" i="14"/>
  <c r="E75" i="14"/>
  <c r="F75" i="14"/>
  <c r="E76" i="14"/>
  <c r="F76" i="14"/>
  <c r="E77" i="14"/>
  <c r="F77" i="14"/>
  <c r="E78" i="14"/>
  <c r="F78" i="14"/>
  <c r="E79" i="14"/>
  <c r="F79" i="14"/>
  <c r="E80" i="14"/>
  <c r="F80" i="14"/>
  <c r="E81" i="14"/>
  <c r="F81" i="14"/>
  <c r="E82" i="14"/>
  <c r="F82" i="14"/>
  <c r="E83" i="14"/>
  <c r="F83" i="14"/>
  <c r="E84" i="14"/>
  <c r="F84" i="14"/>
  <c r="E85" i="14"/>
  <c r="F85" i="14"/>
  <c r="E86" i="14"/>
  <c r="F86" i="14"/>
  <c r="E87" i="14"/>
  <c r="F87" i="14"/>
  <c r="E88" i="14"/>
  <c r="F88" i="14"/>
  <c r="E89" i="14"/>
  <c r="F89" i="14"/>
  <c r="E90" i="14"/>
  <c r="F90" i="14"/>
  <c r="E91" i="14"/>
  <c r="F91" i="14"/>
  <c r="E92" i="14"/>
  <c r="F92" i="14"/>
  <c r="E93" i="14"/>
  <c r="F93" i="14"/>
  <c r="E94" i="14"/>
  <c r="F94" i="14"/>
  <c r="E95" i="14"/>
  <c r="F95" i="14"/>
  <c r="E96" i="14"/>
  <c r="F96" i="14"/>
  <c r="E97" i="14"/>
  <c r="F97" i="14"/>
  <c r="E98" i="14"/>
  <c r="F98" i="14"/>
  <c r="E99" i="14"/>
  <c r="F99" i="14"/>
  <c r="E100" i="14"/>
  <c r="F100" i="14"/>
  <c r="E101" i="14"/>
  <c r="F101" i="14"/>
  <c r="E102" i="14"/>
  <c r="F102" i="14"/>
  <c r="E103" i="14"/>
  <c r="F103" i="14"/>
  <c r="E104" i="14"/>
  <c r="F104" i="14"/>
  <c r="E105" i="14"/>
  <c r="F105" i="14"/>
  <c r="E106" i="14"/>
  <c r="F106" i="14"/>
  <c r="E107" i="14"/>
  <c r="F107" i="14"/>
  <c r="E108" i="14"/>
  <c r="F108" i="14"/>
  <c r="E109" i="14"/>
  <c r="F109" i="14"/>
  <c r="H2" i="13"/>
  <c r="G4" i="13"/>
  <c r="G2" i="13" s="1"/>
  <c r="H4" i="13"/>
  <c r="C12" i="13"/>
  <c r="G141" i="13"/>
  <c r="H141" i="13"/>
  <c r="G506" i="13"/>
  <c r="C16" i="13" s="1"/>
  <c r="B16" i="12"/>
  <c r="I19" i="12" s="1"/>
  <c r="C8" i="12"/>
  <c r="C9" i="12"/>
  <c r="C12" i="12"/>
  <c r="C13" i="12" s="1"/>
  <c r="F4" i="11"/>
  <c r="F5" i="11"/>
  <c r="C12" i="11"/>
  <c r="N2" i="11" s="1"/>
  <c r="D12" i="11"/>
  <c r="E12" i="11"/>
  <c r="C13" i="11"/>
  <c r="D13" i="11"/>
  <c r="E13" i="11"/>
  <c r="C15" i="11" a="1"/>
  <c r="C15" i="11" s="1"/>
  <c r="H16" i="11"/>
  <c r="H17" i="11" s="1"/>
  <c r="C14" i="11" s="1"/>
  <c r="I16" i="11"/>
  <c r="H18" i="11"/>
  <c r="I18" i="11"/>
  <c r="I10" i="14" l="1"/>
  <c r="J10" i="14" s="1"/>
  <c r="G2" i="12"/>
  <c r="H506" i="13"/>
  <c r="C17" i="13"/>
  <c r="B17" i="12"/>
  <c r="Y7" i="12"/>
  <c r="J2" i="12"/>
  <c r="C17" i="11"/>
  <c r="C18" i="11" s="1"/>
  <c r="G10" i="14" l="1"/>
  <c r="K10" i="14" s="1"/>
  <c r="L10" i="14" s="1"/>
  <c r="C11" i="14"/>
  <c r="C19" i="11"/>
  <c r="H10" i="14" l="1"/>
  <c r="D11" i="14" s="1"/>
  <c r="I11" i="14" s="1"/>
  <c r="C11" i="8"/>
  <c r="F3" i="8"/>
  <c r="C12" i="8"/>
  <c r="K2" i="5"/>
  <c r="K3" i="5"/>
  <c r="L184" i="5"/>
  <c r="K7" i="5" s="1"/>
  <c r="K4" i="5"/>
  <c r="J11" i="14" l="1"/>
  <c r="G11" i="14"/>
  <c r="C12" i="14"/>
  <c r="B17" i="8"/>
  <c r="C13" i="8"/>
  <c r="C10" i="8" s="1"/>
  <c r="C15" i="8" s="1"/>
  <c r="L183" i="5"/>
  <c r="K6" i="5" s="1"/>
  <c r="L185" i="5"/>
  <c r="K8" i="5" s="1"/>
  <c r="L172" i="5"/>
  <c r="L169" i="5"/>
  <c r="L179" i="5"/>
  <c r="L175" i="5"/>
  <c r="L171" i="5"/>
  <c r="L182" i="5"/>
  <c r="L178" i="5"/>
  <c r="L174" i="5"/>
  <c r="L170" i="5"/>
  <c r="L181" i="5"/>
  <c r="L177" i="5"/>
  <c r="L173" i="5"/>
  <c r="L180" i="5"/>
  <c r="L176" i="5"/>
  <c r="K11" i="14" l="1"/>
  <c r="L11" i="14" s="1"/>
  <c r="H11" i="14"/>
  <c r="E3" i="8"/>
  <c r="E19" i="8"/>
  <c r="E20" i="8"/>
  <c r="E15" i="8"/>
  <c r="E18" i="8"/>
  <c r="D12" i="14" l="1"/>
  <c r="I12" i="14" s="1"/>
  <c r="B8" i="5"/>
  <c r="H7" i="5"/>
  <c r="H168" i="5" s="1"/>
  <c r="B3" i="5"/>
  <c r="B4" i="5"/>
  <c r="B5" i="5"/>
  <c r="B6" i="5"/>
  <c r="B7" i="5"/>
  <c r="B9" i="5"/>
  <c r="B10" i="5"/>
  <c r="B11" i="5"/>
  <c r="B12" i="5"/>
  <c r="B13" i="5"/>
  <c r="B14" i="5"/>
  <c r="B15" i="5"/>
  <c r="B16" i="5"/>
  <c r="B17" i="5"/>
  <c r="B18" i="5"/>
  <c r="B19" i="5"/>
  <c r="B20" i="5"/>
  <c r="B21" i="5"/>
  <c r="B22" i="5"/>
  <c r="B23" i="5"/>
  <c r="B24" i="5"/>
  <c r="B25" i="5"/>
  <c r="B26" i="5"/>
  <c r="B27" i="5"/>
  <c r="B28" i="5"/>
  <c r="B29" i="5"/>
  <c r="B30" i="5"/>
  <c r="B31" i="5"/>
  <c r="B32" i="5"/>
  <c r="B33" i="5"/>
  <c r="B34" i="5"/>
  <c r="B35" i="5"/>
  <c r="B36" i="5"/>
  <c r="B37" i="5"/>
  <c r="B38" i="5"/>
  <c r="B39" i="5"/>
  <c r="B40" i="5"/>
  <c r="B41" i="5"/>
  <c r="B42" i="5"/>
  <c r="B43" i="5"/>
  <c r="B44" i="5"/>
  <c r="B45" i="5"/>
  <c r="B46" i="5"/>
  <c r="B47" i="5"/>
  <c r="B48" i="5"/>
  <c r="B49" i="5"/>
  <c r="B50" i="5"/>
  <c r="B51" i="5"/>
  <c r="B52" i="5"/>
  <c r="B53" i="5"/>
  <c r="B54" i="5"/>
  <c r="B55" i="5"/>
  <c r="B56" i="5"/>
  <c r="B57" i="5"/>
  <c r="B58" i="5"/>
  <c r="B59" i="5"/>
  <c r="B60" i="5"/>
  <c r="B61" i="5"/>
  <c r="B62" i="5"/>
  <c r="B63" i="5"/>
  <c r="B64" i="5"/>
  <c r="B65" i="5"/>
  <c r="B66" i="5"/>
  <c r="B67" i="5"/>
  <c r="B68" i="5"/>
  <c r="B69" i="5"/>
  <c r="B70" i="5"/>
  <c r="B71" i="5"/>
  <c r="B72" i="5"/>
  <c r="B73" i="5"/>
  <c r="B74" i="5"/>
  <c r="B75" i="5"/>
  <c r="B76" i="5"/>
  <c r="B77" i="5"/>
  <c r="B78" i="5"/>
  <c r="B79" i="5"/>
  <c r="B80" i="5"/>
  <c r="B81" i="5"/>
  <c r="B82" i="5"/>
  <c r="B83" i="5"/>
  <c r="B84" i="5"/>
  <c r="B85" i="5"/>
  <c r="B86" i="5"/>
  <c r="B87" i="5"/>
  <c r="B88" i="5"/>
  <c r="B89" i="5"/>
  <c r="B90" i="5"/>
  <c r="B91" i="5"/>
  <c r="B92" i="5"/>
  <c r="B93" i="5"/>
  <c r="B94" i="5"/>
  <c r="B95" i="5"/>
  <c r="B96" i="5"/>
  <c r="B97" i="5"/>
  <c r="B98" i="5"/>
  <c r="B99" i="5"/>
  <c r="B100" i="5"/>
  <c r="B101" i="5"/>
  <c r="B102" i="5"/>
  <c r="B103" i="5"/>
  <c r="B104" i="5"/>
  <c r="B105" i="5"/>
  <c r="B106" i="5"/>
  <c r="B107" i="5"/>
  <c r="B108" i="5"/>
  <c r="B109" i="5"/>
  <c r="B110" i="5"/>
  <c r="B111" i="5"/>
  <c r="B112" i="5"/>
  <c r="B113" i="5"/>
  <c r="B114" i="5"/>
  <c r="B115" i="5"/>
  <c r="B116" i="5"/>
  <c r="B117" i="5"/>
  <c r="B118" i="5"/>
  <c r="B119" i="5"/>
  <c r="B120" i="5"/>
  <c r="B121" i="5"/>
  <c r="B122" i="5"/>
  <c r="B123" i="5"/>
  <c r="B124" i="5"/>
  <c r="B125" i="5"/>
  <c r="B126" i="5"/>
  <c r="B127" i="5"/>
  <c r="B128" i="5"/>
  <c r="B129" i="5"/>
  <c r="B130" i="5"/>
  <c r="B131" i="5"/>
  <c r="B132" i="5"/>
  <c r="B133" i="5"/>
  <c r="B134" i="5"/>
  <c r="B135" i="5"/>
  <c r="B136" i="5"/>
  <c r="B137" i="5"/>
  <c r="B138" i="5"/>
  <c r="B139" i="5"/>
  <c r="B140" i="5"/>
  <c r="B141" i="5"/>
  <c r="B142" i="5"/>
  <c r="B143" i="5"/>
  <c r="B144" i="5"/>
  <c r="B145" i="5"/>
  <c r="B146" i="5"/>
  <c r="B147" i="5"/>
  <c r="B148" i="5"/>
  <c r="B149" i="5"/>
  <c r="B150" i="5"/>
  <c r="B151" i="5"/>
  <c r="B152" i="5"/>
  <c r="B153" i="5"/>
  <c r="B154" i="5"/>
  <c r="B155" i="5"/>
  <c r="B156" i="5"/>
  <c r="B157" i="5"/>
  <c r="B158" i="5"/>
  <c r="B159" i="5"/>
  <c r="B160" i="5"/>
  <c r="B161" i="5"/>
  <c r="B162" i="5"/>
  <c r="B163" i="5"/>
  <c r="B164" i="5"/>
  <c r="B165" i="5"/>
  <c r="B166" i="5"/>
  <c r="B167" i="5"/>
  <c r="B168" i="5"/>
  <c r="B169" i="5"/>
  <c r="B2" i="5"/>
  <c r="D27" i="10"/>
  <c r="D28" i="10"/>
  <c r="D29" i="10"/>
  <c r="D26" i="10"/>
  <c r="G3" i="10"/>
  <c r="G4" i="10"/>
  <c r="G5" i="10"/>
  <c r="G2" i="10"/>
  <c r="J3" i="10"/>
  <c r="J2" i="10"/>
  <c r="C13" i="14" l="1"/>
  <c r="G12" i="14"/>
  <c r="J12" i="14"/>
  <c r="J12" i="5"/>
  <c r="J13" i="5" s="1"/>
  <c r="J14" i="5" s="1"/>
  <c r="J15" i="5" s="1"/>
  <c r="J16" i="5" s="1"/>
  <c r="J17" i="5" s="1"/>
  <c r="J18" i="5" s="1"/>
  <c r="J19" i="5" s="1"/>
  <c r="J20" i="5" s="1"/>
  <c r="J21" i="5" s="1"/>
  <c r="J22" i="5" s="1"/>
  <c r="J23" i="5" s="1"/>
  <c r="J24" i="5" s="1"/>
  <c r="J25" i="5" s="1"/>
  <c r="J26" i="5" s="1"/>
  <c r="J27" i="5" s="1"/>
  <c r="J28" i="5" s="1"/>
  <c r="H12" i="14" l="1"/>
  <c r="K12" i="14"/>
  <c r="L12" i="14" s="1"/>
  <c r="L15" i="5"/>
  <c r="L19" i="5"/>
  <c r="L23" i="5"/>
  <c r="L27" i="5"/>
  <c r="L16" i="5"/>
  <c r="L20" i="5"/>
  <c r="L24" i="5"/>
  <c r="L28" i="5"/>
  <c r="L13" i="5"/>
  <c r="L17" i="5"/>
  <c r="L21" i="5"/>
  <c r="L25" i="5"/>
  <c r="L12" i="5"/>
  <c r="L14" i="5"/>
  <c r="L18" i="5"/>
  <c r="L22" i="5"/>
  <c r="L26" i="5"/>
  <c r="H11" i="5"/>
  <c r="D13" i="14" l="1"/>
  <c r="I13" i="14" s="1"/>
  <c r="J13" i="14" l="1"/>
  <c r="G13" i="14"/>
  <c r="C14" i="14"/>
  <c r="K13" i="14" l="1"/>
  <c r="L13" i="14" s="1"/>
  <c r="H13" i="14"/>
  <c r="D14" i="14" l="1"/>
  <c r="I14" i="14" s="1"/>
  <c r="C15" i="14" l="1"/>
  <c r="G14" i="14"/>
  <c r="J14" i="14"/>
  <c r="H14" i="14" l="1"/>
  <c r="K14" i="14"/>
  <c r="L14" i="14" s="1"/>
  <c r="D15" i="14" l="1"/>
  <c r="I15" i="14" s="1"/>
  <c r="J15" i="14" l="1"/>
  <c r="G15" i="14"/>
  <c r="C16" i="14"/>
  <c r="K15" i="14" l="1"/>
  <c r="L15" i="14" s="1"/>
  <c r="H15" i="14"/>
  <c r="D16" i="14" l="1"/>
  <c r="I16" i="14" s="1"/>
  <c r="C17" i="14" l="1"/>
  <c r="J16" i="14"/>
  <c r="G16" i="14"/>
  <c r="H16" i="14" l="1"/>
  <c r="K16" i="14"/>
  <c r="L16" i="14" s="1"/>
  <c r="D17" i="14" l="1"/>
  <c r="I17" i="14" s="1"/>
  <c r="J17" i="14" l="1"/>
  <c r="G17" i="14"/>
  <c r="C18" i="14"/>
  <c r="K17" i="14" l="1"/>
  <c r="L17" i="14" s="1"/>
  <c r="H17" i="14"/>
  <c r="D18" i="14" l="1"/>
  <c r="I18" i="14" s="1"/>
  <c r="C19" i="14" l="1"/>
  <c r="J18" i="14"/>
  <c r="G18" i="14"/>
  <c r="H18" i="14" l="1"/>
  <c r="K18" i="14"/>
  <c r="L18" i="14" s="1"/>
  <c r="D19" i="14" l="1"/>
  <c r="I19" i="14" s="1"/>
  <c r="J19" i="14" l="1"/>
  <c r="G19" i="14"/>
  <c r="C20" i="14"/>
  <c r="K19" i="14" l="1"/>
  <c r="L19" i="14" s="1"/>
  <c r="H19" i="14"/>
  <c r="D20" i="14" l="1"/>
  <c r="I20" i="14" s="1"/>
  <c r="C21" i="14" l="1"/>
  <c r="J20" i="14"/>
  <c r="G20" i="14"/>
  <c r="H20" i="14" l="1"/>
  <c r="K20" i="14"/>
  <c r="L20" i="14" s="1"/>
  <c r="D21" i="14" l="1"/>
  <c r="I21" i="14" s="1"/>
  <c r="J21" i="14" l="1"/>
  <c r="G21" i="14"/>
  <c r="C22" i="14"/>
  <c r="K21" i="14" l="1"/>
  <c r="L21" i="14" s="1"/>
  <c r="H21" i="14"/>
  <c r="D22" i="14" l="1"/>
  <c r="I22" i="14" s="1"/>
  <c r="C23" i="14" l="1"/>
  <c r="J22" i="14"/>
  <c r="G22" i="14"/>
  <c r="H22" i="14" l="1"/>
  <c r="K22" i="14"/>
  <c r="L22" i="14" s="1"/>
  <c r="D23" i="14" l="1"/>
  <c r="I23" i="14" s="1"/>
  <c r="J23" i="14" l="1"/>
  <c r="G23" i="14"/>
  <c r="C24" i="14"/>
  <c r="K23" i="14" l="1"/>
  <c r="L23" i="14" s="1"/>
  <c r="H23" i="14"/>
  <c r="D24" i="14" l="1"/>
  <c r="I24" i="14" s="1"/>
  <c r="C25" i="14" l="1"/>
  <c r="J24" i="14"/>
  <c r="G24" i="14"/>
  <c r="H24" i="14" l="1"/>
  <c r="K24" i="14"/>
  <c r="L24" i="14" s="1"/>
  <c r="D25" i="14" l="1"/>
  <c r="I25" i="14" s="1"/>
  <c r="J25" i="14" l="1"/>
  <c r="G25" i="14"/>
  <c r="C26" i="14"/>
  <c r="K25" i="14" l="1"/>
  <c r="L25" i="14" s="1"/>
  <c r="H25" i="14"/>
  <c r="D26" i="14" l="1"/>
  <c r="I26" i="14" s="1"/>
  <c r="C27" i="14" l="1"/>
  <c r="J26" i="14"/>
  <c r="G26" i="14"/>
  <c r="H26" i="14" l="1"/>
  <c r="K26" i="14"/>
  <c r="L26" i="14" s="1"/>
  <c r="D27" i="14" l="1"/>
  <c r="I27" i="14" s="1"/>
  <c r="J27" i="14" l="1"/>
  <c r="G27" i="14"/>
  <c r="C28" i="14"/>
  <c r="K27" i="14" l="1"/>
  <c r="L27" i="14" s="1"/>
  <c r="H27" i="14"/>
  <c r="D28" i="14" l="1"/>
  <c r="I28" i="14" s="1"/>
  <c r="C29" i="14" l="1"/>
  <c r="J28" i="14"/>
  <c r="G28" i="14"/>
  <c r="H28" i="14" l="1"/>
  <c r="K28" i="14"/>
  <c r="L28" i="14" s="1"/>
  <c r="D29" i="14" l="1"/>
  <c r="I29" i="14" s="1"/>
  <c r="J29" i="14" l="1"/>
  <c r="G29" i="14"/>
  <c r="C30" i="14"/>
  <c r="K29" i="14" l="1"/>
  <c r="L29" i="14" s="1"/>
  <c r="H29" i="14"/>
  <c r="D30" i="14" l="1"/>
  <c r="I30" i="14" s="1"/>
  <c r="C31" i="14" l="1"/>
  <c r="G30" i="14"/>
  <c r="J30" i="14"/>
  <c r="H30" i="14" l="1"/>
  <c r="K30" i="14"/>
  <c r="L30" i="14" s="1"/>
  <c r="D31" i="14" l="1"/>
  <c r="I31" i="14" s="1"/>
  <c r="J31" i="14" l="1"/>
  <c r="G31" i="14"/>
  <c r="C32" i="14"/>
  <c r="K31" i="14" l="1"/>
  <c r="L31" i="14" s="1"/>
  <c r="H31" i="14"/>
  <c r="D32" i="14" l="1"/>
  <c r="I32" i="14" s="1"/>
  <c r="C33" i="14" l="1"/>
  <c r="J32" i="14"/>
  <c r="G32" i="14"/>
  <c r="H32" i="14" l="1"/>
  <c r="K32" i="14"/>
  <c r="L32" i="14" s="1"/>
  <c r="D33" i="14" l="1"/>
  <c r="I33" i="14" s="1"/>
  <c r="J33" i="14" l="1"/>
  <c r="G33" i="14"/>
  <c r="C34" i="14"/>
  <c r="K33" i="14" l="1"/>
  <c r="L33" i="14" s="1"/>
  <c r="H33" i="14"/>
  <c r="D34" i="14" l="1"/>
  <c r="I34" i="14" s="1"/>
  <c r="C35" i="14" l="1"/>
  <c r="J34" i="14"/>
  <c r="G34" i="14"/>
  <c r="H34" i="14" l="1"/>
  <c r="K34" i="14"/>
  <c r="L34" i="14" s="1"/>
  <c r="D35" i="14" l="1"/>
  <c r="I35" i="14" s="1"/>
  <c r="J35" i="14" l="1"/>
  <c r="G35" i="14"/>
  <c r="C36" i="14"/>
  <c r="K35" i="14" l="1"/>
  <c r="L35" i="14" s="1"/>
  <c r="H35" i="14"/>
  <c r="D36" i="14" l="1"/>
  <c r="I36" i="14" s="1"/>
  <c r="C37" i="14" l="1"/>
  <c r="J36" i="14"/>
  <c r="G36" i="14"/>
  <c r="H36" i="14" l="1"/>
  <c r="K36" i="14"/>
  <c r="L36" i="14" s="1"/>
  <c r="D37" i="14" l="1"/>
  <c r="I37" i="14" s="1"/>
  <c r="J37" i="14" l="1"/>
  <c r="G37" i="14"/>
  <c r="C38" i="14"/>
  <c r="K37" i="14" l="1"/>
  <c r="L37" i="14" s="1"/>
  <c r="H37" i="14"/>
  <c r="D38" i="14" l="1"/>
  <c r="I38" i="14" s="1"/>
  <c r="C39" i="14" l="1"/>
  <c r="J38" i="14"/>
  <c r="G38" i="14"/>
  <c r="H38" i="14" l="1"/>
  <c r="K38" i="14"/>
  <c r="L38" i="14" s="1"/>
  <c r="D39" i="14" l="1"/>
  <c r="I39" i="14" s="1"/>
  <c r="J39" i="14" l="1"/>
  <c r="G39" i="14"/>
  <c r="C40" i="14"/>
  <c r="K39" i="14" l="1"/>
  <c r="L39" i="14" s="1"/>
  <c r="H39" i="14"/>
  <c r="D40" i="14" l="1"/>
  <c r="I40" i="14" s="1"/>
  <c r="C41" i="14" l="1"/>
  <c r="J40" i="14"/>
  <c r="G40" i="14"/>
  <c r="H40" i="14" l="1"/>
  <c r="K40" i="14"/>
  <c r="L40" i="14" s="1"/>
  <c r="D41" i="14" l="1"/>
  <c r="I41" i="14" s="1"/>
  <c r="J41" i="14" l="1"/>
  <c r="G41" i="14"/>
  <c r="C42" i="14"/>
  <c r="K41" i="14" l="1"/>
  <c r="L41" i="14" s="1"/>
  <c r="H41" i="14"/>
  <c r="D42" i="14" l="1"/>
  <c r="I42" i="14" s="1"/>
  <c r="C43" i="14" l="1"/>
  <c r="J42" i="14"/>
  <c r="G42" i="14"/>
  <c r="H42" i="14" l="1"/>
  <c r="K42" i="14"/>
  <c r="L42" i="14" s="1"/>
  <c r="D43" i="14" l="1"/>
  <c r="I43" i="14" s="1"/>
  <c r="J43" i="14" l="1"/>
  <c r="G43" i="14"/>
  <c r="C44" i="14"/>
  <c r="K43" i="14" l="1"/>
  <c r="L43" i="14" s="1"/>
  <c r="H43" i="14"/>
  <c r="D44" i="14" l="1"/>
  <c r="I44" i="14" s="1"/>
  <c r="C45" i="14" l="1"/>
  <c r="J44" i="14"/>
  <c r="G44" i="14"/>
  <c r="H44" i="14" l="1"/>
  <c r="K44" i="14"/>
  <c r="L44" i="14" s="1"/>
  <c r="D45" i="14" l="1"/>
  <c r="I45" i="14" s="1"/>
  <c r="G45" i="14" l="1"/>
  <c r="C46" i="14"/>
  <c r="J45" i="14"/>
  <c r="K45" i="14" l="1"/>
  <c r="L45" i="14" s="1"/>
  <c r="H45" i="14"/>
  <c r="D46" i="14" l="1"/>
  <c r="I46" i="14" s="1"/>
  <c r="C47" i="14" l="1"/>
  <c r="G46" i="14"/>
  <c r="J46" i="14"/>
  <c r="K46" i="14" l="1"/>
  <c r="L46" i="14" s="1"/>
  <c r="H46" i="14"/>
  <c r="D47" i="14" l="1"/>
  <c r="I47" i="14" s="1"/>
  <c r="G47" i="14" l="1"/>
  <c r="C48" i="14"/>
  <c r="J47" i="14"/>
  <c r="K47" i="14" l="1"/>
  <c r="L47" i="14" s="1"/>
  <c r="H47" i="14"/>
  <c r="D48" i="14" l="1"/>
  <c r="I48" i="14" s="1"/>
  <c r="C49" i="14" l="1"/>
  <c r="G48" i="14"/>
  <c r="J48" i="14"/>
  <c r="K48" i="14" l="1"/>
  <c r="L48" i="14" s="1"/>
  <c r="H48" i="14"/>
  <c r="D49" i="14" l="1"/>
  <c r="I49" i="14" s="1"/>
  <c r="G49" i="14" l="1"/>
  <c r="C50" i="14"/>
  <c r="J49" i="14"/>
  <c r="K49" i="14" l="1"/>
  <c r="L49" i="14" s="1"/>
  <c r="H49" i="14"/>
  <c r="D50" i="14" l="1"/>
  <c r="I50" i="14" s="1"/>
  <c r="C51" i="14" l="1"/>
  <c r="G50" i="14"/>
  <c r="J50" i="14"/>
  <c r="K50" i="14" l="1"/>
  <c r="L50" i="14" s="1"/>
  <c r="H50" i="14"/>
  <c r="D51" i="14" l="1"/>
  <c r="I51" i="14" s="1"/>
  <c r="G51" i="14" l="1"/>
  <c r="C52" i="14"/>
  <c r="J51" i="14"/>
  <c r="K51" i="14" l="1"/>
  <c r="L51" i="14" s="1"/>
  <c r="H51" i="14"/>
  <c r="D52" i="14" l="1"/>
  <c r="I52" i="14" s="1"/>
  <c r="G52" i="14" l="1"/>
  <c r="C53" i="14"/>
  <c r="J52" i="14"/>
  <c r="K52" i="14" l="1"/>
  <c r="L52" i="14" s="1"/>
  <c r="H52" i="14"/>
  <c r="D53" i="14" l="1"/>
  <c r="I53" i="14" s="1"/>
  <c r="J53" i="14" l="1"/>
  <c r="C54" i="14"/>
  <c r="G53" i="14"/>
  <c r="K53" i="14" l="1"/>
  <c r="L53" i="14" s="1"/>
  <c r="H53" i="14"/>
  <c r="D54" i="14" l="1"/>
  <c r="I54" i="14" s="1"/>
  <c r="G54" i="14" l="1"/>
  <c r="C55" i="14"/>
  <c r="J54" i="14"/>
  <c r="H54" i="14" l="1"/>
  <c r="K54" i="14"/>
  <c r="L54" i="14" s="1"/>
  <c r="D55" i="14" l="1"/>
  <c r="I55" i="14" s="1"/>
  <c r="J55" i="14" l="1"/>
  <c r="C56" i="14"/>
  <c r="G55" i="14"/>
  <c r="K55" i="14" l="1"/>
  <c r="L55" i="14" s="1"/>
  <c r="H55" i="14"/>
  <c r="D56" i="14" l="1"/>
  <c r="I56" i="14" s="1"/>
  <c r="G56" i="14" l="1"/>
  <c r="C57" i="14"/>
  <c r="J56" i="14"/>
  <c r="H56" i="14" l="1"/>
  <c r="K56" i="14"/>
  <c r="L56" i="14" s="1"/>
  <c r="D57" i="14" l="1"/>
  <c r="I57" i="14" s="1"/>
  <c r="J57" i="14" l="1"/>
  <c r="C58" i="14"/>
  <c r="G57" i="14"/>
  <c r="K57" i="14" l="1"/>
  <c r="L57" i="14" s="1"/>
  <c r="H57" i="14"/>
  <c r="D58" i="14" l="1"/>
  <c r="I58" i="14" s="1"/>
  <c r="G58" i="14" l="1"/>
  <c r="C59" i="14"/>
  <c r="J58" i="14"/>
  <c r="H58" i="14" l="1"/>
  <c r="K58" i="14"/>
  <c r="L58" i="14" s="1"/>
  <c r="D59" i="14" l="1"/>
  <c r="I59" i="14" s="1"/>
  <c r="J59" i="14" l="1"/>
  <c r="G59" i="14"/>
  <c r="C60" i="14"/>
  <c r="K59" i="14" l="1"/>
  <c r="L59" i="14" s="1"/>
  <c r="H59" i="14"/>
  <c r="D60" i="14" l="1"/>
  <c r="I60" i="14" s="1"/>
  <c r="G60" i="14" l="1"/>
  <c r="C61" i="14"/>
  <c r="J60" i="14"/>
  <c r="H60" i="14" l="1"/>
  <c r="K60" i="14"/>
  <c r="L60" i="14" s="1"/>
  <c r="D61" i="14" l="1"/>
  <c r="I61" i="14" s="1"/>
  <c r="J61" i="14" l="1"/>
  <c r="G61" i="14"/>
  <c r="C62" i="14"/>
  <c r="K61" i="14" l="1"/>
  <c r="L61" i="14" s="1"/>
  <c r="H61" i="14"/>
  <c r="D62" i="14" l="1"/>
  <c r="I62" i="14" s="1"/>
  <c r="G62" i="14" l="1"/>
  <c r="C63" i="14"/>
  <c r="J62" i="14"/>
  <c r="H62" i="14" l="1"/>
  <c r="K62" i="14"/>
  <c r="L62" i="14" s="1"/>
  <c r="D63" i="14" l="1"/>
  <c r="I63" i="14" s="1"/>
  <c r="J63" i="14" l="1"/>
  <c r="G63" i="14"/>
  <c r="C64" i="14"/>
  <c r="K63" i="14" l="1"/>
  <c r="L63" i="14" s="1"/>
  <c r="H63" i="14"/>
  <c r="D64" i="14" l="1"/>
  <c r="I64" i="14" s="1"/>
  <c r="G64" i="14" l="1"/>
  <c r="C65" i="14"/>
  <c r="J64" i="14"/>
  <c r="H64" i="14" l="1"/>
  <c r="K64" i="14"/>
  <c r="L64" i="14" s="1"/>
  <c r="D65" i="14" l="1"/>
  <c r="I65" i="14" s="1"/>
  <c r="J65" i="14" l="1"/>
  <c r="G65" i="14"/>
  <c r="C66" i="14"/>
  <c r="K65" i="14" l="1"/>
  <c r="L65" i="14" s="1"/>
  <c r="H65" i="14"/>
  <c r="D66" i="14" l="1"/>
  <c r="I66" i="14" s="1"/>
  <c r="G66" i="14" l="1"/>
  <c r="C67" i="14"/>
  <c r="J66" i="14"/>
  <c r="H66" i="14" l="1"/>
  <c r="K66" i="14"/>
  <c r="L66" i="14" s="1"/>
  <c r="D67" i="14" l="1"/>
  <c r="I67" i="14" s="1"/>
  <c r="J67" i="14" l="1"/>
  <c r="G67" i="14"/>
  <c r="C68" i="14"/>
  <c r="K67" i="14" l="1"/>
  <c r="L67" i="14" s="1"/>
  <c r="H67" i="14"/>
  <c r="D68" i="14" l="1"/>
  <c r="I68" i="14" s="1"/>
  <c r="G68" i="14" l="1"/>
  <c r="C69" i="14"/>
  <c r="J68" i="14"/>
  <c r="H68" i="14" l="1"/>
  <c r="K68" i="14"/>
  <c r="L68" i="14" s="1"/>
  <c r="D69" i="14" l="1"/>
  <c r="I69" i="14" s="1"/>
  <c r="J69" i="14" l="1"/>
  <c r="G69" i="14"/>
  <c r="C70" i="14"/>
  <c r="K69" i="14" l="1"/>
  <c r="L69" i="14" s="1"/>
  <c r="H69" i="14"/>
  <c r="D70" i="14" l="1"/>
  <c r="I70" i="14" s="1"/>
  <c r="J70" i="14" l="1"/>
  <c r="G70" i="14"/>
  <c r="C71" i="14"/>
  <c r="K70" i="14" l="1"/>
  <c r="L70" i="14" s="1"/>
  <c r="H70" i="14"/>
  <c r="D71" i="14" l="1"/>
  <c r="I71" i="14" s="1"/>
  <c r="C72" i="14" l="1"/>
  <c r="J71" i="14"/>
  <c r="G71" i="14"/>
  <c r="H71" i="14" l="1"/>
  <c r="K71" i="14"/>
  <c r="L71" i="14" s="1"/>
  <c r="D72" i="14" l="1"/>
  <c r="I72" i="14" s="1"/>
  <c r="J72" i="14" l="1"/>
  <c r="G72" i="14"/>
  <c r="C73" i="14"/>
  <c r="K72" i="14" l="1"/>
  <c r="L72" i="14" s="1"/>
  <c r="H72" i="14"/>
  <c r="D73" i="14" l="1"/>
  <c r="I73" i="14" s="1"/>
  <c r="C74" i="14" l="1"/>
  <c r="J73" i="14"/>
  <c r="G73" i="14"/>
  <c r="H73" i="14" l="1"/>
  <c r="K73" i="14"/>
  <c r="L73" i="14" s="1"/>
  <c r="D74" i="14" l="1"/>
  <c r="I74" i="14" s="1"/>
  <c r="J74" i="14" l="1"/>
  <c r="G74" i="14"/>
  <c r="C75" i="14"/>
  <c r="K74" i="14" l="1"/>
  <c r="L74" i="14" s="1"/>
  <c r="H74" i="14"/>
  <c r="D75" i="14" l="1"/>
  <c r="I75" i="14" s="1"/>
  <c r="C76" i="14" l="1"/>
  <c r="J75" i="14"/>
  <c r="G75" i="14"/>
  <c r="H75" i="14" l="1"/>
  <c r="K75" i="14"/>
  <c r="L75" i="14" s="1"/>
  <c r="D76" i="14" l="1"/>
  <c r="I76" i="14" s="1"/>
  <c r="J76" i="14" l="1"/>
  <c r="G76" i="14"/>
  <c r="C77" i="14"/>
  <c r="K76" i="14" l="1"/>
  <c r="L76" i="14" s="1"/>
  <c r="H76" i="14"/>
  <c r="D77" i="14" l="1"/>
  <c r="I77" i="14" s="1"/>
  <c r="C78" i="14" l="1"/>
  <c r="J77" i="14"/>
  <c r="G77" i="14"/>
  <c r="H77" i="14" l="1"/>
  <c r="K77" i="14"/>
  <c r="L77" i="14" s="1"/>
  <c r="D78" i="14" l="1"/>
  <c r="I78" i="14" s="1"/>
  <c r="J78" i="14" l="1"/>
  <c r="G78" i="14"/>
  <c r="C79" i="14"/>
  <c r="K78" i="14" l="1"/>
  <c r="L78" i="14" s="1"/>
  <c r="H78" i="14"/>
  <c r="D79" i="14" l="1"/>
  <c r="I79" i="14" s="1"/>
  <c r="C80" i="14" l="1"/>
  <c r="J79" i="14"/>
  <c r="G79" i="14"/>
  <c r="H79" i="14" l="1"/>
  <c r="K79" i="14"/>
  <c r="L79" i="14" s="1"/>
  <c r="D80" i="14" l="1"/>
  <c r="I80" i="14" s="1"/>
  <c r="J80" i="14" l="1"/>
  <c r="G80" i="14"/>
  <c r="C81" i="14"/>
  <c r="K80" i="14" l="1"/>
  <c r="L80" i="14" s="1"/>
  <c r="H80" i="14"/>
  <c r="D81" i="14" l="1"/>
  <c r="I81" i="14" s="1"/>
  <c r="C82" i="14" l="1"/>
  <c r="J81" i="14"/>
  <c r="G81" i="14"/>
  <c r="H81" i="14" l="1"/>
  <c r="K81" i="14"/>
  <c r="L81" i="14" s="1"/>
  <c r="D82" i="14" l="1"/>
  <c r="I82" i="14" s="1"/>
  <c r="J82" i="14" l="1"/>
  <c r="G82" i="14"/>
  <c r="C83" i="14"/>
  <c r="K82" i="14" l="1"/>
  <c r="L82" i="14" s="1"/>
  <c r="H82" i="14"/>
  <c r="D83" i="14" l="1"/>
  <c r="I83" i="14" s="1"/>
  <c r="C84" i="14" l="1"/>
  <c r="J83" i="14"/>
  <c r="G83" i="14"/>
  <c r="H83" i="14" l="1"/>
  <c r="K83" i="14"/>
  <c r="L83" i="14" s="1"/>
  <c r="D84" i="14" l="1"/>
  <c r="I84" i="14" s="1"/>
  <c r="J84" i="14" l="1"/>
  <c r="G84" i="14"/>
  <c r="C85" i="14"/>
  <c r="K84" i="14" l="1"/>
  <c r="L84" i="14" s="1"/>
  <c r="H84" i="14"/>
  <c r="D85" i="14" l="1"/>
  <c r="I85" i="14" s="1"/>
  <c r="C86" i="14" l="1"/>
  <c r="J85" i="14"/>
  <c r="G85" i="14"/>
  <c r="H85" i="14" l="1"/>
  <c r="K85" i="14"/>
  <c r="L85" i="14" s="1"/>
  <c r="D86" i="14" l="1"/>
  <c r="I86" i="14" s="1"/>
  <c r="J86" i="14" l="1"/>
  <c r="G86" i="14"/>
  <c r="C87" i="14"/>
  <c r="K86" i="14" l="1"/>
  <c r="L86" i="14" s="1"/>
  <c r="H86" i="14"/>
  <c r="D87" i="14" l="1"/>
  <c r="I87" i="14" s="1"/>
  <c r="C88" i="14" l="1"/>
  <c r="J87" i="14"/>
  <c r="G87" i="14"/>
  <c r="H87" i="14" l="1"/>
  <c r="K87" i="14"/>
  <c r="L87" i="14" s="1"/>
  <c r="D88" i="14" l="1"/>
  <c r="I88" i="14" s="1"/>
  <c r="J88" i="14" l="1"/>
  <c r="G88" i="14"/>
  <c r="C89" i="14"/>
  <c r="K88" i="14" l="1"/>
  <c r="L88" i="14" s="1"/>
  <c r="H88" i="14"/>
  <c r="D89" i="14" l="1"/>
  <c r="I89" i="14" s="1"/>
  <c r="C90" i="14" l="1"/>
  <c r="J89" i="14"/>
  <c r="G89" i="14"/>
  <c r="H89" i="14" l="1"/>
  <c r="K89" i="14"/>
  <c r="L89" i="14" s="1"/>
  <c r="D90" i="14" l="1"/>
  <c r="I90" i="14" s="1"/>
  <c r="J90" i="14" l="1"/>
  <c r="G90" i="14"/>
  <c r="C91" i="14"/>
  <c r="K90" i="14" l="1"/>
  <c r="L90" i="14" s="1"/>
  <c r="H90" i="14"/>
  <c r="D91" i="14" l="1"/>
  <c r="I91" i="14" s="1"/>
  <c r="C92" i="14" l="1"/>
  <c r="J91" i="14"/>
  <c r="G91" i="14"/>
  <c r="H91" i="14" l="1"/>
  <c r="K91" i="14"/>
  <c r="L91" i="14" s="1"/>
  <c r="D92" i="14" l="1"/>
  <c r="I92" i="14" s="1"/>
  <c r="J92" i="14" l="1"/>
  <c r="G92" i="14"/>
  <c r="C93" i="14"/>
  <c r="K92" i="14" l="1"/>
  <c r="L92" i="14" s="1"/>
  <c r="H92" i="14"/>
  <c r="D93" i="14" l="1"/>
  <c r="I93" i="14" s="1"/>
  <c r="C94" i="14" l="1"/>
  <c r="J93" i="14"/>
  <c r="G93" i="14"/>
  <c r="H93" i="14" l="1"/>
  <c r="K93" i="14"/>
  <c r="L93" i="14" s="1"/>
  <c r="D94" i="14" l="1"/>
  <c r="I94" i="14" s="1"/>
  <c r="J94" i="14" l="1"/>
  <c r="G94" i="14"/>
  <c r="C95" i="14"/>
  <c r="K94" i="14" l="1"/>
  <c r="L94" i="14" s="1"/>
  <c r="H94" i="14"/>
  <c r="D95" i="14" l="1"/>
  <c r="I95" i="14" s="1"/>
  <c r="C96" i="14" l="1"/>
  <c r="J95" i="14"/>
  <c r="G95" i="14"/>
  <c r="H95" i="14" l="1"/>
  <c r="K95" i="14"/>
  <c r="L95" i="14" s="1"/>
  <c r="D96" i="14" l="1"/>
  <c r="I96" i="14" s="1"/>
  <c r="J96" i="14" l="1"/>
  <c r="G96" i="14"/>
  <c r="C97" i="14"/>
  <c r="K96" i="14" l="1"/>
  <c r="L96" i="14" s="1"/>
  <c r="H96" i="14"/>
  <c r="D97" i="14" l="1"/>
  <c r="I97" i="14" s="1"/>
  <c r="C98" i="14" l="1"/>
  <c r="J97" i="14"/>
  <c r="G97" i="14"/>
  <c r="H97" i="14" l="1"/>
  <c r="K97" i="14"/>
  <c r="L97" i="14" s="1"/>
  <c r="D98" i="14" l="1"/>
  <c r="I98" i="14" s="1"/>
  <c r="J98" i="14" l="1"/>
  <c r="G98" i="14"/>
  <c r="C99" i="14"/>
  <c r="K98" i="14" l="1"/>
  <c r="L98" i="14" s="1"/>
  <c r="H98" i="14"/>
  <c r="D99" i="14" l="1"/>
  <c r="I99" i="14" s="1"/>
  <c r="C100" i="14" l="1"/>
  <c r="J99" i="14"/>
  <c r="G99" i="14"/>
  <c r="H99" i="14" l="1"/>
  <c r="K99" i="14"/>
  <c r="L99" i="14" s="1"/>
  <c r="D100" i="14" l="1"/>
  <c r="I100" i="14" s="1"/>
  <c r="J100" i="14" l="1"/>
  <c r="G100" i="14"/>
  <c r="C101" i="14"/>
  <c r="K100" i="14" l="1"/>
  <c r="L100" i="14" s="1"/>
  <c r="H100" i="14"/>
  <c r="D101" i="14" l="1"/>
  <c r="I101" i="14" s="1"/>
  <c r="C102" i="14" l="1"/>
  <c r="J101" i="14"/>
  <c r="G101" i="14"/>
  <c r="H101" i="14" l="1"/>
  <c r="K101" i="14"/>
  <c r="L101" i="14" s="1"/>
  <c r="D102" i="14" l="1"/>
  <c r="I102" i="14" s="1"/>
  <c r="J102" i="14" l="1"/>
  <c r="G102" i="14"/>
  <c r="C103" i="14"/>
  <c r="K102" i="14" l="1"/>
  <c r="L102" i="14" s="1"/>
  <c r="H102" i="14"/>
  <c r="D103" i="14" l="1"/>
  <c r="I103" i="14" s="1"/>
  <c r="C104" i="14" l="1"/>
  <c r="J103" i="14"/>
  <c r="G103" i="14"/>
  <c r="H103" i="14" l="1"/>
  <c r="K103" i="14"/>
  <c r="L103" i="14" s="1"/>
  <c r="D104" i="14" l="1"/>
  <c r="I104" i="14" s="1"/>
  <c r="J104" i="14" l="1"/>
  <c r="G104" i="14"/>
  <c r="C105" i="14"/>
  <c r="K104" i="14" l="1"/>
  <c r="L104" i="14" s="1"/>
  <c r="H104" i="14"/>
  <c r="D105" i="14" l="1"/>
  <c r="I105" i="14" s="1"/>
  <c r="C106" i="14" l="1"/>
  <c r="J105" i="14"/>
  <c r="G105" i="14"/>
  <c r="H105" i="14" l="1"/>
  <c r="K105" i="14"/>
  <c r="L105" i="14" s="1"/>
  <c r="D106" i="14" l="1"/>
  <c r="I106" i="14" s="1"/>
  <c r="J106" i="14" l="1"/>
  <c r="G106" i="14"/>
  <c r="C107" i="14"/>
  <c r="K106" i="14" l="1"/>
  <c r="L106" i="14" s="1"/>
  <c r="H106" i="14"/>
  <c r="D107" i="14" l="1"/>
  <c r="I107" i="14" s="1"/>
  <c r="C108" i="14" l="1"/>
  <c r="J107" i="14"/>
  <c r="G107" i="14"/>
  <c r="H107" i="14" l="1"/>
  <c r="K107" i="14"/>
  <c r="L107" i="14" s="1"/>
  <c r="D108" i="14" l="1"/>
  <c r="I108" i="14" s="1"/>
  <c r="J108" i="14" l="1"/>
  <c r="G108" i="14"/>
  <c r="C109" i="14"/>
  <c r="K108" i="14" l="1"/>
  <c r="L108" i="14" s="1"/>
  <c r="H108" i="14"/>
  <c r="D109" i="14" s="1"/>
  <c r="I109" i="14" s="1"/>
  <c r="J109" i="14" l="1"/>
  <c r="G109" i="14"/>
  <c r="H109" i="14" l="1"/>
  <c r="K109" i="14"/>
  <c r="L109" i="14" s="1"/>
  <c r="L7" i="14" s="1"/>
  <c r="O10" i="14" s="1"/>
</calcChain>
</file>

<file path=xl/comments1.xml><?xml version="1.0" encoding="utf-8"?>
<comments xmlns="http://schemas.openxmlformats.org/spreadsheetml/2006/main">
  <authors>
    <author>作者</author>
  </authors>
  <commentList>
    <comment ref="C17" authorId="0" shapeId="0">
      <text>
        <r>
          <rPr>
            <b/>
            <sz val="10"/>
            <rFont val="宋体"/>
            <family val="3"/>
            <charset val="134"/>
          </rPr>
          <t>作者:</t>
        </r>
        <r>
          <rPr>
            <sz val="10"/>
            <rFont val="宋体"/>
            <family val="3"/>
            <charset val="134"/>
          </rPr>
          <t xml:space="preserve">
规划求解的结果</t>
        </r>
      </text>
    </comment>
  </commentList>
</comments>
</file>

<file path=xl/connections.xml><?xml version="1.0" encoding="utf-8"?>
<connections xmlns="http://schemas.openxmlformats.org/spreadsheetml/2006/main">
  <connection id="1" name="查询来自 NW 订单明细情况" type="1" refreshedVersion="4">
    <dbPr connection="DBQ=E:\0 计算机应用 2013年版本-----------------\0 计算机应用 幻灯片 例题-2013\第2章 数据库与查询\数据源\Northwind.mdb;DefaultDir=E:\0 计算机应用 2013年版本-----------------\0 计算机应用 幻灯片 例题-2013\第2章 数据库与查询\数据源;Driver={Microsoft Access Driver (*.mdb, *.accdb)};DriverId=25;FIL=MS Access;MaxBufferSize=2048;MaxScanRows=8;PageTimeout=5;SafeTransactions=0;Threads=3;UserCommitSync=Yes;" command="SELECT 订单.订购日期, 产品.产品名称, 订单明细.单价*数量*(1-折扣) AS '销售额'_x000d__x000a_FROM 产品 产品, 订单 订单, 订单明细 订单明细_x000d__x000a_WHERE 订单.订单ID = 订单明细.订单ID AND 产品.产品ID = 订单明细.产品ID"/>
  </connection>
  <connection id="2" name="查询来自 NW 订单明细情况1" type="1" refreshedVersion="4">
    <dbPr connection="DBQ=E:\0 计算机应用 2013年版本-----------------\0 计算机应用 幻灯片 例题-2013\第2章 数据库与查询\数据源\Northwind.mdb;DefaultDir=E:\0 计算机应用 2013年版本-----------------\0 计算机应用 幻灯片 例题-2013\第2章 数据库与查询\数据源;Driver={Microsoft Access Driver (*.mdb, *.accdb)};DriverId=25;FIL=MS Access;MaxBufferSize=2048;MaxScanRows=8;PageTimeout=5;SafeTransactions=0;Threads=3;UserCommitSync=Yes;" command="SELECT 运货商.公司名称 AS '运货商公司名称', 客户.公司名称, 订单.订购日期, 订单.订单ID, 订单明细.数量, 订单明细.单价*数量*(1-折扣) AS '销售额'_x000d__x000a_FROM 产品 产品, 订单 订单, 订单明细 订单明细, 供应商 供应商, 客户 客户, 运货商 运货商_x000d__x000a_WHERE 订单.订单ID = 订单明细.订单ID AND 订单.客户ID = 客户.客户ID AND 产品.产品ID = 订单明细.产品ID AND 供应商.供应商ID = 产品.供应商ID AND 订单.运货商 = 运货商.运货商ID"/>
  </connection>
  <connection id="3" name="连接" type="1" refreshedVersion="0" savePassword="1">
    <dbPr connection="DBQ=C:\Program Files\Microsoft Office\Office\Samples\Northwind.mdb;DefaultDir=C:\Program Files\Microsoft Office\Office\Samples;Driver={Microsoft Access Driver (*.mdb)};DriverId=25;FIL=MS Access;MaxBufferSize=2048;MaxScanRows=8;PageTimeout=5;SafeTransactions=0;Threads=3;UserCommitSync=Yes;" command="SELECT 产品.产品名称, 订单.订购日期, 订单明细.数量*订单明细.单价*(1-折扣)_x000d__x000a_FROM `C:\Program Files\Microsoft Office\Office\Samples\Northwind`.产品 产品, `C:\Program Files\Microsoft Office\Office\Samples\Northwind`.订单 订单, `C:\Program Files\Microsoft Office\Office\Samples\Northwind`.订单明细 订单明细_x000d__x000a_WHERE 订单明细.订单ID = 订单.订单ID AND 产品.产品ID = 订单明细.产品ID AND ((订单.订购日期&gt;={ts '1997-01-01 00:00:00'}) AND (订单.订购日期&lt;={ts '1997-12-31 00:00:00'}))"/>
  </connection>
  <connection id="4" name="连接1" type="1" refreshedVersion="0" savePassword="1" background="1" saveData="1">
    <dbPr connection="DBQ=C:\Program Files\Microsoft Office\Office\Samples\Northwind.mdb;DefaultDir=C:\Program Files\Microsoft Office\Office\Samples;Driver={Microsoft Access Driver (*.mdb)};DriverId=25;FIL=MS Access;MaxBufferSize=2048;MaxScanRows=8;PageTimeout=5;SafeTransactions=0;Threads=3;UserCommitSync=Yes;" command="SELECT 订单.订单ID, 订单.订购日期, 订单.运货费, 运货商.公司名称 AS '运货公司', 雇员.姓氏 &amp; 名字 AS '业务员姓名', Sum(订单明细.单价*数量*(1-折扣)) AS '订单金额'_x000d__x000a_FROM `C:\Program Files\Microsoft Office\Office\Samples\Northwind`.订单 订单, `C:\Program Files\Microsoft Office\Office\Samples\Northwind`.订单明细 订单明细, `C:\Program Files\Microsoft Office\Office\Samples\Northwind`.雇员 雇员, `C:\Program Files\Microsoft Office\Office\Samples\Northwind`.运货商 运货商_x000d__x000a_WHERE 订单.雇员ID = 雇员.雇员ID AND 订单.运货商 = 运货商.运货商ID AND 订单明细.订单ID = 订单.订单ID_x000d__x000a_GROUP BY 订单.订单ID, 订单.订购日期, 订单.运货费, 运货商.公司名称, 雇员.姓氏 &amp; 名字"/>
  </connection>
</connections>
</file>

<file path=xl/sharedStrings.xml><?xml version="1.0" encoding="utf-8"?>
<sst xmlns="http://schemas.openxmlformats.org/spreadsheetml/2006/main" count="139" uniqueCount="132">
  <si>
    <t>年</t>
    <phoneticPr fontId="4" type="noConversion"/>
  </si>
  <si>
    <t>时间</t>
    <phoneticPr fontId="4" type="noConversion"/>
  </si>
  <si>
    <t>月原油产量(万吨)</t>
    <phoneticPr fontId="4" type="noConversion"/>
  </si>
  <si>
    <t>预测原油产量</t>
    <phoneticPr fontId="4" type="noConversion"/>
  </si>
  <si>
    <t>a</t>
    <phoneticPr fontId="4" type="noConversion"/>
  </si>
  <si>
    <t>b</t>
    <phoneticPr fontId="4" type="noConversion"/>
  </si>
  <si>
    <t>盈亏平衡销量</t>
    <phoneticPr fontId="4" type="noConversion"/>
  </si>
  <si>
    <t>利润</t>
    <phoneticPr fontId="4" type="noConversion"/>
  </si>
  <si>
    <t>销售收益</t>
    <phoneticPr fontId="4" type="noConversion"/>
  </si>
  <si>
    <t>总成本</t>
    <phoneticPr fontId="4" type="noConversion"/>
  </si>
  <si>
    <t>单位可变成本</t>
    <phoneticPr fontId="4" type="noConversion"/>
  </si>
  <si>
    <t>销量</t>
    <phoneticPr fontId="4" type="noConversion"/>
  </si>
  <si>
    <t>销售价格</t>
    <phoneticPr fontId="4" type="noConversion"/>
  </si>
  <si>
    <t>单位原材料成本</t>
    <phoneticPr fontId="4" type="noConversion"/>
  </si>
  <si>
    <t>单位工时成本</t>
    <phoneticPr fontId="4" type="noConversion"/>
  </si>
  <si>
    <t>原材料（公斤）</t>
    <phoneticPr fontId="4" type="noConversion"/>
  </si>
  <si>
    <t>工时（小时）</t>
    <phoneticPr fontId="4" type="noConversion"/>
  </si>
  <si>
    <t>固定成本</t>
    <phoneticPr fontId="4" type="noConversion"/>
  </si>
  <si>
    <t>序号</t>
    <phoneticPr fontId="4" type="noConversion"/>
  </si>
  <si>
    <t>年月</t>
    <phoneticPr fontId="4" type="noConversion"/>
  </si>
  <si>
    <t>平均收益率</t>
    <phoneticPr fontId="4" type="noConversion"/>
  </si>
  <si>
    <t>平均收益率预测值</t>
    <phoneticPr fontId="4" type="noConversion"/>
  </si>
  <si>
    <t>模拟运算表</t>
    <phoneticPr fontId="3" type="noConversion"/>
  </si>
  <si>
    <r>
      <t>R</t>
    </r>
    <r>
      <rPr>
        <vertAlign val="superscript"/>
        <sz val="11"/>
        <rFont val="Times New Roman"/>
        <family val="1"/>
      </rPr>
      <t>2</t>
    </r>
    <phoneticPr fontId="4" type="noConversion"/>
  </si>
  <si>
    <r>
      <t>线性方程参数与R</t>
    </r>
    <r>
      <rPr>
        <i/>
        <vertAlign val="superscript"/>
        <sz val="10"/>
        <rFont val="宋体"/>
        <family val="3"/>
        <charset val="134"/>
      </rPr>
      <t>2</t>
    </r>
    <phoneticPr fontId="3" type="noConversion"/>
  </si>
  <si>
    <t>D函数条件</t>
    <phoneticPr fontId="3" type="noConversion"/>
  </si>
  <si>
    <t>D函数汇总</t>
    <phoneticPr fontId="3" type="noConversion"/>
  </si>
  <si>
    <t>线性预测值</t>
    <phoneticPr fontId="4" type="noConversion"/>
  </si>
  <si>
    <t>年</t>
    <phoneticPr fontId="3" type="noConversion"/>
  </si>
  <si>
    <t>观测值</t>
    <phoneticPr fontId="3" type="noConversion"/>
  </si>
  <si>
    <t>模拟运算表包含可调工时</t>
    <phoneticPr fontId="3" type="noConversion"/>
  </si>
  <si>
    <t>红色空心点作图数据</t>
    <phoneticPr fontId="3" type="noConversion"/>
  </si>
  <si>
    <t>参考线数据</t>
    <phoneticPr fontId="4" type="noConversion"/>
  </si>
  <si>
    <t>截距：</t>
    <phoneticPr fontId="3" type="noConversion"/>
  </si>
  <si>
    <t>斜率</t>
    <phoneticPr fontId="3" type="noConversion"/>
  </si>
  <si>
    <t>年原油产量</t>
    <phoneticPr fontId="3" type="noConversion"/>
  </si>
  <si>
    <t>年</t>
    <phoneticPr fontId="3" type="noConversion"/>
  </si>
  <si>
    <t>模拟运算表值</t>
    <phoneticPr fontId="3" type="noConversion"/>
  </si>
  <si>
    <t>线性预测值</t>
    <phoneticPr fontId="3" type="noConversion"/>
  </si>
  <si>
    <t>年</t>
    <phoneticPr fontId="3" type="noConversion"/>
  </si>
  <si>
    <t>模拟运算表</t>
    <phoneticPr fontId="3" type="noConversion"/>
  </si>
  <si>
    <t xml:space="preserve"> ？</t>
    <phoneticPr fontId="3" type="noConversion"/>
  </si>
  <si>
    <t>结论</t>
    <phoneticPr fontId="3" type="noConversion"/>
  </si>
  <si>
    <t>实现该净现值最大值的方案</t>
    <phoneticPr fontId="3" type="noConversion"/>
  </si>
  <si>
    <t>A,B,C方案净现值最大值</t>
    <phoneticPr fontId="3" type="noConversion"/>
  </si>
  <si>
    <t>查表内插法</t>
    <phoneticPr fontId="3" type="noConversion"/>
  </si>
  <si>
    <t>A、B等效的贴现率（计算）</t>
    <phoneticPr fontId="4" type="noConversion"/>
  </si>
  <si>
    <t>A、B等效的贴现率（查表）</t>
    <phoneticPr fontId="4" type="noConversion"/>
  </si>
  <si>
    <t>贴现率</t>
    <phoneticPr fontId="4" type="noConversion"/>
  </si>
  <si>
    <t>净现值</t>
    <phoneticPr fontId="4" type="noConversion"/>
  </si>
  <si>
    <t>C.委外加工</t>
    <phoneticPr fontId="16" type="noConversion"/>
  </si>
  <si>
    <t>B.改造现有生产线</t>
    <phoneticPr fontId="16" type="noConversion"/>
  </si>
  <si>
    <t>A.引进新生产线</t>
    <phoneticPr fontId="16" type="noConversion"/>
  </si>
  <si>
    <t>残值率</t>
    <phoneticPr fontId="4" type="noConversion"/>
  </si>
  <si>
    <r>
      <t>C.</t>
    </r>
    <r>
      <rPr>
        <sz val="11"/>
        <rFont val="宋体"/>
        <family val="3"/>
        <charset val="134"/>
      </rPr>
      <t>委外加工</t>
    </r>
    <phoneticPr fontId="4" type="noConversion"/>
  </si>
  <si>
    <r>
      <t>B.</t>
    </r>
    <r>
      <rPr>
        <sz val="11"/>
        <rFont val="宋体"/>
        <family val="3"/>
        <charset val="134"/>
      </rPr>
      <t>改造现有生产线</t>
    </r>
    <phoneticPr fontId="4" type="noConversion"/>
  </si>
  <si>
    <r>
      <t>A.</t>
    </r>
    <r>
      <rPr>
        <sz val="11"/>
        <rFont val="宋体"/>
        <family val="3"/>
        <charset val="134"/>
      </rPr>
      <t>引进新生产线</t>
    </r>
    <phoneticPr fontId="4" type="noConversion"/>
  </si>
  <si>
    <r>
      <t>每年</t>
    </r>
    <r>
      <rPr>
        <sz val="11"/>
        <rFont val="Times New Roman"/>
        <family val="1"/>
      </rPr>
      <t xml:space="preserve">                 </t>
    </r>
    <r>
      <rPr>
        <sz val="11"/>
        <rFont val="宋体"/>
        <family val="3"/>
        <charset val="134"/>
      </rPr>
      <t>（自第</t>
    </r>
    <r>
      <rPr>
        <sz val="11"/>
        <rFont val="Times New Roman"/>
        <family val="1"/>
      </rPr>
      <t>1</t>
    </r>
    <r>
      <rPr>
        <sz val="11"/>
        <rFont val="宋体"/>
        <family val="3"/>
        <charset val="134"/>
      </rPr>
      <t>年起</t>
    </r>
    <r>
      <rPr>
        <sz val="11"/>
        <rFont val="Times New Roman"/>
        <family val="1"/>
      </rPr>
      <t>)</t>
    </r>
    <phoneticPr fontId="4" type="noConversion"/>
  </si>
  <si>
    <r>
      <t>每年投入</t>
    </r>
    <r>
      <rPr>
        <sz val="11"/>
        <rFont val="Times New Roman"/>
        <family val="1"/>
      </rPr>
      <t xml:space="preserve">               </t>
    </r>
    <r>
      <rPr>
        <sz val="11"/>
        <rFont val="宋体"/>
        <family val="3"/>
        <charset val="134"/>
      </rPr>
      <t>（自第</t>
    </r>
    <r>
      <rPr>
        <sz val="11"/>
        <rFont val="Times New Roman"/>
        <family val="1"/>
      </rPr>
      <t>1</t>
    </r>
    <r>
      <rPr>
        <sz val="11"/>
        <rFont val="宋体"/>
        <family val="3"/>
        <charset val="134"/>
      </rPr>
      <t>年起</t>
    </r>
    <r>
      <rPr>
        <sz val="11"/>
        <rFont val="Times New Roman"/>
        <family val="1"/>
      </rPr>
      <t>)</t>
    </r>
    <phoneticPr fontId="4" type="noConversion"/>
  </si>
  <si>
    <r>
      <t>初始投入</t>
    </r>
    <r>
      <rPr>
        <sz val="11"/>
        <rFont val="Times New Roman"/>
        <family val="1"/>
      </rPr>
      <t xml:space="preserve">       </t>
    </r>
    <r>
      <rPr>
        <sz val="11"/>
        <rFont val="宋体"/>
        <family val="3"/>
        <charset val="134"/>
      </rPr>
      <t>（第</t>
    </r>
    <r>
      <rPr>
        <sz val="11"/>
        <rFont val="Times New Roman"/>
        <family val="1"/>
      </rPr>
      <t>0</t>
    </r>
    <r>
      <rPr>
        <sz val="11"/>
        <rFont val="宋体"/>
        <family val="3"/>
        <charset val="134"/>
      </rPr>
      <t>年）</t>
    </r>
    <phoneticPr fontId="4" type="noConversion"/>
  </si>
  <si>
    <r>
      <rPr>
        <sz val="11"/>
        <rFont val="宋体"/>
        <family val="1"/>
        <charset val="134"/>
      </rPr>
      <t>方案</t>
    </r>
    <r>
      <rPr>
        <sz val="11"/>
        <rFont val="Times New Roman"/>
        <family val="1"/>
      </rPr>
      <t>C</t>
    </r>
    <phoneticPr fontId="4" type="noConversion"/>
  </si>
  <si>
    <r>
      <rPr>
        <sz val="11"/>
        <rFont val="宋体"/>
        <family val="1"/>
        <charset val="134"/>
      </rPr>
      <t>方案</t>
    </r>
    <r>
      <rPr>
        <sz val="11"/>
        <rFont val="Times New Roman"/>
        <family val="1"/>
      </rPr>
      <t>B</t>
    </r>
    <phoneticPr fontId="4" type="noConversion"/>
  </si>
  <si>
    <r>
      <t>方案</t>
    </r>
    <r>
      <rPr>
        <sz val="11"/>
        <rFont val="Times New Roman"/>
        <family val="1"/>
      </rPr>
      <t>A</t>
    </r>
    <phoneticPr fontId="4" type="noConversion"/>
  </si>
  <si>
    <t>年</t>
    <phoneticPr fontId="16" type="noConversion"/>
  </si>
  <si>
    <t>残值</t>
    <phoneticPr fontId="4" type="noConversion"/>
  </si>
  <si>
    <t>增加收入(万元)</t>
    <phoneticPr fontId="4" type="noConversion"/>
  </si>
  <si>
    <t>投入资金(万元)</t>
    <phoneticPr fontId="4" type="noConversion"/>
  </si>
  <si>
    <t>方案</t>
  </si>
  <si>
    <t>模拟运算表计算净现值</t>
    <phoneticPr fontId="3" type="noConversion"/>
  </si>
  <si>
    <t>各年净现金流</t>
    <phoneticPr fontId="3" type="noConversion"/>
  </si>
  <si>
    <t>全年总成本极小值</t>
  </si>
  <si>
    <t>最优补充供油量</t>
  </si>
  <si>
    <t>全年总成本</t>
  </si>
  <si>
    <t>全年储存成本</t>
  </si>
  <si>
    <t>全年固定补充供油成本</t>
  </si>
  <si>
    <t>每次补充供油量</t>
  </si>
  <si>
    <t>全年单位储存成本</t>
  </si>
  <si>
    <t>每次补充汽油固定供油成本</t>
  </si>
  <si>
    <t>年需求量</t>
  </si>
  <si>
    <t>折扣起点（每次补充供油量）</t>
  </si>
  <si>
    <t>采用折扣总成本扣减比例</t>
  </si>
  <si>
    <t>模拟运算表计算不同折扣下的年总成本</t>
  </si>
  <si>
    <t>模拟运算表计算全年总成本</t>
  </si>
  <si>
    <t>老师您好，这套题我其实不太会，我自己也想过很多办法但不能解决，您有什么解决办法吗</t>
    <phoneticPr fontId="3" type="noConversion"/>
  </si>
  <si>
    <t>内部报酬率</t>
  </si>
  <si>
    <t>净现值</t>
  </si>
  <si>
    <t>贴现率</t>
  </si>
  <si>
    <t>今日收盘价(价格)</t>
  </si>
  <si>
    <t>今日</t>
  </si>
  <si>
    <t>偿还本金100元并支付最后一次利息</t>
  </si>
  <si>
    <t>到期日</t>
  </si>
  <si>
    <t>付息金额(元/百元)</t>
  </si>
  <si>
    <t>每年5月25日付息</t>
  </si>
  <si>
    <t>付息日</t>
  </si>
  <si>
    <t>单利</t>
  </si>
  <si>
    <t>计息方式</t>
  </si>
  <si>
    <t>债券期限(年)</t>
  </si>
  <si>
    <t>面值(元)</t>
  </si>
  <si>
    <t>010514</t>
  </si>
  <si>
    <t>债券代码</t>
  </si>
  <si>
    <t>现值</t>
  </si>
  <si>
    <t>收益</t>
  </si>
  <si>
    <t>日期</t>
  </si>
  <si>
    <t>天</t>
  </si>
  <si>
    <t>14国债</t>
  </si>
  <si>
    <t>债券简称</t>
  </si>
  <si>
    <t>2014记账式国债</t>
  </si>
  <si>
    <t>债券名称</t>
  </si>
  <si>
    <t>单利方法</t>
  </si>
  <si>
    <t>复利方法</t>
  </si>
  <si>
    <t>50次模拟</t>
  </si>
  <si>
    <t>总成本</t>
  </si>
  <si>
    <t>订购成本</t>
  </si>
  <si>
    <t>储存成本</t>
  </si>
  <si>
    <t>期末库存</t>
  </si>
  <si>
    <t>到货天数</t>
  </si>
  <si>
    <t>订货标志</t>
  </si>
  <si>
    <t>实际      需求量</t>
  </si>
  <si>
    <t>理论      需求量</t>
  </si>
  <si>
    <t>本期      到货量</t>
  </si>
  <si>
    <t>期初      库存</t>
  </si>
  <si>
    <t>100天总成本</t>
  </si>
  <si>
    <t>平均</t>
  </si>
  <si>
    <t>延时最大天</t>
  </si>
  <si>
    <t>延时最小天</t>
  </si>
  <si>
    <t>初始库存</t>
  </si>
  <si>
    <t>日持货成本</t>
  </si>
  <si>
    <t>再订购点</t>
  </si>
  <si>
    <t>订货数量</t>
  </si>
  <si>
    <t>标准差</t>
  </si>
  <si>
    <t>日需求均值</t>
  </si>
  <si>
    <t>库存模拟模型</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</si>
</sst>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5">
    <numFmt numFmtId="7" formatCode="&quot;¥&quot;#,##0.00;&quot;¥&quot;\-#,##0.00"/>
    <numFmt numFmtId="8" formatCode="&quot;¥&quot;#,##0.00;[Red]&quot;¥&quot;\-#,##0.00"/>
    <numFmt numFmtId="44" formatCode="_ &quot;¥&quot;* #,##0.00_ ;_ &quot;¥&quot;* \-#,##0.00_ ;_ &quot;¥&quot;* &quot;-&quot;??_ ;_ @_ "/>
    <numFmt numFmtId="176" formatCode="[DBNum1][$-804]yyyy&quot;年&quot;m&quot;月&quot;"/>
    <numFmt numFmtId="177" formatCode="0.0"/>
    <numFmt numFmtId="178" formatCode="0.000"/>
    <numFmt numFmtId="179" formatCode="0_ "/>
    <numFmt numFmtId="180" formatCode="0.0%"/>
    <numFmt numFmtId="181" formatCode="0.000_ "/>
    <numFmt numFmtId="182" formatCode="&quot;¥&quot;#,##0.00_);[Red]\(&quot;¥&quot;#,##0.00\)"/>
    <numFmt numFmtId="183" formatCode="\¥#,##0.00;[Red]\¥\-#,##0.00"/>
    <numFmt numFmtId="184" formatCode="0.00_ "/>
    <numFmt numFmtId="185" formatCode="0.0000%"/>
    <numFmt numFmtId="186" formatCode="0.000%"/>
    <numFmt numFmtId="187" formatCode="_ \¥* #,##0.00_ ;_ \¥* \-#,##0.00_ ;_ \¥* &quot;-&quot;??_ ;_ @_ "/>
  </numFmts>
  <fonts count="22" x14ac:knownFonts="1">
    <font>
      <sz val="11"/>
      <color theme="1"/>
      <name val="宋体"/>
      <family val="2"/>
      <scheme val="minor"/>
    </font>
    <font>
      <sz val="12"/>
      <name val="宋体"/>
      <family val="3"/>
      <charset val="134"/>
    </font>
    <font>
      <sz val="11"/>
      <name val="宋体"/>
      <family val="3"/>
      <charset val="134"/>
    </font>
    <font>
      <sz val="9"/>
      <name val="宋体"/>
      <family val="3"/>
      <charset val="134"/>
      <scheme val="minor"/>
    </font>
    <font>
      <sz val="9"/>
      <name val="宋体"/>
      <family val="3"/>
      <charset val="134"/>
    </font>
    <font>
      <sz val="11"/>
      <name val="Times New Roman"/>
      <family val="1"/>
    </font>
    <font>
      <vertAlign val="superscript"/>
      <sz val="11"/>
      <name val="Times New Roman"/>
      <family val="1"/>
    </font>
    <font>
      <sz val="11"/>
      <color indexed="10"/>
      <name val="宋体"/>
      <family val="3"/>
      <charset val="134"/>
    </font>
    <font>
      <sz val="8"/>
      <name val="Arial"/>
      <family val="2"/>
    </font>
    <font>
      <sz val="11"/>
      <color indexed="8"/>
      <name val="宋体"/>
      <family val="3"/>
      <charset val="134"/>
    </font>
    <font>
      <i/>
      <sz val="10"/>
      <name val="宋体"/>
      <family val="3"/>
      <charset val="134"/>
    </font>
    <font>
      <b/>
      <sz val="11"/>
      <name val="宋体"/>
      <family val="3"/>
      <charset val="134"/>
    </font>
    <font>
      <i/>
      <sz val="11"/>
      <name val="宋体"/>
      <family val="3"/>
      <charset val="134"/>
    </font>
    <font>
      <i/>
      <vertAlign val="superscript"/>
      <sz val="10"/>
      <name val="宋体"/>
      <family val="3"/>
      <charset val="134"/>
    </font>
    <font>
      <b/>
      <u/>
      <sz val="11"/>
      <color indexed="8"/>
      <name val="宋体"/>
      <family val="3"/>
      <charset val="134"/>
    </font>
    <font>
      <b/>
      <sz val="11"/>
      <color indexed="10"/>
      <name val="宋体"/>
      <family val="3"/>
      <charset val="134"/>
    </font>
    <font>
      <u/>
      <sz val="12"/>
      <color indexed="36"/>
      <name val="宋体"/>
      <family val="3"/>
      <charset val="134"/>
    </font>
    <font>
      <sz val="11"/>
      <name val="宋体"/>
      <family val="1"/>
      <charset val="134"/>
    </font>
    <font>
      <sz val="10"/>
      <name val="宋体"/>
      <family val="3"/>
      <charset val="134"/>
    </font>
    <font>
      <sz val="11"/>
      <color indexed="19"/>
      <name val="宋体"/>
      <family val="3"/>
      <charset val="134"/>
    </font>
    <font>
      <b/>
      <sz val="11"/>
      <color rgb="FFFF0000"/>
      <name val="宋体"/>
      <family val="3"/>
      <charset val="134"/>
    </font>
    <font>
      <b/>
      <sz val="10"/>
      <name val="宋体"/>
      <family val="3"/>
      <charset val="134"/>
    </font>
  </fonts>
  <fills count="12">
    <fill>
      <patternFill patternType="none"/>
    </fill>
    <fill>
      <patternFill patternType="gray125"/>
    </fill>
    <fill>
      <patternFill patternType="solid">
        <fgColor theme="6" tint="0.59999389629810485"/>
        <bgColor indexed="64"/>
      </patternFill>
    </fill>
    <fill>
      <patternFill patternType="solid">
        <fgColor theme="0" tint="-0.14999847407452621"/>
        <bgColor indexed="64"/>
      </patternFill>
    </fill>
    <fill>
      <patternFill patternType="solid">
        <fgColor rgb="FFFFFFCC"/>
        <bgColor indexed="64"/>
      </patternFill>
    </fill>
    <fill>
      <patternFill patternType="solid">
        <fgColor theme="8" tint="0.59999389629810485"/>
        <bgColor indexed="64"/>
      </patternFill>
    </fill>
    <fill>
      <patternFill patternType="solid">
        <fgColor theme="9" tint="0.79998168889431442"/>
        <bgColor indexed="64"/>
      </patternFill>
    </fill>
    <fill>
      <patternFill patternType="solid">
        <fgColor theme="0"/>
        <bgColor indexed="64"/>
      </patternFill>
    </fill>
    <fill>
      <patternFill patternType="solid">
        <fgColor theme="0" tint="-0.14990691854609822"/>
        <bgColor indexed="64"/>
      </patternFill>
    </fill>
    <fill>
      <patternFill patternType="solid">
        <fgColor rgb="FFFFFF00"/>
        <bgColor indexed="64"/>
      </patternFill>
    </fill>
    <fill>
      <patternFill patternType="solid">
        <fgColor theme="0" tint="-0.14996795556505021"/>
        <bgColor indexed="64"/>
      </patternFill>
    </fill>
    <fill>
      <patternFill patternType="solid">
        <fgColor theme="0" tint="-0.14993743705557422"/>
        <bgColor indexed="64"/>
      </patternFill>
    </fill>
  </fills>
  <borders count="17">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top style="thin">
        <color indexed="64"/>
      </top>
      <bottom/>
      <diagonal/>
    </border>
    <border>
      <left style="thin">
        <color indexed="64"/>
      </left>
      <right/>
      <top/>
      <bottom/>
      <diagonal/>
    </border>
    <border>
      <left style="thin">
        <color indexed="64"/>
      </left>
      <right style="thin">
        <color indexed="64"/>
      </right>
      <top/>
      <bottom/>
      <diagonal/>
    </border>
    <border>
      <left/>
      <right/>
      <top/>
      <bottom style="thin">
        <color indexed="64"/>
      </bottom>
      <diagonal/>
    </border>
    <border>
      <left style="thin">
        <color indexed="64"/>
      </left>
      <right style="thin">
        <color indexed="64"/>
      </right>
      <top/>
      <bottom style="thin">
        <color indexed="64"/>
      </bottom>
      <diagonal/>
    </border>
    <border>
      <left/>
      <right style="thin">
        <color indexed="64"/>
      </right>
      <top style="thin">
        <color indexed="64"/>
      </top>
      <bottom/>
      <diagonal/>
    </border>
    <border>
      <left/>
      <right style="thin">
        <color indexed="64"/>
      </right>
      <top/>
      <bottom/>
      <diagonal/>
    </border>
    <border>
      <left/>
      <right style="thin">
        <color indexed="64"/>
      </right>
      <top/>
      <bottom style="thin">
        <color indexed="64"/>
      </bottom>
      <diagonal/>
    </border>
    <border>
      <left style="thin">
        <color indexed="64"/>
      </left>
      <right/>
      <top/>
      <bottom style="thin">
        <color indexed="64"/>
      </bottom>
      <diagonal/>
    </border>
    <border>
      <left/>
      <right style="thin">
        <color indexed="64"/>
      </right>
      <top style="thin">
        <color indexed="64"/>
      </top>
      <bottom style="thin">
        <color indexed="64"/>
      </bottom>
      <diagonal/>
    </border>
    <border>
      <left/>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diagonal/>
    </border>
    <border>
      <left style="thin">
        <color auto="1"/>
      </left>
      <right style="thin">
        <color auto="1"/>
      </right>
      <top style="thin">
        <color auto="1"/>
      </top>
      <bottom style="double">
        <color auto="1"/>
      </bottom>
      <diagonal/>
    </border>
  </borders>
  <cellStyleXfs count="10">
    <xf numFmtId="0" fontId="0" fillId="0" borderId="0"/>
    <xf numFmtId="0" fontId="1" fillId="0" borderId="0"/>
    <xf numFmtId="9" fontId="1" fillId="0" borderId="0" applyFont="0" applyFill="0" applyBorder="0" applyAlignment="0" applyProtection="0"/>
    <xf numFmtId="0" fontId="8" fillId="0" borderId="0"/>
    <xf numFmtId="0" fontId="1" fillId="0" borderId="0">
      <alignment vertical="center"/>
    </xf>
    <xf numFmtId="44" fontId="1" fillId="0" borderId="0" applyFont="0" applyFill="0" applyBorder="0" applyAlignment="0" applyProtection="0"/>
    <xf numFmtId="0" fontId="1" fillId="0" borderId="0" applyBorder="0"/>
    <xf numFmtId="0" fontId="1" fillId="0" borderId="0">
      <alignment vertical="center"/>
    </xf>
    <xf numFmtId="0" fontId="1" fillId="0" borderId="0">
      <alignment vertical="center"/>
    </xf>
    <xf numFmtId="187" fontId="1" fillId="0" borderId="0" applyFont="0" applyFill="0" applyBorder="0" applyAlignment="0" applyProtection="0"/>
  </cellStyleXfs>
  <cellXfs count="228">
    <xf numFmtId="0" fontId="0" fillId="0" borderId="0" xfId="0"/>
    <xf numFmtId="0" fontId="2" fillId="0" borderId="0" xfId="1" applyFont="1"/>
    <xf numFmtId="176" fontId="2" fillId="0" borderId="2" xfId="1" applyNumberFormat="1" applyFont="1" applyFill="1" applyBorder="1" applyAlignment="1">
      <alignment horizontal="center" vertical="center"/>
    </xf>
    <xf numFmtId="0" fontId="2" fillId="0" borderId="2" xfId="1" applyFont="1" applyFill="1" applyBorder="1" applyAlignment="1">
      <alignment horizontal="center" vertical="center" wrapText="1"/>
    </xf>
    <xf numFmtId="0" fontId="2" fillId="0" borderId="0" xfId="1" applyFont="1" applyFill="1"/>
    <xf numFmtId="0" fontId="5" fillId="0" borderId="0" xfId="1" applyFont="1" applyFill="1" applyAlignment="1">
      <alignment horizontal="center" vertical="center" wrapText="1"/>
    </xf>
    <xf numFmtId="177" fontId="2" fillId="0" borderId="2" xfId="1" applyNumberFormat="1" applyFont="1" applyFill="1" applyBorder="1" applyAlignment="1">
      <alignment horizontal="center"/>
    </xf>
    <xf numFmtId="177" fontId="2" fillId="0" borderId="5" xfId="1" applyNumberFormat="1" applyFont="1" applyFill="1" applyBorder="1" applyAlignment="1">
      <alignment horizontal="center"/>
    </xf>
    <xf numFmtId="0" fontId="2" fillId="0" borderId="1" xfId="1" applyFont="1" applyFill="1" applyBorder="1" applyAlignment="1">
      <alignment horizontal="center"/>
    </xf>
    <xf numFmtId="14" fontId="2" fillId="0" borderId="7" xfId="1" applyNumberFormat="1" applyFont="1" applyFill="1" applyBorder="1"/>
    <xf numFmtId="0" fontId="2" fillId="0" borderId="2" xfId="1" applyFont="1" applyFill="1" applyBorder="1"/>
    <xf numFmtId="177" fontId="2" fillId="0" borderId="7" xfId="1" applyNumberFormat="1" applyFont="1" applyFill="1" applyBorder="1" applyAlignment="1">
      <alignment horizontal="center"/>
    </xf>
    <xf numFmtId="0" fontId="2" fillId="0" borderId="2" xfId="1" applyFont="1" applyFill="1" applyBorder="1" applyAlignment="1">
      <alignment horizontal="center"/>
    </xf>
    <xf numFmtId="0" fontId="2" fillId="0" borderId="0" xfId="4" applyFont="1">
      <alignment vertical="center"/>
    </xf>
    <xf numFmtId="0" fontId="2" fillId="0" borderId="0" xfId="4" applyFont="1" applyAlignment="1">
      <alignment horizontal="center" vertical="center"/>
    </xf>
    <xf numFmtId="0" fontId="2" fillId="0" borderId="0" xfId="4" applyFont="1" applyFill="1">
      <alignment vertical="center"/>
    </xf>
    <xf numFmtId="0" fontId="7" fillId="0" borderId="1" xfId="4" applyFont="1" applyFill="1" applyBorder="1" applyAlignment="1">
      <alignment horizontal="center" vertical="center"/>
    </xf>
    <xf numFmtId="0" fontId="2" fillId="0" borderId="0" xfId="4" applyFont="1" applyFill="1" applyAlignment="1">
      <alignment horizontal="center" vertical="center"/>
    </xf>
    <xf numFmtId="57" fontId="2" fillId="0" borderId="2" xfId="1" applyNumberFormat="1" applyFont="1" applyFill="1" applyBorder="1"/>
    <xf numFmtId="57" fontId="2" fillId="0" borderId="5" xfId="1" applyNumberFormat="1" applyFont="1" applyFill="1" applyBorder="1"/>
    <xf numFmtId="57" fontId="2" fillId="0" borderId="7" xfId="1" applyNumberFormat="1" applyFont="1" applyFill="1" applyBorder="1"/>
    <xf numFmtId="0" fontId="2" fillId="0" borderId="3" xfId="1" applyFont="1" applyFill="1" applyBorder="1" applyAlignment="1">
      <alignment horizontal="center"/>
    </xf>
    <xf numFmtId="0" fontId="2" fillId="0" borderId="4" xfId="1" applyFont="1" applyFill="1" applyBorder="1" applyAlignment="1">
      <alignment horizontal="center"/>
    </xf>
    <xf numFmtId="0" fontId="2" fillId="0" borderId="11" xfId="1" applyFont="1" applyFill="1" applyBorder="1" applyAlignment="1">
      <alignment horizontal="center"/>
    </xf>
    <xf numFmtId="0" fontId="10" fillId="0" borderId="0" xfId="1" applyFont="1" applyFill="1"/>
    <xf numFmtId="0" fontId="2" fillId="3" borderId="1" xfId="1" applyFont="1" applyFill="1" applyBorder="1" applyAlignment="1">
      <alignment horizontal="center"/>
    </xf>
    <xf numFmtId="0" fontId="2" fillId="5" borderId="1" xfId="1" applyFont="1" applyFill="1" applyBorder="1"/>
    <xf numFmtId="0" fontId="2" fillId="0" borderId="8" xfId="1" applyFont="1" applyFill="1" applyBorder="1"/>
    <xf numFmtId="0" fontId="2" fillId="0" borderId="9" xfId="1" applyFont="1" applyFill="1" applyBorder="1"/>
    <xf numFmtId="0" fontId="2" fillId="0" borderId="10" xfId="1" applyFont="1" applyFill="1" applyBorder="1"/>
    <xf numFmtId="57" fontId="11" fillId="0" borderId="2" xfId="1" applyNumberFormat="1" applyFont="1" applyFill="1" applyBorder="1"/>
    <xf numFmtId="57" fontId="11" fillId="0" borderId="5" xfId="1" applyNumberFormat="1" applyFont="1" applyFill="1" applyBorder="1"/>
    <xf numFmtId="57" fontId="11" fillId="0" borderId="7" xfId="1" applyNumberFormat="1" applyFont="1" applyFill="1" applyBorder="1"/>
    <xf numFmtId="0" fontId="2" fillId="0" borderId="0" xfId="1" applyFont="1" applyFill="1" applyBorder="1" applyAlignment="1">
      <alignment horizontal="center" vertical="center" wrapText="1"/>
    </xf>
    <xf numFmtId="177" fontId="2" fillId="0" borderId="0" xfId="1" applyNumberFormat="1" applyFont="1" applyFill="1" applyBorder="1" applyAlignment="1">
      <alignment horizontal="center"/>
    </xf>
    <xf numFmtId="14" fontId="2" fillId="0" borderId="0" xfId="1" applyNumberFormat="1" applyFont="1" applyFill="1" applyBorder="1"/>
    <xf numFmtId="0" fontId="2" fillId="0" borderId="0" xfId="1" applyFont="1" applyFill="1" applyBorder="1"/>
    <xf numFmtId="57" fontId="2" fillId="0" borderId="8" xfId="1" applyNumberFormat="1" applyFont="1" applyFill="1" applyBorder="1" applyAlignment="1">
      <alignment horizontal="right"/>
    </xf>
    <xf numFmtId="57" fontId="2" fillId="0" borderId="9" xfId="1" applyNumberFormat="1" applyFont="1" applyFill="1" applyBorder="1" applyAlignment="1">
      <alignment horizontal="right"/>
    </xf>
    <xf numFmtId="57" fontId="2" fillId="0" borderId="10" xfId="1" applyNumberFormat="1" applyFont="1" applyFill="1" applyBorder="1" applyAlignment="1">
      <alignment horizontal="right"/>
    </xf>
    <xf numFmtId="0" fontId="12" fillId="0" borderId="0" xfId="1" applyFont="1" applyFill="1" applyAlignment="1">
      <alignment horizontal="center"/>
    </xf>
    <xf numFmtId="14" fontId="11" fillId="0" borderId="2" xfId="1" applyNumberFormat="1" applyFont="1" applyFill="1" applyBorder="1"/>
    <xf numFmtId="176" fontId="11" fillId="0" borderId="2" xfId="1" applyNumberFormat="1" applyFont="1" applyFill="1" applyBorder="1" applyAlignment="1">
      <alignment horizontal="center" vertical="center"/>
    </xf>
    <xf numFmtId="14" fontId="2" fillId="3" borderId="1" xfId="1" applyNumberFormat="1" applyFont="1" applyFill="1" applyBorder="1"/>
    <xf numFmtId="0" fontId="5" fillId="3" borderId="1" xfId="1" applyFont="1" applyFill="1" applyBorder="1"/>
    <xf numFmtId="0" fontId="2" fillId="3" borderId="2" xfId="1" applyFont="1" applyFill="1" applyBorder="1"/>
    <xf numFmtId="178" fontId="2" fillId="2" borderId="2" xfId="1" applyNumberFormat="1" applyFont="1" applyFill="1" applyBorder="1"/>
    <xf numFmtId="178" fontId="2" fillId="2" borderId="5" xfId="1" applyNumberFormat="1" applyFont="1" applyFill="1" applyBorder="1"/>
    <xf numFmtId="178" fontId="2" fillId="2" borderId="7" xfId="1" applyNumberFormat="1" applyFont="1" applyFill="1" applyBorder="1"/>
    <xf numFmtId="0" fontId="2" fillId="6" borderId="5" xfId="1" applyFont="1" applyFill="1" applyBorder="1"/>
    <xf numFmtId="0" fontId="2" fillId="6" borderId="7" xfId="1" applyFont="1" applyFill="1" applyBorder="1"/>
    <xf numFmtId="0" fontId="2" fillId="2" borderId="2" xfId="1" applyFont="1" applyFill="1" applyBorder="1"/>
    <xf numFmtId="0" fontId="2" fillId="2" borderId="5" xfId="1" applyFont="1" applyFill="1" applyBorder="1"/>
    <xf numFmtId="0" fontId="2" fillId="2" borderId="7" xfId="1" applyFont="1" applyFill="1" applyBorder="1"/>
    <xf numFmtId="0" fontId="2" fillId="6" borderId="2" xfId="1" applyFont="1" applyFill="1" applyBorder="1"/>
    <xf numFmtId="14" fontId="10" fillId="0" borderId="0" xfId="1" applyNumberFormat="1" applyFont="1" applyFill="1" applyBorder="1"/>
    <xf numFmtId="14" fontId="2" fillId="3" borderId="2" xfId="1" applyNumberFormat="1" applyFont="1" applyFill="1" applyBorder="1"/>
    <xf numFmtId="0" fontId="2" fillId="2" borderId="8" xfId="1" applyFont="1" applyFill="1" applyBorder="1"/>
    <xf numFmtId="14" fontId="2" fillId="3" borderId="5" xfId="1" applyNumberFormat="1" applyFont="1" applyFill="1" applyBorder="1"/>
    <xf numFmtId="0" fontId="2" fillId="2" borderId="9" xfId="1" applyFont="1" applyFill="1" applyBorder="1"/>
    <xf numFmtId="14" fontId="2" fillId="3" borderId="7" xfId="1" applyNumberFormat="1" applyFont="1" applyFill="1" applyBorder="1"/>
    <xf numFmtId="0" fontId="2" fillId="2" borderId="10" xfId="1" applyFont="1" applyFill="1" applyBorder="1"/>
    <xf numFmtId="0" fontId="2" fillId="3" borderId="1" xfId="4" applyFont="1" applyFill="1" applyBorder="1">
      <alignment vertical="center"/>
    </xf>
    <xf numFmtId="2" fontId="11" fillId="0" borderId="8" xfId="1" applyNumberFormat="1" applyFont="1" applyFill="1" applyBorder="1"/>
    <xf numFmtId="0" fontId="2" fillId="4" borderId="1" xfId="4" applyFont="1" applyFill="1" applyBorder="1">
      <alignment vertical="center"/>
    </xf>
    <xf numFmtId="0" fontId="2" fillId="7" borderId="1" xfId="4" applyFont="1" applyFill="1" applyBorder="1">
      <alignment vertical="center"/>
    </xf>
    <xf numFmtId="0" fontId="2" fillId="2" borderId="1" xfId="4" applyFont="1" applyFill="1" applyBorder="1">
      <alignment vertical="center"/>
    </xf>
    <xf numFmtId="0" fontId="2" fillId="5" borderId="1" xfId="4" applyFont="1" applyFill="1" applyBorder="1">
      <alignment vertical="center"/>
    </xf>
    <xf numFmtId="0" fontId="2" fillId="2" borderId="1" xfId="4" applyFont="1" applyFill="1" applyBorder="1" applyAlignment="1">
      <alignment horizontal="center" vertical="center"/>
    </xf>
    <xf numFmtId="179" fontId="2" fillId="5" borderId="1" xfId="4" applyNumberFormat="1" applyFont="1" applyFill="1" applyBorder="1">
      <alignment vertical="center"/>
    </xf>
    <xf numFmtId="0" fontId="12" fillId="0" borderId="0" xfId="4" applyFont="1" applyAlignment="1">
      <alignment horizontal="left" vertical="center"/>
    </xf>
    <xf numFmtId="0" fontId="9" fillId="2" borderId="1" xfId="4" applyFont="1" applyFill="1" applyBorder="1" applyAlignment="1">
      <alignment horizontal="center" vertical="center"/>
    </xf>
    <xf numFmtId="0" fontId="14" fillId="3" borderId="2" xfId="4" applyFont="1" applyFill="1" applyBorder="1" applyAlignment="1">
      <alignment horizontal="center" vertical="center"/>
    </xf>
    <xf numFmtId="0" fontId="9" fillId="3" borderId="2" xfId="4" applyFont="1" applyFill="1" applyBorder="1">
      <alignment vertical="center"/>
    </xf>
    <xf numFmtId="0" fontId="2" fillId="3" borderId="3" xfId="4" applyFont="1" applyFill="1" applyBorder="1" applyAlignment="1">
      <alignment horizontal="center" vertical="center"/>
    </xf>
    <xf numFmtId="0" fontId="2" fillId="2" borderId="2" xfId="4" applyFont="1" applyFill="1" applyBorder="1" applyAlignment="1">
      <alignment horizontal="center" vertical="center"/>
    </xf>
    <xf numFmtId="0" fontId="2" fillId="2" borderId="15" xfId="4" applyFont="1" applyFill="1" applyBorder="1">
      <alignment vertical="center"/>
    </xf>
    <xf numFmtId="0" fontId="2" fillId="2" borderId="2" xfId="4" applyFont="1" applyFill="1" applyBorder="1">
      <alignment vertical="center"/>
    </xf>
    <xf numFmtId="0" fontId="2" fillId="2" borderId="8" xfId="4" applyFont="1" applyFill="1" applyBorder="1">
      <alignment vertical="center"/>
    </xf>
    <xf numFmtId="0" fontId="2" fillId="3" borderId="4" xfId="4" applyFont="1" applyFill="1" applyBorder="1" applyAlignment="1">
      <alignment horizontal="center" vertical="center"/>
    </xf>
    <xf numFmtId="0" fontId="2" fillId="2" borderId="5" xfId="4" applyFont="1" applyFill="1" applyBorder="1" applyAlignment="1">
      <alignment horizontal="center" vertical="center"/>
    </xf>
    <xf numFmtId="0" fontId="2" fillId="2" borderId="0" xfId="4" applyFont="1" applyFill="1" applyBorder="1">
      <alignment vertical="center"/>
    </xf>
    <xf numFmtId="0" fontId="2" fillId="2" borderId="5" xfId="4" applyFont="1" applyFill="1" applyBorder="1">
      <alignment vertical="center"/>
    </xf>
    <xf numFmtId="0" fontId="2" fillId="2" borderId="9" xfId="4" applyFont="1" applyFill="1" applyBorder="1">
      <alignment vertical="center"/>
    </xf>
    <xf numFmtId="0" fontId="2" fillId="2" borderId="7" xfId="4" applyFont="1" applyFill="1" applyBorder="1" applyAlignment="1">
      <alignment horizontal="center" vertical="center"/>
    </xf>
    <xf numFmtId="0" fontId="2" fillId="2" borderId="6" xfId="4" applyFont="1" applyFill="1" applyBorder="1">
      <alignment vertical="center"/>
    </xf>
    <xf numFmtId="0" fontId="2" fillId="2" borderId="7" xfId="4" applyFont="1" applyFill="1" applyBorder="1">
      <alignment vertical="center"/>
    </xf>
    <xf numFmtId="0" fontId="2" fillId="2" borderId="10" xfId="4" applyFont="1" applyFill="1" applyBorder="1">
      <alignment vertical="center"/>
    </xf>
    <xf numFmtId="0" fontId="12" fillId="0" borderId="0" xfId="4" applyFont="1" applyFill="1">
      <alignment vertical="center"/>
    </xf>
    <xf numFmtId="0" fontId="2" fillId="3" borderId="14" xfId="4" applyFont="1" applyFill="1" applyBorder="1">
      <alignment vertical="center"/>
    </xf>
    <xf numFmtId="0" fontId="2" fillId="3" borderId="13" xfId="4" applyFont="1" applyFill="1" applyBorder="1">
      <alignment vertical="center"/>
    </xf>
    <xf numFmtId="0" fontId="2" fillId="3" borderId="12" xfId="4" applyFont="1" applyFill="1" applyBorder="1">
      <alignment vertical="center"/>
    </xf>
    <xf numFmtId="0" fontId="2" fillId="2" borderId="11" xfId="4" applyFont="1" applyFill="1" applyBorder="1">
      <alignment vertical="center"/>
    </xf>
    <xf numFmtId="0" fontId="12" fillId="0" borderId="0" xfId="4" applyFont="1" applyFill="1" applyAlignment="1">
      <alignment horizontal="left" vertical="center"/>
    </xf>
    <xf numFmtId="1" fontId="2" fillId="2" borderId="1" xfId="4" applyNumberFormat="1" applyFont="1" applyFill="1" applyBorder="1" applyAlignment="1">
      <alignment horizontal="center" vertical="center"/>
    </xf>
    <xf numFmtId="1" fontId="2" fillId="2" borderId="14" xfId="4" applyNumberFormat="1" applyFont="1" applyFill="1" applyBorder="1">
      <alignment vertical="center"/>
    </xf>
    <xf numFmtId="1" fontId="2" fillId="2" borderId="13" xfId="4" applyNumberFormat="1" applyFont="1" applyFill="1" applyBorder="1">
      <alignment vertical="center"/>
    </xf>
    <xf numFmtId="1" fontId="2" fillId="2" borderId="12" xfId="4" applyNumberFormat="1" applyFont="1" applyFill="1" applyBorder="1">
      <alignment vertical="center"/>
    </xf>
    <xf numFmtId="177" fontId="2" fillId="5" borderId="1" xfId="1" applyNumberFormat="1" applyFont="1" applyFill="1" applyBorder="1"/>
    <xf numFmtId="0" fontId="2" fillId="0" borderId="2" xfId="1" applyFont="1" applyBorder="1"/>
    <xf numFmtId="0" fontId="2" fillId="0" borderId="5" xfId="1" applyNumberFormat="1" applyFont="1" applyFill="1" applyBorder="1"/>
    <xf numFmtId="0" fontId="2" fillId="0" borderId="5" xfId="1" applyFont="1" applyBorder="1"/>
    <xf numFmtId="0" fontId="2" fillId="0" borderId="7" xfId="1" applyNumberFormat="1" applyFont="1" applyFill="1" applyBorder="1"/>
    <xf numFmtId="0" fontId="2" fillId="0" borderId="7" xfId="1" applyFont="1" applyBorder="1"/>
    <xf numFmtId="177" fontId="2" fillId="0" borderId="2" xfId="1" applyNumberFormat="1" applyFont="1" applyBorder="1"/>
    <xf numFmtId="14" fontId="2" fillId="0" borderId="5" xfId="1" applyNumberFormat="1" applyFont="1" applyFill="1" applyBorder="1"/>
    <xf numFmtId="0" fontId="2" fillId="0" borderId="0" xfId="1" applyFont="1" applyFill="1" applyAlignment="1">
      <alignment horizontal="center"/>
    </xf>
    <xf numFmtId="7" fontId="2" fillId="2" borderId="7" xfId="1" applyNumberFormat="1" applyFont="1" applyFill="1" applyBorder="1"/>
    <xf numFmtId="180" fontId="2" fillId="3" borderId="11" xfId="2" applyNumberFormat="1" applyFont="1" applyFill="1" applyBorder="1"/>
    <xf numFmtId="7" fontId="2" fillId="2" borderId="5" xfId="1" applyNumberFormat="1" applyFont="1" applyFill="1" applyBorder="1"/>
    <xf numFmtId="180" fontId="2" fillId="3" borderId="4" xfId="2" applyNumberFormat="1" applyFont="1" applyFill="1" applyBorder="1"/>
    <xf numFmtId="0" fontId="2" fillId="5" borderId="1" xfId="1" applyNumberFormat="1" applyFont="1" applyFill="1" applyBorder="1" applyAlignment="1">
      <alignment horizontal="right"/>
    </xf>
    <xf numFmtId="0" fontId="2" fillId="3" borderId="1" xfId="1" applyFont="1" applyFill="1" applyBorder="1"/>
    <xf numFmtId="181" fontId="2" fillId="5" borderId="1" xfId="1" applyNumberFormat="1" applyFont="1" applyFill="1" applyBorder="1"/>
    <xf numFmtId="180" fontId="2" fillId="5" borderId="1" xfId="2" applyNumberFormat="1" applyFont="1" applyFill="1" applyBorder="1"/>
    <xf numFmtId="8" fontId="2" fillId="2" borderId="5" xfId="1" applyNumberFormat="1" applyFont="1" applyFill="1" applyBorder="1"/>
    <xf numFmtId="180" fontId="15" fillId="5" borderId="1" xfId="2" applyNumberFormat="1" applyFont="1" applyFill="1" applyBorder="1"/>
    <xf numFmtId="182" fontId="2" fillId="5" borderId="1" xfId="1" applyNumberFormat="1" applyFont="1" applyFill="1" applyBorder="1" applyAlignment="1">
      <alignment horizontal="right"/>
    </xf>
    <xf numFmtId="180" fontId="2" fillId="5" borderId="1" xfId="1" applyNumberFormat="1" applyFont="1" applyFill="1" applyBorder="1" applyAlignment="1">
      <alignment horizontal="center"/>
    </xf>
    <xf numFmtId="0" fontId="5" fillId="3" borderId="1" xfId="1" applyFont="1" applyFill="1" applyBorder="1" applyAlignment="1"/>
    <xf numFmtId="9" fontId="2" fillId="0" borderId="0" xfId="1" applyNumberFormat="1" applyFont="1" applyFill="1" applyAlignment="1">
      <alignment horizontal="center"/>
    </xf>
    <xf numFmtId="0" fontId="2" fillId="2" borderId="10" xfId="1" applyFont="1" applyFill="1" applyBorder="1" applyAlignment="1">
      <alignment horizontal="center"/>
    </xf>
    <xf numFmtId="0" fontId="2" fillId="2" borderId="7" xfId="1" applyFont="1" applyFill="1" applyBorder="1" applyAlignment="1">
      <alignment horizontal="center"/>
    </xf>
    <xf numFmtId="0" fontId="2" fillId="3" borderId="11" xfId="1" applyFont="1" applyFill="1" applyBorder="1" applyAlignment="1">
      <alignment horizontal="center"/>
    </xf>
    <xf numFmtId="9" fontId="2" fillId="5" borderId="1" xfId="1" applyNumberFormat="1" applyFont="1" applyFill="1" applyBorder="1" applyAlignment="1">
      <alignment horizontal="center"/>
    </xf>
    <xf numFmtId="0" fontId="2" fillId="2" borderId="9" xfId="1" applyFont="1" applyFill="1" applyBorder="1" applyAlignment="1">
      <alignment horizontal="center"/>
    </xf>
    <xf numFmtId="0" fontId="2" fillId="2" borderId="5" xfId="1" applyFont="1" applyFill="1" applyBorder="1" applyAlignment="1">
      <alignment horizontal="center"/>
    </xf>
    <xf numFmtId="0" fontId="2" fillId="3" borderId="4" xfId="1" applyFont="1" applyFill="1" applyBorder="1" applyAlignment="1">
      <alignment horizontal="center"/>
    </xf>
    <xf numFmtId="8" fontId="2" fillId="5" borderId="1" xfId="1" applyNumberFormat="1" applyFont="1" applyFill="1" applyBorder="1" applyAlignment="1">
      <alignment horizontal="center"/>
    </xf>
    <xf numFmtId="9" fontId="2" fillId="5" borderId="1" xfId="2" applyFont="1" applyFill="1" applyBorder="1" applyAlignment="1">
      <alignment horizontal="center"/>
    </xf>
    <xf numFmtId="0" fontId="2" fillId="0" borderId="0" xfId="1" applyFont="1" applyFill="1" applyBorder="1" applyAlignment="1">
      <alignment horizontal="center"/>
    </xf>
    <xf numFmtId="0" fontId="2" fillId="2" borderId="1" xfId="1" applyFont="1" applyFill="1" applyBorder="1" applyAlignment="1">
      <alignment horizontal="center"/>
    </xf>
    <xf numFmtId="0" fontId="2" fillId="4" borderId="1" xfId="1" applyFont="1" applyFill="1" applyBorder="1" applyAlignment="1">
      <alignment horizontal="center"/>
    </xf>
    <xf numFmtId="8" fontId="2" fillId="2" borderId="2" xfId="1" applyNumberFormat="1" applyFont="1" applyFill="1" applyBorder="1"/>
    <xf numFmtId="180" fontId="2" fillId="3" borderId="3" xfId="2" applyNumberFormat="1" applyFont="1" applyFill="1" applyBorder="1"/>
    <xf numFmtId="0" fontId="2" fillId="2" borderId="8" xfId="1" applyFont="1" applyFill="1" applyBorder="1" applyAlignment="1">
      <alignment horizontal="center"/>
    </xf>
    <xf numFmtId="0" fontId="2" fillId="2" borderId="2" xfId="1" applyFont="1" applyFill="1" applyBorder="1" applyAlignment="1">
      <alignment horizontal="center"/>
    </xf>
    <xf numFmtId="0" fontId="2" fillId="3" borderId="3" xfId="1" applyFont="1" applyFill="1" applyBorder="1" applyAlignment="1">
      <alignment horizontal="center"/>
    </xf>
    <xf numFmtId="0" fontId="2" fillId="3" borderId="7" xfId="1" applyFont="1" applyFill="1" applyBorder="1" applyAlignment="1">
      <alignment horizontal="center" vertical="center" wrapText="1"/>
    </xf>
    <xf numFmtId="0" fontId="2" fillId="3" borderId="1" xfId="1" applyFont="1" applyFill="1" applyBorder="1" applyAlignment="1">
      <alignment horizontal="center" wrapText="1"/>
    </xf>
    <xf numFmtId="0" fontId="1" fillId="3" borderId="7" xfId="1" applyFill="1" applyBorder="1" applyAlignment="1"/>
    <xf numFmtId="8" fontId="2" fillId="0" borderId="6" xfId="1" applyNumberFormat="1" applyFont="1" applyFill="1" applyBorder="1"/>
    <xf numFmtId="0" fontId="17" fillId="3" borderId="2" xfId="1" applyFont="1" applyFill="1" applyBorder="1" applyAlignment="1">
      <alignment horizontal="center" vertical="center"/>
    </xf>
    <xf numFmtId="0" fontId="2" fillId="3" borderId="2" xfId="1" applyFont="1" applyFill="1" applyBorder="1" applyAlignment="1">
      <alignment horizontal="center" vertical="center"/>
    </xf>
    <xf numFmtId="0" fontId="2" fillId="3" borderId="2" xfId="1" applyFont="1" applyFill="1" applyBorder="1" applyAlignment="1">
      <alignment horizontal="center" vertical="center" wrapText="1"/>
    </xf>
    <xf numFmtId="0" fontId="2" fillId="3" borderId="12" xfId="1" applyFont="1" applyFill="1" applyBorder="1" applyAlignment="1">
      <alignment horizontal="center" wrapText="1"/>
    </xf>
    <xf numFmtId="0" fontId="2" fillId="3" borderId="14" xfId="1" applyFont="1" applyFill="1" applyBorder="1" applyAlignment="1">
      <alignment horizontal="center" wrapText="1"/>
    </xf>
    <xf numFmtId="0" fontId="2" fillId="3" borderId="2" xfId="1" applyFont="1" applyFill="1" applyBorder="1" applyAlignment="1">
      <alignment horizontal="center" vertical="center"/>
    </xf>
    <xf numFmtId="0" fontId="2" fillId="0" borderId="0" xfId="6" applyFont="1"/>
    <xf numFmtId="0" fontId="18" fillId="8" borderId="4" xfId="6" applyFont="1" applyFill="1" applyBorder="1"/>
    <xf numFmtId="0" fontId="18" fillId="8" borderId="3" xfId="6" applyFont="1" applyFill="1" applyBorder="1"/>
    <xf numFmtId="0" fontId="7" fillId="0" borderId="1" xfId="6" applyFont="1" applyBorder="1"/>
    <xf numFmtId="0" fontId="18" fillId="0" borderId="0" xfId="6" applyFont="1"/>
    <xf numFmtId="0" fontId="18" fillId="2" borderId="7" xfId="6" applyFont="1" applyFill="1" applyBorder="1"/>
    <xf numFmtId="0" fontId="18" fillId="2" borderId="5" xfId="6" applyFont="1" applyFill="1" applyBorder="1"/>
    <xf numFmtId="0" fontId="2" fillId="5" borderId="1" xfId="6" applyFont="1" applyFill="1" applyBorder="1"/>
    <xf numFmtId="0" fontId="2" fillId="8" borderId="1" xfId="6" applyFont="1" applyFill="1" applyBorder="1"/>
    <xf numFmtId="0" fontId="18" fillId="4" borderId="2" xfId="6" applyFont="1" applyFill="1" applyBorder="1"/>
    <xf numFmtId="0" fontId="18" fillId="2" borderId="11" xfId="6" applyFont="1" applyFill="1" applyBorder="1"/>
    <xf numFmtId="0" fontId="18" fillId="8" borderId="2" xfId="6" applyFont="1" applyFill="1" applyBorder="1"/>
    <xf numFmtId="0" fontId="18" fillId="2" borderId="4" xfId="6" applyFont="1" applyFill="1" applyBorder="1"/>
    <xf numFmtId="0" fontId="18" fillId="8" borderId="5" xfId="6" applyFont="1" applyFill="1" applyBorder="1"/>
    <xf numFmtId="0" fontId="2" fillId="7" borderId="7" xfId="6" applyFont="1" applyFill="1" applyBorder="1"/>
    <xf numFmtId="0" fontId="2" fillId="8" borderId="7" xfId="6" applyFont="1" applyFill="1" applyBorder="1"/>
    <xf numFmtId="0" fontId="2" fillId="4" borderId="16" xfId="6" applyFont="1" applyFill="1" applyBorder="1"/>
    <xf numFmtId="0" fontId="2" fillId="8" borderId="16" xfId="6" applyFont="1" applyFill="1" applyBorder="1"/>
    <xf numFmtId="0" fontId="2" fillId="4" borderId="1" xfId="6" applyFont="1" applyFill="1" applyBorder="1"/>
    <xf numFmtId="0" fontId="18" fillId="0" borderId="6" xfId="6" applyFont="1" applyBorder="1"/>
    <xf numFmtId="0" fontId="19" fillId="0" borderId="0" xfId="6" applyFont="1"/>
    <xf numFmtId="9" fontId="2" fillId="7" borderId="1" xfId="6" applyNumberFormat="1" applyFont="1" applyFill="1" applyBorder="1"/>
    <xf numFmtId="0" fontId="10" fillId="0" borderId="0" xfId="6" applyFont="1" applyAlignment="1">
      <alignment horizontal="center" wrapText="1"/>
    </xf>
    <xf numFmtId="0" fontId="20" fillId="9" borderId="0" xfId="6" applyFont="1" applyFill="1"/>
    <xf numFmtId="0" fontId="2" fillId="0" borderId="0" xfId="7" applyFont="1">
      <alignment vertical="center"/>
    </xf>
    <xf numFmtId="0" fontId="2" fillId="0" borderId="0" xfId="7" applyFont="1" applyBorder="1">
      <alignment vertical="center"/>
    </xf>
    <xf numFmtId="14" fontId="2" fillId="0" borderId="0" xfId="7" applyNumberFormat="1" applyFont="1" applyBorder="1">
      <alignment vertical="center"/>
    </xf>
    <xf numFmtId="8" fontId="2" fillId="0" borderId="0" xfId="7" applyNumberFormat="1" applyFont="1" applyBorder="1">
      <alignment vertical="center"/>
    </xf>
    <xf numFmtId="0" fontId="2" fillId="0" borderId="0" xfId="7" applyFont="1" applyFill="1" applyBorder="1">
      <alignment vertical="center"/>
    </xf>
    <xf numFmtId="183" fontId="2" fillId="0" borderId="0" xfId="8" applyNumberFormat="1" applyFont="1">
      <alignment vertical="center"/>
    </xf>
    <xf numFmtId="0" fontId="2" fillId="0" borderId="0" xfId="8" applyFont="1">
      <alignment vertical="center"/>
    </xf>
    <xf numFmtId="14" fontId="2" fillId="0" borderId="0" xfId="8" applyNumberFormat="1" applyFont="1">
      <alignment vertical="center"/>
    </xf>
    <xf numFmtId="184" fontId="2" fillId="2" borderId="10" xfId="8" applyNumberFormat="1" applyFont="1" applyFill="1" applyBorder="1">
      <alignment vertical="center"/>
    </xf>
    <xf numFmtId="0" fontId="2" fillId="2" borderId="10" xfId="8" applyFont="1" applyFill="1" applyBorder="1">
      <alignment vertical="center"/>
    </xf>
    <xf numFmtId="14" fontId="2" fillId="2" borderId="2" xfId="8" applyNumberFormat="1" applyFont="1" applyFill="1" applyBorder="1">
      <alignment vertical="center"/>
    </xf>
    <xf numFmtId="0" fontId="2" fillId="10" borderId="3" xfId="8" applyFont="1" applyFill="1" applyBorder="1" applyAlignment="1">
      <alignment horizontal="center" vertical="center"/>
    </xf>
    <xf numFmtId="0" fontId="2" fillId="2" borderId="9" xfId="8" applyFont="1" applyFill="1" applyBorder="1">
      <alignment vertical="center"/>
    </xf>
    <xf numFmtId="185" fontId="2" fillId="0" borderId="0" xfId="7" applyNumberFormat="1" applyFont="1" applyBorder="1">
      <alignment vertical="center"/>
    </xf>
    <xf numFmtId="9" fontId="2" fillId="0" borderId="0" xfId="8" applyNumberFormat="1" applyFont="1">
      <alignment vertical="center"/>
    </xf>
    <xf numFmtId="185" fontId="2" fillId="2" borderId="1" xfId="8" applyNumberFormat="1" applyFont="1" applyFill="1" applyBorder="1">
      <alignment vertical="center"/>
    </xf>
    <xf numFmtId="0" fontId="2" fillId="10" borderId="1" xfId="8" applyFont="1" applyFill="1" applyBorder="1">
      <alignment vertical="center"/>
    </xf>
    <xf numFmtId="183" fontId="2" fillId="2" borderId="1" xfId="8" applyNumberFormat="1" applyFont="1" applyFill="1" applyBorder="1">
      <alignment vertical="center"/>
    </xf>
    <xf numFmtId="180" fontId="2" fillId="2" borderId="12" xfId="8" applyNumberFormat="1" applyFont="1" applyFill="1" applyBorder="1">
      <alignment vertical="center"/>
    </xf>
    <xf numFmtId="0" fontId="2" fillId="4" borderId="1" xfId="8" applyFont="1" applyFill="1" applyBorder="1">
      <alignment vertical="center"/>
    </xf>
    <xf numFmtId="14" fontId="2" fillId="4" borderId="1" xfId="8" applyNumberFormat="1" applyFont="1" applyFill="1" applyBorder="1">
      <alignment vertical="center"/>
    </xf>
    <xf numFmtId="0" fontId="2" fillId="10" borderId="5" xfId="8" applyFont="1" applyFill="1" applyBorder="1">
      <alignment vertical="center"/>
    </xf>
    <xf numFmtId="10" fontId="2" fillId="0" borderId="0" xfId="7" applyNumberFormat="1" applyFont="1" applyBorder="1">
      <alignment vertical="center"/>
    </xf>
    <xf numFmtId="0" fontId="2" fillId="4" borderId="1" xfId="8" applyFont="1" applyFill="1" applyBorder="1" applyAlignment="1">
      <alignment vertical="center" wrapText="1"/>
    </xf>
    <xf numFmtId="0" fontId="2" fillId="0" borderId="0" xfId="7" quotePrefix="1" applyFont="1" applyBorder="1">
      <alignment vertical="center"/>
    </xf>
    <xf numFmtId="186" fontId="2" fillId="0" borderId="0" xfId="7" applyNumberFormat="1" applyFont="1" applyBorder="1">
      <alignment vertical="center"/>
    </xf>
    <xf numFmtId="49" fontId="2" fillId="4" borderId="1" xfId="8" applyNumberFormat="1" applyFont="1" applyFill="1" applyBorder="1">
      <alignment vertical="center"/>
    </xf>
    <xf numFmtId="0" fontId="2" fillId="0" borderId="0" xfId="7" applyFont="1" applyFill="1">
      <alignment vertical="center"/>
    </xf>
    <xf numFmtId="0" fontId="2" fillId="10" borderId="1" xfId="8" applyFont="1" applyFill="1" applyBorder="1" applyAlignment="1">
      <alignment horizontal="center" vertical="center"/>
    </xf>
    <xf numFmtId="0" fontId="2" fillId="10" borderId="7" xfId="8" applyFont="1" applyFill="1" applyBorder="1" applyAlignment="1">
      <alignment horizontal="center" vertical="center"/>
    </xf>
    <xf numFmtId="0" fontId="2" fillId="10" borderId="5" xfId="8" applyFont="1" applyFill="1" applyBorder="1" applyAlignment="1">
      <alignment horizontal="center" vertical="center"/>
    </xf>
    <xf numFmtId="9" fontId="2" fillId="0" borderId="0" xfId="7" applyNumberFormat="1" applyFont="1">
      <alignment vertical="center"/>
    </xf>
    <xf numFmtId="9" fontId="2" fillId="0" borderId="0" xfId="7" applyNumberFormat="1" applyFont="1" applyFill="1">
      <alignment vertical="center"/>
    </xf>
    <xf numFmtId="183" fontId="2" fillId="10" borderId="7" xfId="9" applyNumberFormat="1" applyFont="1" applyFill="1" applyBorder="1" applyAlignment="1">
      <alignment vertical="center"/>
    </xf>
    <xf numFmtId="183" fontId="2" fillId="10" borderId="7" xfId="8" applyNumberFormat="1" applyFont="1" applyFill="1" applyBorder="1">
      <alignment vertical="center"/>
    </xf>
    <xf numFmtId="9" fontId="2" fillId="10" borderId="1" xfId="8" applyNumberFormat="1" applyFont="1" applyFill="1" applyBorder="1" applyAlignment="1">
      <alignment horizontal="center" vertical="center"/>
    </xf>
    <xf numFmtId="0" fontId="2" fillId="0" borderId="6" xfId="8" applyFont="1" applyBorder="1" applyAlignment="1">
      <alignment horizontal="center" vertical="center"/>
    </xf>
    <xf numFmtId="1" fontId="2" fillId="2" borderId="1" xfId="1" applyNumberFormat="1" applyFont="1" applyFill="1" applyBorder="1"/>
    <xf numFmtId="0" fontId="2" fillId="2" borderId="1" xfId="1" applyFont="1" applyFill="1" applyBorder="1"/>
    <xf numFmtId="0" fontId="2" fillId="11" borderId="1" xfId="1" applyFont="1" applyFill="1" applyBorder="1" applyAlignment="1">
      <alignment horizontal="center"/>
    </xf>
    <xf numFmtId="177" fontId="2" fillId="2" borderId="7" xfId="1" applyNumberFormat="1" applyFont="1" applyFill="1" applyBorder="1"/>
    <xf numFmtId="0" fontId="2" fillId="11" borderId="5" xfId="1" applyFont="1" applyFill="1" applyBorder="1"/>
    <xf numFmtId="177" fontId="2" fillId="2" borderId="5" xfId="1" applyNumberFormat="1" applyFont="1" applyFill="1" applyBorder="1"/>
    <xf numFmtId="0" fontId="2" fillId="11" borderId="2" xfId="1" applyFont="1" applyFill="1" applyBorder="1"/>
    <xf numFmtId="0" fontId="2" fillId="0" borderId="0" xfId="1" applyFont="1" applyFill="1" applyAlignment="1">
      <alignment wrapText="1"/>
    </xf>
    <xf numFmtId="177" fontId="15" fillId="5" borderId="1" xfId="1" applyNumberFormat="1" applyFont="1" applyFill="1" applyBorder="1" applyAlignment="1">
      <alignment horizontal="center" vertical="center" wrapText="1"/>
    </xf>
    <xf numFmtId="0" fontId="2" fillId="11" borderId="1" xfId="1" applyFont="1" applyFill="1" applyBorder="1" applyAlignment="1">
      <alignment horizontal="center" vertical="center" wrapText="1"/>
    </xf>
    <xf numFmtId="0" fontId="2" fillId="0" borderId="0" xfId="1" applyFont="1" applyFill="1" applyAlignment="1">
      <alignment horizontal="right"/>
    </xf>
    <xf numFmtId="0" fontId="2" fillId="4" borderId="1" xfId="1" applyFont="1" applyFill="1" applyBorder="1"/>
    <xf numFmtId="0" fontId="1" fillId="11" borderId="12" xfId="1" applyFont="1" applyFill="1" applyBorder="1" applyAlignment="1"/>
    <xf numFmtId="0" fontId="2" fillId="11" borderId="14" xfId="1" applyFont="1" applyFill="1" applyBorder="1" applyAlignment="1">
      <alignment horizontal="left"/>
    </xf>
    <xf numFmtId="0" fontId="1" fillId="11" borderId="1" xfId="1" applyFont="1" applyFill="1" applyBorder="1" applyAlignment="1"/>
    <xf numFmtId="0" fontId="2" fillId="11" borderId="1" xfId="1" applyFont="1" applyFill="1" applyBorder="1" applyAlignment="1">
      <alignment horizontal="left"/>
    </xf>
    <xf numFmtId="2" fontId="2" fillId="4" borderId="1" xfId="1" applyNumberFormat="1" applyFont="1" applyFill="1" applyBorder="1"/>
    <xf numFmtId="0" fontId="9" fillId="4" borderId="1" xfId="1" applyFont="1" applyFill="1" applyBorder="1"/>
    <xf numFmtId="0" fontId="12" fillId="0" borderId="0" xfId="1" applyFont="1" applyFill="1" applyAlignment="1">
      <alignment horizontal="left"/>
    </xf>
  </cellXfs>
  <cellStyles count="10">
    <cellStyle name="Normal_Calculation (3)" xfId="3"/>
    <cellStyle name="百分比 2" xfId="2"/>
    <cellStyle name="常规" xfId="0" builtinId="0"/>
    <cellStyle name="常规 2" xfId="1"/>
    <cellStyle name="常规 2 2" xfId="6"/>
    <cellStyle name="常规_第6章-盈亏平衡-答案1" xfId="4"/>
    <cellStyle name="常规_第8章2006_2007第一学期第8题A B C答案 - 改造-1" xfId="7"/>
    <cellStyle name="常规_第8章2006_2007第一学期第8题A B C答案 - 改造-1 2" xfId="8"/>
    <cellStyle name="货币 2" xfId="5"/>
    <cellStyle name="货币 2 3" xfId="9"/>
  </cellStyles>
  <dxfs count="0"/>
  <tableStyles count="0" defaultTableStyle="TableStyleMedium2" defaultPivotStyle="PivotStyleMedium9"/>
  <colors>
    <mruColors>
      <color rgb="FFFFFFCC"/>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connections" Target="connection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zh-CN"/>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zh-CN" altLang="en-US"/>
              <a:t>平均收益率时间序列图</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zh-CN"/>
        </a:p>
      </c:txPr>
    </c:title>
    <c:autoTitleDeleted val="0"/>
    <c:plotArea>
      <c:layout/>
      <c:scatterChart>
        <c:scatterStyle val="smoothMarker"/>
        <c:varyColors val="0"/>
        <c:ser>
          <c:idx val="0"/>
          <c:order val="0"/>
          <c:spPr>
            <a:ln w="19050" cap="rnd">
              <a:solidFill>
                <a:schemeClr val="accent1"/>
              </a:solidFill>
              <a:round/>
            </a:ln>
            <a:effectLst/>
          </c:spPr>
          <c:marker>
            <c:symbol val="circle"/>
            <c:size val="5"/>
            <c:spPr>
              <a:solidFill>
                <a:schemeClr val="accent1"/>
              </a:solidFill>
              <a:ln w="9525">
                <a:solidFill>
                  <a:schemeClr val="accent1"/>
                </a:solidFill>
              </a:ln>
              <a:effectLst/>
            </c:spPr>
          </c:marker>
          <c:dLbls>
            <c:delete val="1"/>
          </c:dLbls>
          <c:trendline>
            <c:spPr>
              <a:ln w="19050" cap="rnd">
                <a:solidFill>
                  <a:schemeClr val="accent1"/>
                </a:solidFill>
                <a:prstDash val="sysDot"/>
              </a:ln>
              <a:effectLst/>
            </c:spPr>
            <c:trendlineType val="linear"/>
            <c:forward val="4"/>
            <c:dispRSqr val="1"/>
            <c:dispEq val="1"/>
            <c:trendlineLbl>
              <c:layout>
                <c:manualLayout>
                  <c:x val="1.8138888888888888E-2"/>
                  <c:y val="-0.66114610673665797"/>
                </c:manualLayout>
              </c:layout>
              <c:numFmt formatCode="General" sourceLinked="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zh-CN"/>
                </a:p>
              </c:txPr>
            </c:trendlineLbl>
          </c:trendline>
          <c:yVal>
            <c:numRef>
              <c:f>第1题!$D$2:$D$25</c:f>
              <c:numCache>
                <c:formatCode>General</c:formatCode>
                <c:ptCount val="24"/>
                <c:pt idx="0">
                  <c:v>10.08</c:v>
                </c:pt>
                <c:pt idx="1">
                  <c:v>10.050000000000001</c:v>
                </c:pt>
                <c:pt idx="2">
                  <c:v>9.24</c:v>
                </c:pt>
                <c:pt idx="3">
                  <c:v>9.23</c:v>
                </c:pt>
                <c:pt idx="4">
                  <c:v>9.69</c:v>
                </c:pt>
                <c:pt idx="5">
                  <c:v>9.5500000000000007</c:v>
                </c:pt>
                <c:pt idx="6">
                  <c:v>9.3699999999999992</c:v>
                </c:pt>
                <c:pt idx="7">
                  <c:v>8.5500000000000007</c:v>
                </c:pt>
                <c:pt idx="8">
                  <c:v>8.36</c:v>
                </c:pt>
                <c:pt idx="9">
                  <c:v>8.59</c:v>
                </c:pt>
                <c:pt idx="10">
                  <c:v>7.99</c:v>
                </c:pt>
                <c:pt idx="11">
                  <c:v>8.1199999999999992</c:v>
                </c:pt>
                <c:pt idx="12">
                  <c:v>7.91</c:v>
                </c:pt>
                <c:pt idx="13">
                  <c:v>7.73</c:v>
                </c:pt>
                <c:pt idx="14">
                  <c:v>7.39</c:v>
                </c:pt>
                <c:pt idx="15">
                  <c:v>7.48</c:v>
                </c:pt>
                <c:pt idx="16">
                  <c:v>7.52</c:v>
                </c:pt>
                <c:pt idx="17">
                  <c:v>7.48</c:v>
                </c:pt>
                <c:pt idx="18">
                  <c:v>7.35</c:v>
                </c:pt>
                <c:pt idx="19">
                  <c:v>7.04</c:v>
                </c:pt>
                <c:pt idx="20">
                  <c:v>6.88</c:v>
                </c:pt>
                <c:pt idx="21">
                  <c:v>6.88</c:v>
                </c:pt>
                <c:pt idx="22">
                  <c:v>7.17</c:v>
                </c:pt>
                <c:pt idx="23">
                  <c:v>7.22</c:v>
                </c:pt>
              </c:numCache>
            </c:numRef>
          </c:yVal>
          <c:smooth val="1"/>
          <c:extLst>
            <c:ext xmlns:c16="http://schemas.microsoft.com/office/drawing/2014/chart" uri="{C3380CC4-5D6E-409C-BE32-E72D297353CC}">
              <c16:uniqueId val="{00000000-B84B-4C4C-8EF4-DCB433956190}"/>
            </c:ext>
          </c:extLst>
        </c:ser>
        <c:ser>
          <c:idx val="1"/>
          <c:order val="1"/>
          <c:tx>
            <c:v>.</c:v>
          </c:tx>
          <c:spPr>
            <a:ln w="19050" cap="rnd">
              <a:solidFill>
                <a:schemeClr val="accent2"/>
              </a:solidFill>
              <a:round/>
            </a:ln>
            <a:effectLst/>
          </c:spPr>
          <c:marker>
            <c:symbol val="circle"/>
            <c:size val="5"/>
            <c:spPr>
              <a:solidFill>
                <a:schemeClr val="accent2"/>
              </a:solidFill>
              <a:ln w="9525">
                <a:solidFill>
                  <a:schemeClr val="accent2"/>
                </a:solidFill>
              </a:ln>
              <a:effectLst/>
            </c:spPr>
          </c:marker>
          <c:dLbls>
            <c:dLbl>
              <c:idx val="0"/>
              <c:layout>
                <c:manualLayout>
                  <c:x val="-6.0807075732448965E-2"/>
                  <c:y val="-4.629629629629621E-2"/>
                </c:manualLayout>
              </c:layout>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4-B84B-4C4C-8EF4-DCB433956190}"/>
                </c:ext>
              </c:extLst>
            </c:dLbl>
            <c:dLbl>
              <c:idx val="1"/>
              <c:layout>
                <c:manualLayout>
                  <c:x val="-3.316749585406302E-2"/>
                  <c:y val="-5.5555555555555643E-2"/>
                </c:manualLayout>
              </c:layout>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5-B84B-4C4C-8EF4-DCB433956190}"/>
                </c:ext>
              </c:extLst>
            </c:dLbl>
            <c:dLbl>
              <c:idx val="2"/>
              <c:layout>
                <c:manualLayout>
                  <c:x val="-8.0154781647318957E-2"/>
                  <c:y val="5.5555555555555386E-2"/>
                </c:manualLayout>
              </c:layout>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7-B84B-4C4C-8EF4-DCB433956190}"/>
                </c:ext>
              </c:extLst>
            </c:dLbl>
            <c:dLbl>
              <c:idx val="3"/>
              <c:layout>
                <c:manualLayout>
                  <c:x val="-1.9347705914870297E-2"/>
                  <c:y val="6.4814814814814645E-2"/>
                </c:manualLayout>
              </c:layout>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6-B84B-4C4C-8EF4-DCB433956190}"/>
                </c:ext>
              </c:extLst>
            </c:dLbl>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zh-CN"/>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xVal>
            <c:numRef>
              <c:f>第1题!$B$26:$B$29</c:f>
              <c:numCache>
                <c:formatCode>General</c:formatCode>
                <c:ptCount val="4"/>
                <c:pt idx="0">
                  <c:v>25</c:v>
                </c:pt>
                <c:pt idx="1">
                  <c:v>26</c:v>
                </c:pt>
                <c:pt idx="2">
                  <c:v>27</c:v>
                </c:pt>
                <c:pt idx="3">
                  <c:v>28</c:v>
                </c:pt>
              </c:numCache>
            </c:numRef>
          </c:xVal>
          <c:yVal>
            <c:numRef>
              <c:f>第1题!$D$26:$D$29</c:f>
              <c:numCache>
                <c:formatCode>0.00</c:formatCode>
                <c:ptCount val="4"/>
                <c:pt idx="0">
                  <c:v>6.4496014492753604</c:v>
                </c:pt>
                <c:pt idx="1">
                  <c:v>6.309336231884056</c:v>
                </c:pt>
                <c:pt idx="2">
                  <c:v>6.1690710144927516</c:v>
                </c:pt>
                <c:pt idx="3">
                  <c:v>6.0288057971014473</c:v>
                </c:pt>
              </c:numCache>
            </c:numRef>
          </c:yVal>
          <c:smooth val="1"/>
          <c:extLst>
            <c:ext xmlns:c16="http://schemas.microsoft.com/office/drawing/2014/chart" uri="{C3380CC4-5D6E-409C-BE32-E72D297353CC}">
              <c16:uniqueId val="{00000003-B84B-4C4C-8EF4-DCB433956190}"/>
            </c:ext>
          </c:extLst>
        </c:ser>
        <c:dLbls>
          <c:showLegendKey val="0"/>
          <c:showVal val="1"/>
          <c:showCatName val="0"/>
          <c:showSerName val="0"/>
          <c:showPercent val="0"/>
          <c:showBubbleSize val="0"/>
        </c:dLbls>
        <c:axId val="1866279247"/>
        <c:axId val="1866279663"/>
      </c:scatterChart>
      <c:valAx>
        <c:axId val="1866279247"/>
        <c:scaling>
          <c:orientation val="minMax"/>
          <c:max val="28"/>
          <c:min val="1"/>
        </c:scaling>
        <c:delete val="0"/>
        <c:axPos val="b"/>
        <c:majorGridlines>
          <c:spPr>
            <a:ln w="9525" cap="flat" cmpd="sng" algn="ctr">
              <a:solidFill>
                <a:schemeClr val="tx1">
                  <a:lumMod val="15000"/>
                  <a:lumOff val="85000"/>
                </a:schemeClr>
              </a:solidFill>
              <a:round/>
            </a:ln>
            <a:effectLst/>
          </c:spPr>
        </c:majorGridlines>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zh-CN"/>
          </a:p>
        </c:txPr>
        <c:crossAx val="1866279663"/>
        <c:crosses val="autoZero"/>
        <c:crossBetween val="midCat"/>
        <c:majorUnit val="3"/>
      </c:valAx>
      <c:valAx>
        <c:axId val="1866279663"/>
        <c:scaling>
          <c:orientation val="minMax"/>
          <c:min val="5"/>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zh-CN"/>
          </a:p>
        </c:txPr>
        <c:crossAx val="1866279247"/>
        <c:crosses val="autoZero"/>
        <c:crossBetween val="midCat"/>
        <c:majorUnit val="1"/>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zh-CN"/>
    </a:p>
  </c:txPr>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zh-CN"/>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zh-CN" altLang="en-US"/>
              <a:t>线性预测模型图</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zh-CN"/>
        </a:p>
      </c:txPr>
    </c:title>
    <c:autoTitleDeleted val="0"/>
    <c:plotArea>
      <c:layout/>
      <c:scatterChart>
        <c:scatterStyle val="lineMarker"/>
        <c:varyColors val="0"/>
        <c:ser>
          <c:idx val="0"/>
          <c:order val="0"/>
          <c:spPr>
            <a:ln w="19050" cap="rnd">
              <a:solidFill>
                <a:schemeClr val="accent1"/>
              </a:solidFill>
              <a:round/>
            </a:ln>
            <a:effectLst/>
          </c:spPr>
          <c:marker>
            <c:symbol val="circle"/>
            <c:size val="5"/>
            <c:spPr>
              <a:solidFill>
                <a:schemeClr val="accent1"/>
              </a:solidFill>
              <a:ln w="9525">
                <a:solidFill>
                  <a:schemeClr val="accent1"/>
                </a:solidFill>
              </a:ln>
              <a:effectLst/>
            </c:spPr>
          </c:marker>
          <c:trendline>
            <c:spPr>
              <a:ln w="19050" cap="rnd">
                <a:solidFill>
                  <a:schemeClr val="accent1"/>
                </a:solidFill>
                <a:prstDash val="sysDot"/>
              </a:ln>
              <a:effectLst/>
            </c:spPr>
            <c:trendlineType val="linear"/>
            <c:forward val="2"/>
            <c:dispRSqr val="1"/>
            <c:dispEq val="1"/>
            <c:trendlineLbl>
              <c:layout>
                <c:manualLayout>
                  <c:x val="0.1228740157480315"/>
                  <c:y val="-0.19431466899970837"/>
                </c:manualLayout>
              </c:layout>
              <c:numFmt formatCode="General" sourceLinked="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zh-CN"/>
                </a:p>
              </c:txPr>
            </c:trendlineLbl>
          </c:trendline>
          <c:xVal>
            <c:numRef>
              <c:f>第2题!$J$169:$J$182</c:f>
              <c:numCache>
                <c:formatCode>General</c:formatCode>
                <c:ptCount val="14"/>
                <c:pt idx="0">
                  <c:v>2002</c:v>
                </c:pt>
                <c:pt idx="1">
                  <c:v>2003</c:v>
                </c:pt>
                <c:pt idx="2">
                  <c:v>2004</c:v>
                </c:pt>
                <c:pt idx="3">
                  <c:v>2005</c:v>
                </c:pt>
                <c:pt idx="4">
                  <c:v>2006</c:v>
                </c:pt>
                <c:pt idx="5">
                  <c:v>2007</c:v>
                </c:pt>
                <c:pt idx="6">
                  <c:v>2008</c:v>
                </c:pt>
                <c:pt idx="7">
                  <c:v>2009</c:v>
                </c:pt>
                <c:pt idx="8">
                  <c:v>2010</c:v>
                </c:pt>
                <c:pt idx="9">
                  <c:v>2011</c:v>
                </c:pt>
                <c:pt idx="10">
                  <c:v>2012</c:v>
                </c:pt>
                <c:pt idx="11">
                  <c:v>2013</c:v>
                </c:pt>
                <c:pt idx="12">
                  <c:v>2014</c:v>
                </c:pt>
                <c:pt idx="13">
                  <c:v>2015</c:v>
                </c:pt>
              </c:numCache>
            </c:numRef>
          </c:xVal>
          <c:yVal>
            <c:numRef>
              <c:f>第2题!$K$169:$K$182</c:f>
              <c:numCache>
                <c:formatCode>General</c:formatCode>
                <c:ptCount val="14"/>
                <c:pt idx="0">
                  <c:v>13795.5</c:v>
                </c:pt>
                <c:pt idx="1">
                  <c:v>13939.599999999999</c:v>
                </c:pt>
                <c:pt idx="2">
                  <c:v>14187.6</c:v>
                </c:pt>
                <c:pt idx="3">
                  <c:v>14512.900000000001</c:v>
                </c:pt>
                <c:pt idx="4">
                  <c:v>14857.739999999998</c:v>
                </c:pt>
                <c:pt idx="5">
                  <c:v>14975.399999999998</c:v>
                </c:pt>
                <c:pt idx="6">
                  <c:v>15867.52</c:v>
                </c:pt>
                <c:pt idx="7">
                  <c:v>16204.98</c:v>
                </c:pt>
                <c:pt idx="8">
                  <c:v>16015.25</c:v>
                </c:pt>
                <c:pt idx="9">
                  <c:v>16037.769999999999</c:v>
                </c:pt>
                <c:pt idx="10">
                  <c:v>16222.83</c:v>
                </c:pt>
                <c:pt idx="11">
                  <c:v>16483.36</c:v>
                </c:pt>
                <c:pt idx="12">
                  <c:v>17028.73</c:v>
                </c:pt>
                <c:pt idx="13">
                  <c:v>17044.319999999996</c:v>
                </c:pt>
              </c:numCache>
            </c:numRef>
          </c:yVal>
          <c:smooth val="0"/>
          <c:extLst>
            <c:ext xmlns:c16="http://schemas.microsoft.com/office/drawing/2014/chart" uri="{C3380CC4-5D6E-409C-BE32-E72D297353CC}">
              <c16:uniqueId val="{00000000-59DE-45E2-A1D8-E315BD19B501}"/>
            </c:ext>
          </c:extLst>
        </c:ser>
        <c:ser>
          <c:idx val="1"/>
          <c:order val="1"/>
          <c:spPr>
            <a:ln w="19050" cap="rnd">
              <a:solidFill>
                <a:schemeClr val="accent2"/>
              </a:solidFill>
              <a:round/>
            </a:ln>
            <a:effectLst/>
          </c:spPr>
          <c:marker>
            <c:symbol val="circle"/>
            <c:size val="5"/>
            <c:spPr>
              <a:solidFill>
                <a:schemeClr val="accent2"/>
              </a:solidFill>
              <a:ln w="9525">
                <a:solidFill>
                  <a:schemeClr val="accent2"/>
                </a:solidFill>
              </a:ln>
              <a:effectLst/>
            </c:spPr>
          </c:marker>
          <c:xVal>
            <c:numRef>
              <c:f>第2题!$J$6:$J$8</c:f>
              <c:numCache>
                <c:formatCode>General</c:formatCode>
                <c:ptCount val="3"/>
                <c:pt idx="0">
                  <c:v>2016</c:v>
                </c:pt>
                <c:pt idx="1">
                  <c:v>2017</c:v>
                </c:pt>
                <c:pt idx="2">
                  <c:v>2018</c:v>
                </c:pt>
              </c:numCache>
            </c:numRef>
          </c:xVal>
          <c:yVal>
            <c:numRef>
              <c:f>第2题!$K$6:$K$8</c:f>
              <c:numCache>
                <c:formatCode>General</c:formatCode>
                <c:ptCount val="3"/>
                <c:pt idx="0">
                  <c:v>17460.803846153838</c:v>
                </c:pt>
                <c:pt idx="1">
                  <c:v>17720.591978021956</c:v>
                </c:pt>
                <c:pt idx="2">
                  <c:v>17980.380109890131</c:v>
                </c:pt>
              </c:numCache>
            </c:numRef>
          </c:yVal>
          <c:smooth val="0"/>
          <c:extLst>
            <c:ext xmlns:c16="http://schemas.microsoft.com/office/drawing/2014/chart" uri="{C3380CC4-5D6E-409C-BE32-E72D297353CC}">
              <c16:uniqueId val="{00000006-59DE-45E2-A1D8-E315BD19B501}"/>
            </c:ext>
          </c:extLst>
        </c:ser>
        <c:dLbls>
          <c:showLegendKey val="0"/>
          <c:showVal val="0"/>
          <c:showCatName val="0"/>
          <c:showSerName val="0"/>
          <c:showPercent val="0"/>
          <c:showBubbleSize val="0"/>
        </c:dLbls>
        <c:axId val="2103121951"/>
        <c:axId val="2103113631"/>
      </c:scatterChart>
      <c:valAx>
        <c:axId val="2103121951"/>
        <c:scaling>
          <c:orientation val="minMax"/>
        </c:scaling>
        <c:delete val="0"/>
        <c:axPos val="b"/>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zh-CN"/>
          </a:p>
        </c:txPr>
        <c:crossAx val="2103113631"/>
        <c:crosses val="autoZero"/>
        <c:crossBetween val="midCat"/>
      </c:valAx>
      <c:valAx>
        <c:axId val="2103113631"/>
        <c:scaling>
          <c:orientation val="minMax"/>
          <c:min val="12000"/>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zh-CN"/>
          </a:p>
        </c:txPr>
        <c:crossAx val="2103121951"/>
        <c:crosses val="autoZero"/>
        <c:crossBetween val="midCat"/>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zh-CN"/>
    </a:p>
  </c:txPr>
  <c:printSettings>
    <c:headerFooter/>
    <c:pageMargins b="0.75" l="0.7" r="0.7" t="0.75" header="0.3" footer="0.3"/>
    <c:pageSetup/>
  </c:printSettings>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zh-CN"/>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zh-CN" altLang="en-US"/>
              <a:t>不同工时下利润随销量变化图形</a:t>
            </a:r>
          </a:p>
        </c:rich>
      </c:tx>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zh-CN"/>
        </a:p>
      </c:txPr>
    </c:title>
    <c:autoTitleDeleted val="0"/>
    <c:plotArea>
      <c:layout>
        <c:manualLayout>
          <c:layoutTarget val="inner"/>
          <c:xMode val="edge"/>
          <c:yMode val="edge"/>
          <c:x val="0.12991426071741033"/>
          <c:y val="0.22648607975921745"/>
          <c:w val="0.81419685039370082"/>
          <c:h val="0.73212942061700514"/>
        </c:manualLayout>
      </c:layout>
      <c:scatterChart>
        <c:scatterStyle val="smoothMarker"/>
        <c:varyColors val="0"/>
        <c:ser>
          <c:idx val="1"/>
          <c:order val="0"/>
          <c:spPr>
            <a:ln w="19050" cap="rnd">
              <a:solidFill>
                <a:schemeClr val="bg1">
                  <a:lumMod val="65000"/>
                </a:schemeClr>
              </a:solidFill>
              <a:round/>
            </a:ln>
            <a:effectLst/>
          </c:spPr>
          <c:marker>
            <c:symbol val="none"/>
          </c:marker>
          <c:xVal>
            <c:numRef>
              <c:f>第3题!$E$4:$E$12</c:f>
              <c:numCache>
                <c:formatCode>General</c:formatCode>
                <c:ptCount val="9"/>
                <c:pt idx="0">
                  <c:v>1000</c:v>
                </c:pt>
                <c:pt idx="1">
                  <c:v>1500</c:v>
                </c:pt>
                <c:pt idx="2">
                  <c:v>2000</c:v>
                </c:pt>
                <c:pt idx="3">
                  <c:v>2500</c:v>
                </c:pt>
                <c:pt idx="4">
                  <c:v>3000</c:v>
                </c:pt>
                <c:pt idx="5">
                  <c:v>3500</c:v>
                </c:pt>
                <c:pt idx="6">
                  <c:v>4000</c:v>
                </c:pt>
                <c:pt idx="7">
                  <c:v>4500</c:v>
                </c:pt>
                <c:pt idx="8">
                  <c:v>5000</c:v>
                </c:pt>
              </c:numCache>
            </c:numRef>
          </c:xVal>
          <c:yVal>
            <c:numRef>
              <c:f>第3题!$G$4:$G$12</c:f>
              <c:numCache>
                <c:formatCode>General</c:formatCode>
                <c:ptCount val="9"/>
                <c:pt idx="0">
                  <c:v>-300000</c:v>
                </c:pt>
                <c:pt idx="1">
                  <c:v>-50000</c:v>
                </c:pt>
                <c:pt idx="2">
                  <c:v>200000</c:v>
                </c:pt>
                <c:pt idx="3">
                  <c:v>450000</c:v>
                </c:pt>
                <c:pt idx="4">
                  <c:v>700000</c:v>
                </c:pt>
                <c:pt idx="5">
                  <c:v>950000</c:v>
                </c:pt>
                <c:pt idx="6">
                  <c:v>1200000</c:v>
                </c:pt>
                <c:pt idx="7">
                  <c:v>1450000</c:v>
                </c:pt>
                <c:pt idx="8">
                  <c:v>1700000</c:v>
                </c:pt>
              </c:numCache>
            </c:numRef>
          </c:yVal>
          <c:smooth val="1"/>
          <c:extLst>
            <c:ext xmlns:c16="http://schemas.microsoft.com/office/drawing/2014/chart" uri="{C3380CC4-5D6E-409C-BE32-E72D297353CC}">
              <c16:uniqueId val="{00000001-4437-4C5A-9AF8-EA00C43B4E28}"/>
            </c:ext>
          </c:extLst>
        </c:ser>
        <c:ser>
          <c:idx val="2"/>
          <c:order val="1"/>
          <c:spPr>
            <a:ln w="19050" cap="rnd">
              <a:solidFill>
                <a:schemeClr val="bg1">
                  <a:lumMod val="65000"/>
                </a:schemeClr>
              </a:solidFill>
              <a:round/>
            </a:ln>
            <a:effectLst/>
          </c:spPr>
          <c:marker>
            <c:symbol val="none"/>
          </c:marker>
          <c:xVal>
            <c:numRef>
              <c:f>第3题!$E$4:$E$12</c:f>
              <c:numCache>
                <c:formatCode>General</c:formatCode>
                <c:ptCount val="9"/>
                <c:pt idx="0">
                  <c:v>1000</c:v>
                </c:pt>
                <c:pt idx="1">
                  <c:v>1500</c:v>
                </c:pt>
                <c:pt idx="2">
                  <c:v>2000</c:v>
                </c:pt>
                <c:pt idx="3">
                  <c:v>2500</c:v>
                </c:pt>
                <c:pt idx="4">
                  <c:v>3000</c:v>
                </c:pt>
                <c:pt idx="5">
                  <c:v>3500</c:v>
                </c:pt>
                <c:pt idx="6">
                  <c:v>4000</c:v>
                </c:pt>
                <c:pt idx="7">
                  <c:v>4500</c:v>
                </c:pt>
                <c:pt idx="8">
                  <c:v>5000</c:v>
                </c:pt>
              </c:numCache>
            </c:numRef>
          </c:xVal>
          <c:yVal>
            <c:numRef>
              <c:f>第3题!$H$4:$H$12</c:f>
              <c:numCache>
                <c:formatCode>General</c:formatCode>
                <c:ptCount val="9"/>
                <c:pt idx="0">
                  <c:v>-350000</c:v>
                </c:pt>
                <c:pt idx="1">
                  <c:v>-125000</c:v>
                </c:pt>
                <c:pt idx="2">
                  <c:v>100000</c:v>
                </c:pt>
                <c:pt idx="3">
                  <c:v>325000</c:v>
                </c:pt>
                <c:pt idx="4">
                  <c:v>550000</c:v>
                </c:pt>
                <c:pt idx="5">
                  <c:v>775000</c:v>
                </c:pt>
                <c:pt idx="6">
                  <c:v>1000000</c:v>
                </c:pt>
                <c:pt idx="7">
                  <c:v>1225000</c:v>
                </c:pt>
                <c:pt idx="8">
                  <c:v>1450000</c:v>
                </c:pt>
              </c:numCache>
            </c:numRef>
          </c:yVal>
          <c:smooth val="1"/>
          <c:extLst>
            <c:ext xmlns:c16="http://schemas.microsoft.com/office/drawing/2014/chart" uri="{C3380CC4-5D6E-409C-BE32-E72D297353CC}">
              <c16:uniqueId val="{00000002-4437-4C5A-9AF8-EA00C43B4E28}"/>
            </c:ext>
          </c:extLst>
        </c:ser>
        <c:ser>
          <c:idx val="3"/>
          <c:order val="2"/>
          <c:spPr>
            <a:ln w="19050" cap="rnd">
              <a:solidFill>
                <a:schemeClr val="bg1">
                  <a:lumMod val="65000"/>
                </a:schemeClr>
              </a:solidFill>
              <a:round/>
            </a:ln>
            <a:effectLst/>
          </c:spPr>
          <c:marker>
            <c:symbol val="none"/>
          </c:marker>
          <c:xVal>
            <c:numRef>
              <c:f>第3题!$E$4:$E$12</c:f>
              <c:numCache>
                <c:formatCode>General</c:formatCode>
                <c:ptCount val="9"/>
                <c:pt idx="0">
                  <c:v>1000</c:v>
                </c:pt>
                <c:pt idx="1">
                  <c:v>1500</c:v>
                </c:pt>
                <c:pt idx="2">
                  <c:v>2000</c:v>
                </c:pt>
                <c:pt idx="3">
                  <c:v>2500</c:v>
                </c:pt>
                <c:pt idx="4">
                  <c:v>3000</c:v>
                </c:pt>
                <c:pt idx="5">
                  <c:v>3500</c:v>
                </c:pt>
                <c:pt idx="6">
                  <c:v>4000</c:v>
                </c:pt>
                <c:pt idx="7">
                  <c:v>4500</c:v>
                </c:pt>
                <c:pt idx="8">
                  <c:v>5000</c:v>
                </c:pt>
              </c:numCache>
            </c:numRef>
          </c:xVal>
          <c:yVal>
            <c:numRef>
              <c:f>第3题!$I$4:$I$12</c:f>
              <c:numCache>
                <c:formatCode>General</c:formatCode>
                <c:ptCount val="9"/>
                <c:pt idx="0">
                  <c:v>-400000</c:v>
                </c:pt>
                <c:pt idx="1">
                  <c:v>-200000</c:v>
                </c:pt>
                <c:pt idx="2">
                  <c:v>0</c:v>
                </c:pt>
                <c:pt idx="3">
                  <c:v>200000</c:v>
                </c:pt>
                <c:pt idx="4">
                  <c:v>400000</c:v>
                </c:pt>
                <c:pt idx="5">
                  <c:v>600000</c:v>
                </c:pt>
                <c:pt idx="6">
                  <c:v>800000</c:v>
                </c:pt>
                <c:pt idx="7">
                  <c:v>1000000</c:v>
                </c:pt>
                <c:pt idx="8">
                  <c:v>1200000</c:v>
                </c:pt>
              </c:numCache>
            </c:numRef>
          </c:yVal>
          <c:smooth val="1"/>
          <c:extLst>
            <c:ext xmlns:c16="http://schemas.microsoft.com/office/drawing/2014/chart" uri="{C3380CC4-5D6E-409C-BE32-E72D297353CC}">
              <c16:uniqueId val="{00000003-4437-4C5A-9AF8-EA00C43B4E28}"/>
            </c:ext>
          </c:extLst>
        </c:ser>
        <c:ser>
          <c:idx val="4"/>
          <c:order val="3"/>
          <c:spPr>
            <a:ln w="19050" cap="rnd">
              <a:solidFill>
                <a:schemeClr val="bg1">
                  <a:lumMod val="65000"/>
                </a:schemeClr>
              </a:solidFill>
              <a:round/>
            </a:ln>
            <a:effectLst/>
          </c:spPr>
          <c:marker>
            <c:symbol val="none"/>
          </c:marker>
          <c:xVal>
            <c:numRef>
              <c:f>第3题!$E$4:$E$12</c:f>
              <c:numCache>
                <c:formatCode>General</c:formatCode>
                <c:ptCount val="9"/>
                <c:pt idx="0">
                  <c:v>1000</c:v>
                </c:pt>
                <c:pt idx="1">
                  <c:v>1500</c:v>
                </c:pt>
                <c:pt idx="2">
                  <c:v>2000</c:v>
                </c:pt>
                <c:pt idx="3">
                  <c:v>2500</c:v>
                </c:pt>
                <c:pt idx="4">
                  <c:v>3000</c:v>
                </c:pt>
                <c:pt idx="5">
                  <c:v>3500</c:v>
                </c:pt>
                <c:pt idx="6">
                  <c:v>4000</c:v>
                </c:pt>
                <c:pt idx="7">
                  <c:v>4500</c:v>
                </c:pt>
                <c:pt idx="8">
                  <c:v>5000</c:v>
                </c:pt>
              </c:numCache>
            </c:numRef>
          </c:xVal>
          <c:yVal>
            <c:numRef>
              <c:f>第3题!$J$4:$J$12</c:f>
              <c:numCache>
                <c:formatCode>General</c:formatCode>
                <c:ptCount val="9"/>
                <c:pt idx="0">
                  <c:v>-450000</c:v>
                </c:pt>
                <c:pt idx="1">
                  <c:v>-275000</c:v>
                </c:pt>
                <c:pt idx="2">
                  <c:v>-100000</c:v>
                </c:pt>
                <c:pt idx="3">
                  <c:v>75000</c:v>
                </c:pt>
                <c:pt idx="4">
                  <c:v>250000</c:v>
                </c:pt>
                <c:pt idx="5">
                  <c:v>425000</c:v>
                </c:pt>
                <c:pt idx="6">
                  <c:v>600000</c:v>
                </c:pt>
                <c:pt idx="7">
                  <c:v>775000</c:v>
                </c:pt>
                <c:pt idx="8">
                  <c:v>950000</c:v>
                </c:pt>
              </c:numCache>
            </c:numRef>
          </c:yVal>
          <c:smooth val="1"/>
          <c:extLst>
            <c:ext xmlns:c16="http://schemas.microsoft.com/office/drawing/2014/chart" uri="{C3380CC4-5D6E-409C-BE32-E72D297353CC}">
              <c16:uniqueId val="{00000004-4437-4C5A-9AF8-EA00C43B4E28}"/>
            </c:ext>
          </c:extLst>
        </c:ser>
        <c:ser>
          <c:idx val="5"/>
          <c:order val="4"/>
          <c:spPr>
            <a:ln w="19050" cap="rnd">
              <a:solidFill>
                <a:schemeClr val="bg1">
                  <a:lumMod val="65000"/>
                </a:schemeClr>
              </a:solidFill>
              <a:round/>
            </a:ln>
            <a:effectLst/>
          </c:spPr>
          <c:marker>
            <c:symbol val="none"/>
          </c:marker>
          <c:xVal>
            <c:numRef>
              <c:f>第3题!$E$4:$E$12</c:f>
              <c:numCache>
                <c:formatCode>General</c:formatCode>
                <c:ptCount val="9"/>
                <c:pt idx="0">
                  <c:v>1000</c:v>
                </c:pt>
                <c:pt idx="1">
                  <c:v>1500</c:v>
                </c:pt>
                <c:pt idx="2">
                  <c:v>2000</c:v>
                </c:pt>
                <c:pt idx="3">
                  <c:v>2500</c:v>
                </c:pt>
                <c:pt idx="4">
                  <c:v>3000</c:v>
                </c:pt>
                <c:pt idx="5">
                  <c:v>3500</c:v>
                </c:pt>
                <c:pt idx="6">
                  <c:v>4000</c:v>
                </c:pt>
                <c:pt idx="7">
                  <c:v>4500</c:v>
                </c:pt>
                <c:pt idx="8">
                  <c:v>5000</c:v>
                </c:pt>
              </c:numCache>
            </c:numRef>
          </c:xVal>
          <c:yVal>
            <c:numRef>
              <c:f>第3题!$K$4:$K$12</c:f>
              <c:numCache>
                <c:formatCode>General</c:formatCode>
                <c:ptCount val="9"/>
                <c:pt idx="0">
                  <c:v>-500000</c:v>
                </c:pt>
                <c:pt idx="1">
                  <c:v>-350000</c:v>
                </c:pt>
                <c:pt idx="2">
                  <c:v>-200000</c:v>
                </c:pt>
                <c:pt idx="3">
                  <c:v>-50000</c:v>
                </c:pt>
                <c:pt idx="4">
                  <c:v>100000</c:v>
                </c:pt>
                <c:pt idx="5">
                  <c:v>250000</c:v>
                </c:pt>
                <c:pt idx="6">
                  <c:v>400000</c:v>
                </c:pt>
                <c:pt idx="7">
                  <c:v>550000</c:v>
                </c:pt>
                <c:pt idx="8">
                  <c:v>700000</c:v>
                </c:pt>
              </c:numCache>
            </c:numRef>
          </c:yVal>
          <c:smooth val="1"/>
          <c:extLst>
            <c:ext xmlns:c16="http://schemas.microsoft.com/office/drawing/2014/chart" uri="{C3380CC4-5D6E-409C-BE32-E72D297353CC}">
              <c16:uniqueId val="{00000005-4437-4C5A-9AF8-EA00C43B4E28}"/>
            </c:ext>
          </c:extLst>
        </c:ser>
        <c:ser>
          <c:idx val="6"/>
          <c:order val="5"/>
          <c:spPr>
            <a:ln w="19050" cap="rnd">
              <a:solidFill>
                <a:schemeClr val="accent1">
                  <a:lumMod val="60000"/>
                </a:schemeClr>
              </a:solidFill>
              <a:round/>
            </a:ln>
            <a:effectLst/>
          </c:spPr>
          <c:marker>
            <c:symbol val="circle"/>
            <c:size val="5"/>
            <c:spPr>
              <a:solidFill>
                <a:schemeClr val="accent1">
                  <a:lumMod val="60000"/>
                </a:schemeClr>
              </a:solidFill>
              <a:ln w="9525">
                <a:solidFill>
                  <a:schemeClr val="accent1">
                    <a:lumMod val="60000"/>
                  </a:schemeClr>
                </a:solidFill>
              </a:ln>
              <a:effectLst/>
            </c:spPr>
          </c:marker>
          <c:xVal>
            <c:numRef>
              <c:f>第3题!$E$18:$E$20</c:f>
              <c:numCache>
                <c:formatCode>0</c:formatCode>
                <c:ptCount val="3"/>
                <c:pt idx="0">
                  <c:v>2285.7142857142858</c:v>
                </c:pt>
                <c:pt idx="1">
                  <c:v>2285.7142857142858</c:v>
                </c:pt>
                <c:pt idx="2">
                  <c:v>2285.7142857142858</c:v>
                </c:pt>
              </c:numCache>
            </c:numRef>
          </c:xVal>
          <c:yVal>
            <c:numRef>
              <c:f>第3题!$F$18:$F$20</c:f>
              <c:numCache>
                <c:formatCode>General</c:formatCode>
                <c:ptCount val="3"/>
                <c:pt idx="0">
                  <c:v>1500000</c:v>
                </c:pt>
                <c:pt idx="1">
                  <c:v>0</c:v>
                </c:pt>
                <c:pt idx="2">
                  <c:v>-500000</c:v>
                </c:pt>
              </c:numCache>
            </c:numRef>
          </c:yVal>
          <c:smooth val="1"/>
          <c:extLst>
            <c:ext xmlns:c16="http://schemas.microsoft.com/office/drawing/2014/chart" uri="{C3380CC4-5D6E-409C-BE32-E72D297353CC}">
              <c16:uniqueId val="{00000006-4437-4C5A-9AF8-EA00C43B4E28}"/>
            </c:ext>
          </c:extLst>
        </c:ser>
        <c:ser>
          <c:idx val="7"/>
          <c:order val="6"/>
          <c:spPr>
            <a:ln w="19050" cap="rnd">
              <a:solidFill>
                <a:schemeClr val="accent2">
                  <a:lumMod val="60000"/>
                </a:schemeClr>
              </a:solidFill>
              <a:round/>
            </a:ln>
            <a:effectLst/>
          </c:spPr>
          <c:marker>
            <c:symbol val="square"/>
            <c:size val="7"/>
            <c:spPr>
              <a:solidFill>
                <a:schemeClr val="bg1"/>
              </a:solidFill>
              <a:ln w="9525">
                <a:solidFill>
                  <a:schemeClr val="accent2">
                    <a:lumMod val="60000"/>
                  </a:schemeClr>
                </a:solidFill>
              </a:ln>
              <a:effectLst/>
            </c:spPr>
          </c:marker>
          <c:xVal>
            <c:numRef>
              <c:f>第3题!$F$15:$J$15</c:f>
              <c:numCache>
                <c:formatCode>0</c:formatCode>
                <c:ptCount val="5"/>
                <c:pt idx="0">
                  <c:v>1600</c:v>
                </c:pt>
                <c:pt idx="1">
                  <c:v>1777.7777777777778</c:v>
                </c:pt>
                <c:pt idx="2">
                  <c:v>2000</c:v>
                </c:pt>
                <c:pt idx="3">
                  <c:v>2285.7142857142858</c:v>
                </c:pt>
                <c:pt idx="4">
                  <c:v>2666.6666666666665</c:v>
                </c:pt>
              </c:numCache>
            </c:numRef>
          </c:xVal>
          <c:yVal>
            <c:numRef>
              <c:f>第3题!$F$16:$J$16</c:f>
              <c:numCache>
                <c:formatCode>General</c:formatCode>
                <c:ptCount val="5"/>
                <c:pt idx="0">
                  <c:v>0</c:v>
                </c:pt>
                <c:pt idx="1">
                  <c:v>0</c:v>
                </c:pt>
                <c:pt idx="2">
                  <c:v>0</c:v>
                </c:pt>
                <c:pt idx="3">
                  <c:v>0</c:v>
                </c:pt>
                <c:pt idx="4">
                  <c:v>0</c:v>
                </c:pt>
              </c:numCache>
            </c:numRef>
          </c:yVal>
          <c:smooth val="1"/>
          <c:extLst>
            <c:ext xmlns:c16="http://schemas.microsoft.com/office/drawing/2014/chart" uri="{C3380CC4-5D6E-409C-BE32-E72D297353CC}">
              <c16:uniqueId val="{00000007-4437-4C5A-9AF8-EA00C43B4E28}"/>
            </c:ext>
          </c:extLst>
        </c:ser>
        <c:ser>
          <c:idx val="0"/>
          <c:order val="7"/>
          <c:spPr>
            <a:ln w="19050" cap="rnd">
              <a:solidFill>
                <a:srgbClr val="C00000"/>
              </a:solidFill>
              <a:round/>
            </a:ln>
            <a:effectLst/>
          </c:spPr>
          <c:marker>
            <c:symbol val="none"/>
          </c:marker>
          <c:xVal>
            <c:numRef>
              <c:f>第3题!$E$4:$E$12</c:f>
              <c:numCache>
                <c:formatCode>General</c:formatCode>
                <c:ptCount val="9"/>
                <c:pt idx="0">
                  <c:v>1000</c:v>
                </c:pt>
                <c:pt idx="1">
                  <c:v>1500</c:v>
                </c:pt>
                <c:pt idx="2">
                  <c:v>2000</c:v>
                </c:pt>
                <c:pt idx="3">
                  <c:v>2500</c:v>
                </c:pt>
                <c:pt idx="4">
                  <c:v>3000</c:v>
                </c:pt>
                <c:pt idx="5">
                  <c:v>3500</c:v>
                </c:pt>
                <c:pt idx="6">
                  <c:v>4000</c:v>
                </c:pt>
                <c:pt idx="7">
                  <c:v>4500</c:v>
                </c:pt>
                <c:pt idx="8">
                  <c:v>5000</c:v>
                </c:pt>
              </c:numCache>
            </c:numRef>
          </c:xVal>
          <c:yVal>
            <c:numRef>
              <c:f>第3题!$F$4:$F$12</c:f>
              <c:numCache>
                <c:formatCode>General</c:formatCode>
                <c:ptCount val="9"/>
                <c:pt idx="0">
                  <c:v>-450000</c:v>
                </c:pt>
                <c:pt idx="1">
                  <c:v>-275000</c:v>
                </c:pt>
                <c:pt idx="2">
                  <c:v>-100000</c:v>
                </c:pt>
                <c:pt idx="3">
                  <c:v>75000</c:v>
                </c:pt>
                <c:pt idx="4">
                  <c:v>250000</c:v>
                </c:pt>
                <c:pt idx="5">
                  <c:v>425000</c:v>
                </c:pt>
                <c:pt idx="6">
                  <c:v>600000</c:v>
                </c:pt>
                <c:pt idx="7">
                  <c:v>775000</c:v>
                </c:pt>
                <c:pt idx="8">
                  <c:v>950000</c:v>
                </c:pt>
              </c:numCache>
            </c:numRef>
          </c:yVal>
          <c:smooth val="1"/>
          <c:extLst>
            <c:ext xmlns:c16="http://schemas.microsoft.com/office/drawing/2014/chart" uri="{C3380CC4-5D6E-409C-BE32-E72D297353CC}">
              <c16:uniqueId val="{0000000A-4437-4C5A-9AF8-EA00C43B4E28}"/>
            </c:ext>
          </c:extLst>
        </c:ser>
        <c:dLbls>
          <c:showLegendKey val="0"/>
          <c:showVal val="0"/>
          <c:showCatName val="0"/>
          <c:showSerName val="0"/>
          <c:showPercent val="0"/>
          <c:showBubbleSize val="0"/>
        </c:dLbls>
        <c:axId val="1871533375"/>
        <c:axId val="1871544191"/>
      </c:scatterChart>
      <c:valAx>
        <c:axId val="1871533375"/>
        <c:scaling>
          <c:orientation val="minMax"/>
          <c:min val="1000"/>
        </c:scaling>
        <c:delete val="0"/>
        <c:axPos val="b"/>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zh-CN"/>
          </a:p>
        </c:txPr>
        <c:crossAx val="1871544191"/>
        <c:crosses val="autoZero"/>
        <c:crossBetween val="midCat"/>
      </c:valAx>
      <c:valAx>
        <c:axId val="1871544191"/>
        <c:scaling>
          <c:orientation val="minMax"/>
          <c:max val="1500000"/>
          <c:min val="-500000"/>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zh-CN"/>
          </a:p>
        </c:txPr>
        <c:crossAx val="1871533375"/>
        <c:crosses val="autoZero"/>
        <c:crossBetween val="midCat"/>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zh-CN"/>
    </a:p>
  </c:txPr>
  <c:printSettings>
    <c:headerFooter/>
    <c:pageMargins b="0.75" l="0.7" r="0.7" t="0.75" header="0.3" footer="0.3"/>
    <c:pageSetup/>
  </c:printSettings>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zh-CN"/>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lang="zh-CN" sz="1400" b="0" i="0" u="none" strike="noStrike" kern="1200" spc="0" baseline="0">
                <a:solidFill>
                  <a:schemeClr val="tx1">
                    <a:lumMod val="65000"/>
                    <a:lumOff val="35000"/>
                  </a:schemeClr>
                </a:solidFill>
                <a:latin typeface="+mn-lt"/>
                <a:ea typeface="+mn-ea"/>
                <a:cs typeface="+mn-cs"/>
              </a:defRPr>
            </a:pPr>
            <a:r>
              <a:rPr lang="zh-CN" altLang="en-US"/>
              <a:t>不同补充量下的年总成本</a:t>
            </a:r>
            <a:endParaRPr lang="en-US" altLang="zh-CN"/>
          </a:p>
        </c:rich>
      </c:tx>
      <c:layout/>
      <c:overlay val="0"/>
      <c:spPr>
        <a:noFill/>
        <a:ln>
          <a:noFill/>
        </a:ln>
        <a:effectLst/>
      </c:spPr>
      <c:txPr>
        <a:bodyPr rot="0" spcFirstLastPara="1" vertOverflow="ellipsis" vert="horz" wrap="square" anchor="ctr" anchorCtr="1"/>
        <a:lstStyle/>
        <a:p>
          <a:pPr>
            <a:defRPr lang="zh-CN" sz="1400" b="0" i="0" u="none" strike="noStrike" kern="1200" spc="0" baseline="0">
              <a:solidFill>
                <a:schemeClr val="tx1">
                  <a:lumMod val="65000"/>
                  <a:lumOff val="35000"/>
                </a:schemeClr>
              </a:solidFill>
              <a:latin typeface="+mn-lt"/>
              <a:ea typeface="+mn-ea"/>
              <a:cs typeface="+mn-cs"/>
            </a:defRPr>
          </a:pPr>
          <a:endParaRPr lang="zh-CN"/>
        </a:p>
      </c:txPr>
    </c:title>
    <c:autoTitleDeleted val="0"/>
    <c:plotArea>
      <c:layout>
        <c:manualLayout>
          <c:layoutTarget val="inner"/>
          <c:xMode val="edge"/>
          <c:yMode val="edge"/>
          <c:x val="9.92991146792601E-2"/>
          <c:y val="0.142149913813676"/>
          <c:w val="0.85219685039370097"/>
          <c:h val="0.71574876057159498"/>
        </c:manualLayout>
      </c:layout>
      <c:scatterChart>
        <c:scatterStyle val="lineMarker"/>
        <c:varyColors val="0"/>
        <c:ser>
          <c:idx val="0"/>
          <c:order val="0"/>
          <c:tx>
            <c:strRef>
              <c:f>第5题!$F$1</c:f>
              <c:strCache>
                <c:ptCount val="1"/>
                <c:pt idx="0">
                  <c:v>模拟运算表计算全年总成本</c:v>
                </c:pt>
              </c:strCache>
            </c:strRef>
          </c:tx>
          <c:spPr>
            <a:ln w="25400" cap="rnd">
              <a:solidFill>
                <a:schemeClr val="accent1"/>
              </a:solidFill>
              <a:round/>
            </a:ln>
            <a:effectLst/>
          </c:spPr>
          <c:marker>
            <c:symbol val="none"/>
          </c:marker>
          <c:dPt>
            <c:idx val="8"/>
            <c:marker>
              <c:symbol val="none"/>
            </c:marker>
            <c:bubble3D val="0"/>
            <c:extLst>
              <c:ext xmlns:c16="http://schemas.microsoft.com/office/drawing/2014/chart" uri="{C3380CC4-5D6E-409C-BE32-E72D297353CC}">
                <c16:uniqueId val="{00000000-EA78-4813-AFEC-1984650764A9}"/>
              </c:ext>
            </c:extLst>
          </c:dPt>
          <c:xVal>
            <c:numRef>
              <c:f>第5题!$F$3:$F$14</c:f>
              <c:numCache>
                <c:formatCode>General</c:formatCode>
                <c:ptCount val="12"/>
                <c:pt idx="0">
                  <c:v>1750</c:v>
                </c:pt>
                <c:pt idx="1">
                  <c:v>1900</c:v>
                </c:pt>
                <c:pt idx="2">
                  <c:v>2050</c:v>
                </c:pt>
                <c:pt idx="3">
                  <c:v>2200</c:v>
                </c:pt>
                <c:pt idx="4">
                  <c:v>2350</c:v>
                </c:pt>
                <c:pt idx="5">
                  <c:v>2500</c:v>
                </c:pt>
                <c:pt idx="6">
                  <c:v>2650</c:v>
                </c:pt>
                <c:pt idx="7">
                  <c:v>2800</c:v>
                </c:pt>
                <c:pt idx="8">
                  <c:v>3100</c:v>
                </c:pt>
                <c:pt idx="9">
                  <c:v>3199.9989999999998</c:v>
                </c:pt>
                <c:pt idx="10">
                  <c:v>3200</c:v>
                </c:pt>
                <c:pt idx="11">
                  <c:v>5250</c:v>
                </c:pt>
              </c:numCache>
            </c:numRef>
          </c:xVal>
          <c:yVal>
            <c:numRef>
              <c:f>(第5题!$G$3:$G$14,第5题!$B$16)</c:f>
              <c:numCache>
                <c:formatCode>General</c:formatCode>
                <c:ptCount val="13"/>
                <c:pt idx="0">
                  <c:v>1208.9285714285716</c:v>
                </c:pt>
                <c:pt idx="1">
                  <c:v>1185.5263157894738</c:v>
                </c:pt>
                <c:pt idx="2">
                  <c:v>1171.0365853658536</c:v>
                </c:pt>
                <c:pt idx="3">
                  <c:v>1163.6363636363635</c:v>
                </c:pt>
                <c:pt idx="4">
                  <c:v>1161.9680851063831</c:v>
                </c:pt>
                <c:pt idx="5">
                  <c:v>1165</c:v>
                </c:pt>
                <c:pt idx="6">
                  <c:v>1171.933962264151</c:v>
                </c:pt>
                <c:pt idx="7">
                  <c:v>1182.1428571428571</c:v>
                </c:pt>
                <c:pt idx="8">
                  <c:v>1210.483870967742</c:v>
                </c:pt>
                <c:pt idx="9">
                  <c:v>1221.8748818359786</c:v>
                </c:pt>
                <c:pt idx="10">
                  <c:v>1111.90625</c:v>
                </c:pt>
                <c:pt idx="11">
                  <c:v>1428.375</c:v>
                </c:pt>
                <c:pt idx="12">
                  <c:v>0</c:v>
                </c:pt>
              </c:numCache>
            </c:numRef>
          </c:yVal>
          <c:smooth val="0"/>
          <c:extLst>
            <c:ext xmlns:c16="http://schemas.microsoft.com/office/drawing/2014/chart" uri="{C3380CC4-5D6E-409C-BE32-E72D297353CC}">
              <c16:uniqueId val="{00000001-EA78-4813-AFEC-1984650764A9}"/>
            </c:ext>
          </c:extLst>
        </c:ser>
        <c:ser>
          <c:idx val="1"/>
          <c:order val="1"/>
          <c:spPr>
            <a:ln w="25400" cap="rnd">
              <a:noFill/>
              <a:round/>
            </a:ln>
            <a:effectLst/>
          </c:spPr>
          <c:marker>
            <c:symbol val="circle"/>
            <c:size val="5"/>
            <c:spPr>
              <a:solidFill>
                <a:schemeClr val="accent2"/>
              </a:solidFill>
              <a:ln w="9525">
                <a:solidFill>
                  <a:schemeClr val="accent2"/>
                </a:solidFill>
              </a:ln>
              <a:effectLst/>
            </c:spPr>
          </c:marker>
          <c:xVal>
            <c:numRef>
              <c:f>第5题!$C$7</c:f>
              <c:numCache>
                <c:formatCode>General</c:formatCode>
                <c:ptCount val="1"/>
                <c:pt idx="0">
                  <c:v>3200</c:v>
                </c:pt>
              </c:numCache>
            </c:numRef>
          </c:xVal>
          <c:yVal>
            <c:numRef>
              <c:f>第5题!$C$10</c:f>
              <c:numCache>
                <c:formatCode>General</c:formatCode>
                <c:ptCount val="1"/>
                <c:pt idx="0">
                  <c:v>1111.90625</c:v>
                </c:pt>
              </c:numCache>
            </c:numRef>
          </c:yVal>
          <c:smooth val="0"/>
          <c:extLst>
            <c:ext xmlns:c16="http://schemas.microsoft.com/office/drawing/2014/chart" uri="{C3380CC4-5D6E-409C-BE32-E72D297353CC}">
              <c16:uniqueId val="{00000002-EA78-4813-AFEC-1984650764A9}"/>
            </c:ext>
          </c:extLst>
        </c:ser>
        <c:ser>
          <c:idx val="2"/>
          <c:order val="2"/>
          <c:tx>
            <c:strRef>
              <c:f>第5题!$I$1</c:f>
              <c:strCache>
                <c:ptCount val="1"/>
                <c:pt idx="0">
                  <c:v>模拟运算表计算不同折扣下的年总成本</c:v>
                </c:pt>
              </c:strCache>
            </c:strRef>
          </c:tx>
          <c:spPr>
            <a:ln w="25400" cap="rnd">
              <a:noFill/>
              <a:round/>
            </a:ln>
            <a:effectLst/>
          </c:spPr>
          <c:marker>
            <c:symbol val="circle"/>
            <c:size val="8"/>
            <c:spPr>
              <a:solidFill>
                <a:schemeClr val="bg1"/>
              </a:solidFill>
              <a:ln w="9525">
                <a:solidFill>
                  <a:srgbClr val="FF0000"/>
                </a:solidFill>
              </a:ln>
              <a:effectLst/>
            </c:spPr>
          </c:marker>
          <c:dPt>
            <c:idx val="6"/>
            <c:marker>
              <c:symbol val="circle"/>
              <c:size val="8"/>
              <c:spPr>
                <a:solidFill>
                  <a:srgbClr val="FF0000"/>
                </a:solidFill>
                <a:ln w="9525">
                  <a:solidFill>
                    <a:srgbClr val="FF0000"/>
                  </a:solidFill>
                </a:ln>
                <a:effectLst/>
              </c:spPr>
            </c:marker>
            <c:bubble3D val="0"/>
            <c:extLst>
              <c:ext xmlns:c16="http://schemas.microsoft.com/office/drawing/2014/chart" uri="{C3380CC4-5D6E-409C-BE32-E72D297353CC}">
                <c16:uniqueId val="{00000003-EA78-4813-AFEC-1984650764A9}"/>
              </c:ext>
            </c:extLst>
          </c:dPt>
          <c:xVal>
            <c:numRef>
              <c:f>第5题!$K$3:$K$9</c:f>
              <c:numCache>
                <c:formatCode>General</c:formatCode>
                <c:ptCount val="7"/>
                <c:pt idx="0">
                  <c:v>3200</c:v>
                </c:pt>
                <c:pt idx="1">
                  <c:v>3200</c:v>
                </c:pt>
                <c:pt idx="2">
                  <c:v>3200</c:v>
                </c:pt>
                <c:pt idx="3">
                  <c:v>3200</c:v>
                </c:pt>
                <c:pt idx="4">
                  <c:v>3200</c:v>
                </c:pt>
                <c:pt idx="5">
                  <c:v>3200</c:v>
                </c:pt>
                <c:pt idx="6">
                  <c:v>3200</c:v>
                </c:pt>
              </c:numCache>
            </c:numRef>
          </c:xVal>
          <c:yVal>
            <c:numRef>
              <c:f>第5题!$J$3:$J$9</c:f>
              <c:numCache>
                <c:formatCode>General</c:formatCode>
                <c:ptCount val="7"/>
                <c:pt idx="0">
                  <c:v>1185.21875</c:v>
                </c:pt>
                <c:pt idx="1">
                  <c:v>1173</c:v>
                </c:pt>
                <c:pt idx="2">
                  <c:v>1160.78125</c:v>
                </c:pt>
                <c:pt idx="3">
                  <c:v>1148.5625</c:v>
                </c:pt>
                <c:pt idx="4">
                  <c:v>1136.34375</c:v>
                </c:pt>
                <c:pt idx="5">
                  <c:v>1124.125</c:v>
                </c:pt>
                <c:pt idx="6">
                  <c:v>1111.90625</c:v>
                </c:pt>
              </c:numCache>
            </c:numRef>
          </c:yVal>
          <c:smooth val="0"/>
          <c:extLst>
            <c:ext xmlns:c16="http://schemas.microsoft.com/office/drawing/2014/chart" uri="{C3380CC4-5D6E-409C-BE32-E72D297353CC}">
              <c16:uniqueId val="{00000004-EA78-4813-AFEC-1984650764A9}"/>
            </c:ext>
          </c:extLst>
        </c:ser>
        <c:dLbls>
          <c:showLegendKey val="0"/>
          <c:showVal val="0"/>
          <c:showCatName val="0"/>
          <c:showSerName val="0"/>
          <c:showPercent val="0"/>
          <c:showBubbleSize val="0"/>
        </c:dLbls>
        <c:axId val="743200120"/>
        <c:axId val="743200776"/>
      </c:scatterChart>
      <c:valAx>
        <c:axId val="743200120"/>
        <c:scaling>
          <c:orientation val="minMax"/>
          <c:max val="5250"/>
          <c:min val="1750"/>
        </c:scaling>
        <c:delete val="0"/>
        <c:axPos val="b"/>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lang="zh-CN" sz="900" b="0" i="0" u="none" strike="noStrike" kern="1200" baseline="0">
                <a:solidFill>
                  <a:schemeClr val="tx1">
                    <a:lumMod val="65000"/>
                    <a:lumOff val="35000"/>
                  </a:schemeClr>
                </a:solidFill>
                <a:latin typeface="+mn-lt"/>
                <a:ea typeface="+mn-ea"/>
                <a:cs typeface="+mn-cs"/>
              </a:defRPr>
            </a:pPr>
            <a:endParaRPr lang="zh-CN"/>
          </a:p>
        </c:txPr>
        <c:crossAx val="743200776"/>
        <c:crosses val="autoZero"/>
        <c:crossBetween val="midCat"/>
      </c:valAx>
      <c:valAx>
        <c:axId val="743200776"/>
        <c:scaling>
          <c:orientation val="minMax"/>
          <c:max val="1400"/>
          <c:min val="1100"/>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lang="zh-CN" sz="900" b="0" i="0" u="none" strike="noStrike" kern="1200" baseline="0">
                <a:solidFill>
                  <a:schemeClr val="tx1">
                    <a:lumMod val="65000"/>
                    <a:lumOff val="35000"/>
                  </a:schemeClr>
                </a:solidFill>
                <a:latin typeface="+mn-lt"/>
                <a:ea typeface="+mn-ea"/>
                <a:cs typeface="+mn-cs"/>
              </a:defRPr>
            </a:pPr>
            <a:endParaRPr lang="zh-CN"/>
          </a:p>
        </c:txPr>
        <c:crossAx val="743200120"/>
        <c:crosses val="autoZero"/>
        <c:crossBetween val="midCat"/>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lang="zh-CN"/>
      </a:pPr>
      <a:endParaRPr lang="zh-CN"/>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ctrlProps/ctrlProp1.xml><?xml version="1.0" encoding="utf-8"?>
<formControlPr xmlns="http://schemas.microsoft.com/office/spreadsheetml/2009/9/main" objectType="Spin" dx="26" fmlaLink="$F$2" inc="5" max="30" min="10" page="10" val="25"/>
</file>

<file path=xl/ctrlProps/ctrlProp2.xml><?xml version="1.0" encoding="utf-8"?>
<formControlPr xmlns="http://schemas.microsoft.com/office/spreadsheetml/2009/9/main" objectType="Spin" dx="22" fmlaLink="$V$3" max="9" min="3" page="10" val="9"/>
</file>

<file path=xl/drawings/_rels/drawing1.xml.rels><?xml version="1.0" encoding="UTF-8" standalone="yes"?>
<Relationships xmlns="http://schemas.openxmlformats.org/package/2006/relationships"><Relationship Id="rId2" Type="http://schemas.openxmlformats.org/officeDocument/2006/relationships/chart" Target="../charts/chart1.xml"/><Relationship Id="rId1" Type="http://schemas.openxmlformats.org/officeDocument/2006/relationships/image" Target="../media/image1.emf"/></Relationships>
</file>

<file path=xl/drawings/_rels/drawing2.xml.rels><?xml version="1.0" encoding="UTF-8" standalone="yes"?>
<Relationships xmlns="http://schemas.openxmlformats.org/package/2006/relationships"><Relationship Id="rId1" Type="http://schemas.openxmlformats.org/officeDocument/2006/relationships/chart" Target="../charts/chart2.xml"/></Relationships>
</file>

<file path=xl/drawings/_rels/drawing3.xml.rels><?xml version="1.0" encoding="UTF-8" standalone="yes"?>
<Relationships xmlns="http://schemas.openxmlformats.org/package/2006/relationships"><Relationship Id="rId2" Type="http://schemas.openxmlformats.org/officeDocument/2006/relationships/chart" Target="../charts/chart3.xml"/><Relationship Id="rId1" Type="http://schemas.openxmlformats.org/officeDocument/2006/relationships/image" Target="../media/image2.emf"/></Relationships>
</file>

<file path=xl/drawings/_rels/drawing4.xml.rels><?xml version="1.0" encoding="UTF-8" standalone="yes"?>
<Relationships xmlns="http://schemas.openxmlformats.org/package/2006/relationships"><Relationship Id="rId1" Type="http://schemas.openxmlformats.org/officeDocument/2006/relationships/image" Target="../media/image3.emf"/></Relationships>
</file>

<file path=xl/drawings/_rels/drawing5.xml.rels><?xml version="1.0" encoding="UTF-8" standalone="yes"?>
<Relationships xmlns="http://schemas.openxmlformats.org/package/2006/relationships"><Relationship Id="rId2" Type="http://schemas.openxmlformats.org/officeDocument/2006/relationships/chart" Target="../charts/chart4.xml"/><Relationship Id="rId1" Type="http://schemas.openxmlformats.org/officeDocument/2006/relationships/image" Target="../media/image4.emf"/></Relationships>
</file>

<file path=xl/drawings/drawing1.xml><?xml version="1.0" encoding="utf-8"?>
<xdr:wsDr xmlns:xdr="http://schemas.openxmlformats.org/drawingml/2006/spreadsheetDrawing" xmlns:a="http://schemas.openxmlformats.org/drawingml/2006/main">
  <xdr:twoCellAnchor>
    <xdr:from>
      <xdr:col>10</xdr:col>
      <xdr:colOff>619966</xdr:colOff>
      <xdr:row>0</xdr:row>
      <xdr:rowOff>47811</xdr:rowOff>
    </xdr:from>
    <xdr:to>
      <xdr:col>18</xdr:col>
      <xdr:colOff>435815</xdr:colOff>
      <xdr:row>27</xdr:row>
      <xdr:rowOff>162110</xdr:rowOff>
    </xdr:to>
    <xdr:grpSp>
      <xdr:nvGrpSpPr>
        <xdr:cNvPr id="9" name="组合 8">
          <a:extLst>
            <a:ext uri="{FF2B5EF4-FFF2-40B4-BE49-F238E27FC236}">
              <a16:creationId xmlns:a16="http://schemas.microsoft.com/office/drawing/2014/main" id="{00000000-0008-0000-0200-000009000000}"/>
            </a:ext>
          </a:extLst>
        </xdr:cNvPr>
        <xdr:cNvGrpSpPr/>
      </xdr:nvGrpSpPr>
      <xdr:grpSpPr>
        <a:xfrm>
          <a:off x="7028386" y="47811"/>
          <a:ext cx="4753609" cy="5052059"/>
          <a:chOff x="5329239" y="-152400"/>
          <a:chExt cx="5257799" cy="4743450"/>
        </a:xfrm>
      </xdr:grpSpPr>
      <xdr:sp macro="" textlink="">
        <xdr:nvSpPr>
          <xdr:cNvPr id="4" name="TextBox 3">
            <a:extLst>
              <a:ext uri="{FF2B5EF4-FFF2-40B4-BE49-F238E27FC236}">
                <a16:creationId xmlns:a16="http://schemas.microsoft.com/office/drawing/2014/main" id="{00000000-0008-0000-0200-000004000000}"/>
              </a:ext>
            </a:extLst>
          </xdr:cNvPr>
          <xdr:cNvSpPr txBox="1"/>
        </xdr:nvSpPr>
        <xdr:spPr>
          <a:xfrm>
            <a:off x="5329239" y="-152400"/>
            <a:ext cx="5257799" cy="4743450"/>
          </a:xfrm>
          <a:prstGeom prst="rect">
            <a:avLst/>
          </a:prstGeom>
          <a:solidFill>
            <a:schemeClr val="accent5">
              <a:lumMod val="40000"/>
              <a:lumOff val="60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zh-CN" altLang="zh-CN" sz="1100" b="1" i="0" baseline="0">
                <a:solidFill>
                  <a:schemeClr val="dk1"/>
                </a:solidFill>
                <a:effectLst/>
                <a:latin typeface="+mn-lt"/>
                <a:ea typeface="+mn-ea"/>
                <a:cs typeface="+mn-cs"/>
              </a:rPr>
              <a:t>第</a:t>
            </a:r>
            <a:r>
              <a:rPr lang="en-US" altLang="zh-CN" sz="1100" b="1" i="0" baseline="0">
                <a:solidFill>
                  <a:schemeClr val="dk1"/>
                </a:solidFill>
                <a:effectLst/>
                <a:latin typeface="+mn-lt"/>
                <a:ea typeface="+mn-ea"/>
                <a:cs typeface="+mn-cs"/>
              </a:rPr>
              <a:t>1</a:t>
            </a:r>
            <a:r>
              <a:rPr lang="zh-CN" altLang="zh-CN" sz="1100" b="1" i="0" baseline="0">
                <a:solidFill>
                  <a:schemeClr val="dk1"/>
                </a:solidFill>
                <a:effectLst/>
                <a:latin typeface="+mn-lt"/>
                <a:ea typeface="+mn-ea"/>
                <a:cs typeface="+mn-cs"/>
              </a:rPr>
              <a:t>题  </a:t>
            </a:r>
            <a:r>
              <a:rPr lang="zh-CN" altLang="zh-CN" sz="1100">
                <a:solidFill>
                  <a:schemeClr val="dk1"/>
                </a:solidFill>
                <a:effectLst/>
                <a:latin typeface="+mn-lt"/>
                <a:ea typeface="+mn-ea"/>
                <a:cs typeface="+mn-cs"/>
              </a:rPr>
              <a:t>某公司</a:t>
            </a:r>
            <a:r>
              <a:rPr lang="en-US" altLang="zh-CN" sz="1100">
                <a:solidFill>
                  <a:schemeClr val="dk1"/>
                </a:solidFill>
                <a:effectLst/>
                <a:latin typeface="+mn-lt"/>
                <a:ea typeface="+mn-ea"/>
                <a:cs typeface="+mn-cs"/>
              </a:rPr>
              <a:t>2014</a:t>
            </a:r>
            <a:r>
              <a:rPr lang="zh-CN" altLang="zh-CN" sz="1100">
                <a:solidFill>
                  <a:schemeClr val="dk1"/>
                </a:solidFill>
                <a:effectLst/>
                <a:latin typeface="+mn-lt"/>
                <a:ea typeface="+mn-ea"/>
                <a:cs typeface="+mn-cs"/>
              </a:rPr>
              <a:t>年和</a:t>
            </a:r>
            <a:r>
              <a:rPr lang="en-US" altLang="zh-CN" sz="1100">
                <a:solidFill>
                  <a:schemeClr val="dk1"/>
                </a:solidFill>
                <a:effectLst/>
                <a:latin typeface="+mn-lt"/>
                <a:ea typeface="+mn-ea"/>
                <a:cs typeface="+mn-cs"/>
              </a:rPr>
              <a:t>2015</a:t>
            </a:r>
            <a:r>
              <a:rPr lang="zh-CN" altLang="zh-CN" sz="1100">
                <a:solidFill>
                  <a:schemeClr val="dk1"/>
                </a:solidFill>
                <a:effectLst/>
                <a:latin typeface="+mn-lt"/>
                <a:ea typeface="+mn-ea"/>
                <a:cs typeface="+mn-cs"/>
              </a:rPr>
              <a:t>年长期债券的平均收益率数据安排在本工作表的</a:t>
            </a:r>
            <a:r>
              <a:rPr lang="en-US" altLang="zh-CN" sz="1100">
                <a:solidFill>
                  <a:schemeClr val="dk1"/>
                </a:solidFill>
                <a:effectLst/>
                <a:latin typeface="+mn-lt"/>
                <a:ea typeface="+mn-ea"/>
                <a:cs typeface="+mn-cs"/>
              </a:rPr>
              <a:t>B1:D25</a:t>
            </a:r>
            <a:r>
              <a:rPr lang="zh-CN" altLang="zh-CN" sz="1100">
                <a:solidFill>
                  <a:schemeClr val="dk1"/>
                </a:solidFill>
                <a:effectLst/>
                <a:latin typeface="+mn-lt"/>
                <a:ea typeface="+mn-ea"/>
                <a:cs typeface="+mn-cs"/>
              </a:rPr>
              <a:t>范围内，如下图所示。要求：</a:t>
            </a:r>
          </a:p>
          <a:p>
            <a:r>
              <a:rPr lang="en-US" altLang="zh-CN" sz="1100">
                <a:solidFill>
                  <a:schemeClr val="dk1"/>
                </a:solidFill>
                <a:effectLst/>
                <a:latin typeface="+mn-lt"/>
                <a:ea typeface="+mn-ea"/>
                <a:cs typeface="+mn-cs"/>
              </a:rPr>
              <a:t>1. </a:t>
            </a:r>
            <a:r>
              <a:rPr lang="zh-CN" altLang="zh-CN" sz="1100">
                <a:solidFill>
                  <a:schemeClr val="dk1"/>
                </a:solidFill>
                <a:effectLst/>
                <a:latin typeface="+mn-lt"/>
                <a:ea typeface="+mn-ea"/>
                <a:cs typeface="+mn-cs"/>
              </a:rPr>
              <a:t>利用这些数据，制作债券平均收益率时间序列散点图，并添加线性趋势线显示直线趋势方程和</a:t>
            </a:r>
            <a:r>
              <a:rPr lang="en-US" altLang="zh-CN" sz="1100">
                <a:solidFill>
                  <a:schemeClr val="dk1"/>
                </a:solidFill>
                <a:effectLst/>
                <a:latin typeface="+mn-lt"/>
                <a:ea typeface="+mn-ea"/>
                <a:cs typeface="+mn-cs"/>
              </a:rPr>
              <a:t>R</a:t>
            </a:r>
            <a:r>
              <a:rPr lang="zh-CN" altLang="zh-CN" sz="1100">
                <a:solidFill>
                  <a:schemeClr val="dk1"/>
                </a:solidFill>
                <a:effectLst/>
                <a:latin typeface="+mn-lt"/>
                <a:ea typeface="+mn-ea"/>
                <a:cs typeface="+mn-cs"/>
              </a:rPr>
              <a:t>平方；</a:t>
            </a:r>
          </a:p>
          <a:p>
            <a:r>
              <a:rPr lang="en-US" altLang="zh-CN" sz="1100">
                <a:solidFill>
                  <a:schemeClr val="dk1"/>
                </a:solidFill>
                <a:effectLst/>
                <a:latin typeface="+mn-lt"/>
                <a:ea typeface="+mn-ea"/>
                <a:cs typeface="+mn-cs"/>
              </a:rPr>
              <a:t>2. </a:t>
            </a:r>
            <a:r>
              <a:rPr lang="zh-CN" altLang="zh-CN" sz="1100">
                <a:solidFill>
                  <a:schemeClr val="dk1"/>
                </a:solidFill>
                <a:effectLst/>
                <a:latin typeface="+mn-lt"/>
                <a:ea typeface="+mn-ea"/>
                <a:cs typeface="+mn-cs"/>
              </a:rPr>
              <a:t>如果这个时间序列具有明显的线性趋势，用直线趋势方程或</a:t>
            </a:r>
            <a:r>
              <a:rPr lang="en-US" altLang="zh-CN" sz="1100">
                <a:solidFill>
                  <a:schemeClr val="dk1"/>
                </a:solidFill>
                <a:effectLst/>
                <a:latin typeface="+mn-lt"/>
                <a:ea typeface="+mn-ea"/>
                <a:cs typeface="+mn-cs"/>
              </a:rPr>
              <a:t>EXCEL</a:t>
            </a:r>
            <a:r>
              <a:rPr lang="zh-CN" altLang="zh-CN" sz="1100">
                <a:solidFill>
                  <a:schemeClr val="dk1"/>
                </a:solidFill>
                <a:effectLst/>
                <a:latin typeface="+mn-lt"/>
                <a:ea typeface="+mn-ea"/>
                <a:cs typeface="+mn-cs"/>
              </a:rPr>
              <a:t>内建函数预测未来</a:t>
            </a:r>
            <a:r>
              <a:rPr lang="en-US" altLang="zh-CN" sz="1100">
                <a:solidFill>
                  <a:schemeClr val="dk1"/>
                </a:solidFill>
                <a:effectLst/>
                <a:latin typeface="+mn-lt"/>
                <a:ea typeface="+mn-ea"/>
                <a:cs typeface="+mn-cs"/>
              </a:rPr>
              <a:t>4</a:t>
            </a:r>
            <a:r>
              <a:rPr lang="zh-CN" altLang="zh-CN" sz="1100">
                <a:solidFill>
                  <a:schemeClr val="dk1"/>
                </a:solidFill>
                <a:effectLst/>
                <a:latin typeface="+mn-lt"/>
                <a:ea typeface="+mn-ea"/>
                <a:cs typeface="+mn-cs"/>
              </a:rPr>
              <a:t>个月的平均收益率；</a:t>
            </a:r>
          </a:p>
          <a:p>
            <a:r>
              <a:rPr lang="en-US" altLang="zh-CN" sz="1100">
                <a:solidFill>
                  <a:schemeClr val="dk1"/>
                </a:solidFill>
                <a:effectLst/>
                <a:latin typeface="+mn-lt"/>
                <a:ea typeface="+mn-ea"/>
                <a:cs typeface="+mn-cs"/>
              </a:rPr>
              <a:t>3. </a:t>
            </a:r>
            <a:r>
              <a:rPr lang="zh-CN" altLang="zh-CN" sz="1100">
                <a:solidFill>
                  <a:schemeClr val="dk1"/>
                </a:solidFill>
                <a:effectLst/>
                <a:latin typeface="+mn-lt"/>
                <a:ea typeface="+mn-ea"/>
                <a:cs typeface="+mn-cs"/>
              </a:rPr>
              <a:t>将未来</a:t>
            </a:r>
            <a:r>
              <a:rPr lang="en-US" altLang="zh-CN" sz="1100">
                <a:solidFill>
                  <a:schemeClr val="dk1"/>
                </a:solidFill>
                <a:effectLst/>
                <a:latin typeface="+mn-lt"/>
                <a:ea typeface="+mn-ea"/>
                <a:cs typeface="+mn-cs"/>
              </a:rPr>
              <a:t>4</a:t>
            </a:r>
            <a:r>
              <a:rPr lang="zh-CN" altLang="zh-CN" sz="1100">
                <a:solidFill>
                  <a:schemeClr val="dk1"/>
                </a:solidFill>
                <a:effectLst/>
                <a:latin typeface="+mn-lt"/>
                <a:ea typeface="+mn-ea"/>
                <a:cs typeface="+mn-cs"/>
              </a:rPr>
              <a:t>个月的平均收益率添加至散点图。</a:t>
            </a:r>
          </a:p>
          <a:p>
            <a:endParaRPr lang="zh-CN" altLang="en-US" sz="1100"/>
          </a:p>
        </xdr:txBody>
      </xdr:sp>
      <xdr:pic>
        <xdr:nvPicPr>
          <xdr:cNvPr id="8" name="图片 7">
            <a:extLst>
              <a:ext uri="{FF2B5EF4-FFF2-40B4-BE49-F238E27FC236}">
                <a16:creationId xmlns:a16="http://schemas.microsoft.com/office/drawing/2014/main" id="{00000000-0008-0000-0200-000008000000}"/>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5457826" y="1238250"/>
            <a:ext cx="5038725" cy="3248025"/>
          </a:xfrm>
          <a:prstGeom prst="rect">
            <a:avLst/>
          </a:prstGeom>
          <a:noFill/>
          <a:extLst>
            <a:ext uri="{909E8E84-426E-40DD-AFC4-6F175D3DCCD1}">
              <a14:hiddenFill xmlns:a14="http://schemas.microsoft.com/office/drawing/2010/main">
                <a:solidFill>
                  <a:srgbClr val="FFFFFF"/>
                </a:solidFill>
              </a14:hiddenFill>
            </a:ext>
          </a:extLst>
        </xdr:spPr>
      </xdr:pic>
    </xdr:grpSp>
    <xdr:clientData/>
  </xdr:twoCellAnchor>
  <xdr:twoCellAnchor>
    <xdr:from>
      <xdr:col>5</xdr:col>
      <xdr:colOff>209551</xdr:colOff>
      <xdr:row>23</xdr:row>
      <xdr:rowOff>161925</xdr:rowOff>
    </xdr:from>
    <xdr:to>
      <xdr:col>6</xdr:col>
      <xdr:colOff>971551</xdr:colOff>
      <xdr:row>28</xdr:row>
      <xdr:rowOff>104775</xdr:rowOff>
    </xdr:to>
    <xdr:sp macro="" textlink="">
      <xdr:nvSpPr>
        <xdr:cNvPr id="10" name="矩形标注 9">
          <a:extLst>
            <a:ext uri="{FF2B5EF4-FFF2-40B4-BE49-F238E27FC236}">
              <a16:creationId xmlns:a16="http://schemas.microsoft.com/office/drawing/2014/main" id="{00000000-0008-0000-0200-00000A000000}"/>
            </a:ext>
          </a:extLst>
        </xdr:cNvPr>
        <xdr:cNvSpPr/>
      </xdr:nvSpPr>
      <xdr:spPr>
        <a:xfrm>
          <a:off x="2762251" y="4105275"/>
          <a:ext cx="1543050" cy="800100"/>
        </a:xfrm>
        <a:prstGeom prst="wedgeRectCallout">
          <a:avLst>
            <a:gd name="adj1" fmla="val -76148"/>
            <a:gd name="adj2" fmla="val -2976"/>
          </a:avLst>
        </a:prstGeom>
        <a:solidFill>
          <a:schemeClr val="bg1"/>
        </a:solidFill>
        <a:ln>
          <a:solidFill>
            <a:schemeClr val="bg1">
              <a:lumMod val="6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zh-CN" altLang="en-US" sz="1100">
              <a:solidFill>
                <a:schemeClr val="tx1"/>
              </a:solidFill>
            </a:rPr>
            <a:t>利用</a:t>
          </a:r>
          <a:r>
            <a:rPr lang="en-US" altLang="zh-CN" sz="1100">
              <a:solidFill>
                <a:schemeClr val="tx1"/>
              </a:solidFill>
            </a:rPr>
            <a:t>Forecast</a:t>
          </a:r>
          <a:r>
            <a:rPr lang="zh-CN" altLang="en-US" sz="1100">
              <a:solidFill>
                <a:schemeClr val="tx1"/>
              </a:solidFill>
            </a:rPr>
            <a:t>函数直接预测</a:t>
          </a:r>
        </a:p>
      </xdr:txBody>
    </xdr:sp>
    <xdr:clientData/>
  </xdr:twoCellAnchor>
  <xdr:twoCellAnchor>
    <xdr:from>
      <xdr:col>4</xdr:col>
      <xdr:colOff>354330</xdr:colOff>
      <xdr:row>10</xdr:row>
      <xdr:rowOff>156210</xdr:rowOff>
    </xdr:from>
    <xdr:to>
      <xdr:col>11</xdr:col>
      <xdr:colOff>41910</xdr:colOff>
      <xdr:row>25</xdr:row>
      <xdr:rowOff>156210</xdr:rowOff>
    </xdr:to>
    <xdr:graphicFrame macro="">
      <xdr:nvGraphicFramePr>
        <xdr:cNvPr id="2" name="图表 1"/>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xdr:from>
      <xdr:col>16</xdr:col>
      <xdr:colOff>13450</xdr:colOff>
      <xdr:row>0</xdr:row>
      <xdr:rowOff>133911</xdr:rowOff>
    </xdr:from>
    <xdr:to>
      <xdr:col>29</xdr:col>
      <xdr:colOff>125954</xdr:colOff>
      <xdr:row>5</xdr:row>
      <xdr:rowOff>168088</xdr:rowOff>
    </xdr:to>
    <xdr:sp macro="" textlink="">
      <xdr:nvSpPr>
        <xdr:cNvPr id="10" name="TextBox 9">
          <a:extLst>
            <a:ext uri="{FF2B5EF4-FFF2-40B4-BE49-F238E27FC236}">
              <a16:creationId xmlns:a16="http://schemas.microsoft.com/office/drawing/2014/main" id="{00000000-0008-0000-0300-00000A000000}"/>
            </a:ext>
          </a:extLst>
        </xdr:cNvPr>
        <xdr:cNvSpPr txBox="1"/>
      </xdr:nvSpPr>
      <xdr:spPr>
        <a:xfrm>
          <a:off x="4753090" y="133911"/>
          <a:ext cx="8136364" cy="1139077"/>
        </a:xfrm>
        <a:prstGeom prst="rect">
          <a:avLst/>
        </a:prstGeom>
        <a:solidFill>
          <a:schemeClr val="accent5">
            <a:lumMod val="40000"/>
            <a:lumOff val="60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marR="0" indent="0" defTabSz="914400" rtl="0" eaLnBrk="1" fontAlgn="auto" latinLnBrk="0" hangingPunct="1">
            <a:lnSpc>
              <a:spcPct val="100000"/>
            </a:lnSpc>
            <a:spcBef>
              <a:spcPts val="0"/>
            </a:spcBef>
            <a:spcAft>
              <a:spcPts val="0"/>
            </a:spcAft>
            <a:buClrTx/>
            <a:buSzTx/>
            <a:buFontTx/>
            <a:buNone/>
            <a:tabLst/>
            <a:defRPr/>
          </a:pPr>
          <a:r>
            <a:rPr lang="zh-CN" altLang="zh-CN" sz="1100" b="1" i="0" baseline="0">
              <a:solidFill>
                <a:schemeClr val="dk1"/>
              </a:solidFill>
              <a:effectLst/>
              <a:latin typeface="+mn-lt"/>
              <a:ea typeface="+mn-ea"/>
              <a:cs typeface="+mn-cs"/>
            </a:rPr>
            <a:t>第</a:t>
          </a:r>
          <a:r>
            <a:rPr lang="en-US" altLang="zh-CN" sz="1100" b="1" i="0" baseline="0">
              <a:solidFill>
                <a:schemeClr val="dk1"/>
              </a:solidFill>
              <a:effectLst/>
              <a:latin typeface="+mn-lt"/>
              <a:ea typeface="+mn-ea"/>
              <a:cs typeface="+mn-cs"/>
            </a:rPr>
            <a:t>2</a:t>
          </a:r>
          <a:r>
            <a:rPr lang="zh-CN" altLang="zh-CN" sz="1100" b="1" i="0" baseline="0">
              <a:solidFill>
                <a:schemeClr val="dk1"/>
              </a:solidFill>
              <a:effectLst/>
              <a:latin typeface="+mn-lt"/>
              <a:ea typeface="+mn-ea"/>
              <a:cs typeface="+mn-cs"/>
            </a:rPr>
            <a:t>题</a:t>
          </a:r>
          <a:r>
            <a:rPr lang="en-US" altLang="zh-CN" sz="1100" b="0" i="0" baseline="0">
              <a:solidFill>
                <a:schemeClr val="dk1"/>
              </a:solidFill>
              <a:effectLst/>
              <a:latin typeface="+mn-lt"/>
              <a:ea typeface="+mn-ea"/>
              <a:cs typeface="+mn-cs"/>
            </a:rPr>
            <a:t>  </a:t>
          </a:r>
          <a:r>
            <a:rPr lang="zh-CN" altLang="zh-CN" sz="1100">
              <a:solidFill>
                <a:schemeClr val="dk1"/>
              </a:solidFill>
              <a:effectLst/>
              <a:latin typeface="+mn-lt"/>
              <a:ea typeface="+mn-ea"/>
              <a:cs typeface="+mn-cs"/>
            </a:rPr>
            <a:t>本工作表的</a:t>
          </a:r>
          <a:r>
            <a:rPr lang="en-US" altLang="zh-CN" sz="1100">
              <a:solidFill>
                <a:schemeClr val="dk1"/>
              </a:solidFill>
              <a:effectLst/>
              <a:latin typeface="+mn-lt"/>
              <a:ea typeface="+mn-ea"/>
              <a:cs typeface="+mn-cs"/>
            </a:rPr>
            <a:t>C</a:t>
          </a:r>
          <a:r>
            <a:rPr lang="zh-CN" altLang="zh-CN" sz="1100">
              <a:solidFill>
                <a:schemeClr val="dk1"/>
              </a:solidFill>
              <a:effectLst/>
              <a:latin typeface="+mn-lt"/>
              <a:ea typeface="+mn-ea"/>
              <a:cs typeface="+mn-cs"/>
            </a:rPr>
            <a:t>、</a:t>
          </a:r>
          <a:r>
            <a:rPr lang="en-US" altLang="zh-CN" sz="1100">
              <a:solidFill>
                <a:schemeClr val="dk1"/>
              </a:solidFill>
              <a:effectLst/>
              <a:latin typeface="+mn-lt"/>
              <a:ea typeface="+mn-ea"/>
              <a:cs typeface="+mn-cs"/>
            </a:rPr>
            <a:t>D</a:t>
          </a:r>
          <a:r>
            <a:rPr lang="zh-CN" altLang="zh-CN" sz="1100">
              <a:solidFill>
                <a:schemeClr val="dk1"/>
              </a:solidFill>
              <a:effectLst/>
              <a:latin typeface="+mn-lt"/>
              <a:ea typeface="+mn-ea"/>
              <a:cs typeface="+mn-cs"/>
            </a:rPr>
            <a:t>两列存放着某石油公司</a:t>
          </a:r>
          <a:r>
            <a:rPr lang="en-US" altLang="zh-CN" sz="1100">
              <a:solidFill>
                <a:schemeClr val="dk1"/>
              </a:solidFill>
              <a:effectLst/>
              <a:latin typeface="+mn-lt"/>
              <a:ea typeface="+mn-ea"/>
              <a:cs typeface="+mn-cs"/>
            </a:rPr>
            <a:t>2002</a:t>
          </a:r>
          <a:r>
            <a:rPr lang="zh-CN" altLang="zh-CN" sz="1100">
              <a:solidFill>
                <a:schemeClr val="dk1"/>
              </a:solidFill>
              <a:effectLst/>
              <a:latin typeface="+mn-lt"/>
              <a:ea typeface="+mn-ea"/>
              <a:cs typeface="+mn-cs"/>
            </a:rPr>
            <a:t>年至</a:t>
          </a:r>
          <a:r>
            <a:rPr lang="en-US" altLang="zh-CN" sz="1100">
              <a:solidFill>
                <a:schemeClr val="dk1"/>
              </a:solidFill>
              <a:effectLst/>
              <a:latin typeface="+mn-lt"/>
              <a:ea typeface="+mn-ea"/>
              <a:cs typeface="+mn-cs"/>
            </a:rPr>
            <a:t>2015</a:t>
          </a:r>
          <a:r>
            <a:rPr lang="zh-CN" altLang="zh-CN" sz="1100">
              <a:solidFill>
                <a:schemeClr val="dk1"/>
              </a:solidFill>
              <a:effectLst/>
              <a:latin typeface="+mn-lt"/>
              <a:ea typeface="+mn-ea"/>
              <a:cs typeface="+mn-cs"/>
            </a:rPr>
            <a:t>年的月原油产量，如下图所示。试汇总出这</a:t>
          </a:r>
          <a:r>
            <a:rPr lang="en-US" altLang="zh-CN" sz="1100">
              <a:solidFill>
                <a:schemeClr val="dk1"/>
              </a:solidFill>
              <a:effectLst/>
              <a:latin typeface="+mn-lt"/>
              <a:ea typeface="+mn-ea"/>
              <a:cs typeface="+mn-cs"/>
            </a:rPr>
            <a:t>14</a:t>
          </a:r>
          <a:r>
            <a:rPr lang="zh-CN" altLang="zh-CN" sz="1100">
              <a:solidFill>
                <a:schemeClr val="dk1"/>
              </a:solidFill>
              <a:effectLst/>
              <a:latin typeface="+mn-lt"/>
              <a:ea typeface="+mn-ea"/>
              <a:cs typeface="+mn-cs"/>
            </a:rPr>
            <a:t>年的年原油产量，建立线性回归模型，预测</a:t>
          </a:r>
          <a:r>
            <a:rPr lang="en-US" altLang="zh-CN" sz="1100">
              <a:solidFill>
                <a:schemeClr val="dk1"/>
              </a:solidFill>
              <a:effectLst/>
              <a:latin typeface="+mn-lt"/>
              <a:ea typeface="+mn-ea"/>
              <a:cs typeface="+mn-cs"/>
            </a:rPr>
            <a:t>2016</a:t>
          </a:r>
          <a:r>
            <a:rPr lang="zh-CN" altLang="zh-CN" sz="1100">
              <a:solidFill>
                <a:schemeClr val="dk1"/>
              </a:solidFill>
              <a:effectLst/>
              <a:latin typeface="+mn-lt"/>
              <a:ea typeface="+mn-ea"/>
              <a:cs typeface="+mn-cs"/>
            </a:rPr>
            <a:t>至</a:t>
          </a:r>
          <a:r>
            <a:rPr lang="en-US" altLang="zh-CN" sz="1100">
              <a:solidFill>
                <a:schemeClr val="dk1"/>
              </a:solidFill>
              <a:effectLst/>
              <a:latin typeface="+mn-lt"/>
              <a:ea typeface="+mn-ea"/>
              <a:cs typeface="+mn-cs"/>
            </a:rPr>
            <a:t>2018</a:t>
          </a:r>
          <a:r>
            <a:rPr lang="zh-CN" altLang="zh-CN" sz="1100">
              <a:solidFill>
                <a:schemeClr val="dk1"/>
              </a:solidFill>
              <a:effectLst/>
              <a:latin typeface="+mn-lt"/>
              <a:ea typeface="+mn-ea"/>
              <a:cs typeface="+mn-cs"/>
            </a:rPr>
            <a:t>年原油产量，并计算回归方程的参数和回归拟合优度。</a:t>
          </a:r>
          <a:endParaRPr lang="zh-CN" altLang="en-US" sz="1100"/>
        </a:p>
      </xdr:txBody>
    </xdr:sp>
    <xdr:clientData/>
  </xdr:twoCellAnchor>
  <xdr:twoCellAnchor>
    <xdr:from>
      <xdr:col>17</xdr:col>
      <xdr:colOff>358140</xdr:colOff>
      <xdr:row>7</xdr:row>
      <xdr:rowOff>163830</xdr:rowOff>
    </xdr:from>
    <xdr:to>
      <xdr:col>24</xdr:col>
      <xdr:colOff>609600</xdr:colOff>
      <xdr:row>179</xdr:row>
      <xdr:rowOff>163830</xdr:rowOff>
    </xdr:to>
    <xdr:graphicFrame macro="">
      <xdr:nvGraphicFramePr>
        <xdr:cNvPr id="9" name="图表 8"/>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3.xml><?xml version="1.0" encoding="utf-8"?>
<xdr:wsDr xmlns:xdr="http://schemas.openxmlformats.org/drawingml/2006/spreadsheetDrawing" xmlns:a="http://schemas.openxmlformats.org/drawingml/2006/main">
  <xdr:twoCellAnchor>
    <xdr:from>
      <xdr:col>12</xdr:col>
      <xdr:colOff>333375</xdr:colOff>
      <xdr:row>0</xdr:row>
      <xdr:rowOff>38100</xdr:rowOff>
    </xdr:from>
    <xdr:to>
      <xdr:col>20</xdr:col>
      <xdr:colOff>0</xdr:colOff>
      <xdr:row>32</xdr:row>
      <xdr:rowOff>38100</xdr:rowOff>
    </xdr:to>
    <xdr:sp macro="" textlink="">
      <xdr:nvSpPr>
        <xdr:cNvPr id="5" name="TextBox 4">
          <a:extLst>
            <a:ext uri="{FF2B5EF4-FFF2-40B4-BE49-F238E27FC236}">
              <a16:creationId xmlns:a16="http://schemas.microsoft.com/office/drawing/2014/main" id="{00000000-0008-0000-0400-000005000000}"/>
            </a:ext>
          </a:extLst>
        </xdr:cNvPr>
        <xdr:cNvSpPr txBox="1"/>
      </xdr:nvSpPr>
      <xdr:spPr>
        <a:xfrm>
          <a:off x="6569075" y="38100"/>
          <a:ext cx="4695825" cy="5689600"/>
        </a:xfrm>
        <a:prstGeom prst="rect">
          <a:avLst/>
        </a:prstGeom>
        <a:solidFill>
          <a:schemeClr val="accent5">
            <a:lumMod val="40000"/>
            <a:lumOff val="60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zh-CN" altLang="zh-CN" sz="1100" b="1" i="0" baseline="0">
              <a:solidFill>
                <a:schemeClr val="dk1"/>
              </a:solidFill>
              <a:effectLst/>
              <a:latin typeface="+mn-lt"/>
              <a:ea typeface="+mn-ea"/>
              <a:cs typeface="+mn-cs"/>
            </a:rPr>
            <a:t>第</a:t>
          </a:r>
          <a:r>
            <a:rPr lang="en-US" altLang="zh-CN" sz="1100" b="1" i="0" baseline="0">
              <a:solidFill>
                <a:schemeClr val="dk1"/>
              </a:solidFill>
              <a:effectLst/>
              <a:latin typeface="+mn-lt"/>
              <a:ea typeface="+mn-ea"/>
              <a:cs typeface="+mn-cs"/>
            </a:rPr>
            <a:t>3</a:t>
          </a:r>
          <a:r>
            <a:rPr lang="zh-CN" altLang="zh-CN" sz="1100" b="1" i="0" baseline="0">
              <a:solidFill>
                <a:schemeClr val="dk1"/>
              </a:solidFill>
              <a:effectLst/>
              <a:latin typeface="+mn-lt"/>
              <a:ea typeface="+mn-ea"/>
              <a:cs typeface="+mn-cs"/>
            </a:rPr>
            <a:t>题</a:t>
          </a:r>
          <a:r>
            <a:rPr lang="zh-CN" altLang="zh-CN" sz="1100" b="0" i="0" baseline="0">
              <a:solidFill>
                <a:schemeClr val="dk1"/>
              </a:solidFill>
              <a:effectLst/>
              <a:latin typeface="+mn-lt"/>
              <a:ea typeface="+mn-ea"/>
              <a:cs typeface="+mn-cs"/>
            </a:rPr>
            <a:t>　</a:t>
          </a:r>
          <a:r>
            <a:rPr lang="zh-CN" altLang="zh-CN" sz="1100">
              <a:solidFill>
                <a:schemeClr val="dk1"/>
              </a:solidFill>
              <a:effectLst/>
              <a:latin typeface="+mn-lt"/>
              <a:ea typeface="+mn-ea"/>
              <a:cs typeface="+mn-cs"/>
            </a:rPr>
            <a:t>某公司生产销售一种产品，其销售单价为</a:t>
          </a:r>
          <a:r>
            <a:rPr lang="en-US" altLang="zh-CN" sz="1100">
              <a:solidFill>
                <a:schemeClr val="dk1"/>
              </a:solidFill>
              <a:effectLst/>
              <a:latin typeface="+mn-lt"/>
              <a:ea typeface="+mn-ea"/>
              <a:cs typeface="+mn-cs"/>
            </a:rPr>
            <a:t>1000</a:t>
          </a:r>
          <a:r>
            <a:rPr lang="zh-CN" altLang="zh-CN" sz="1100">
              <a:solidFill>
                <a:schemeClr val="dk1"/>
              </a:solidFill>
              <a:effectLst/>
              <a:latin typeface="+mn-lt"/>
              <a:ea typeface="+mn-ea"/>
              <a:cs typeface="+mn-cs"/>
            </a:rPr>
            <a:t>元</a:t>
          </a:r>
          <a:r>
            <a:rPr lang="en-US" altLang="zh-CN" sz="1100">
              <a:solidFill>
                <a:schemeClr val="dk1"/>
              </a:solidFill>
              <a:effectLst/>
              <a:latin typeface="+mn-lt"/>
              <a:ea typeface="+mn-ea"/>
              <a:cs typeface="+mn-cs"/>
            </a:rPr>
            <a:t>/</a:t>
          </a:r>
          <a:r>
            <a:rPr lang="zh-CN" altLang="zh-CN" sz="1100">
              <a:solidFill>
                <a:schemeClr val="dk1"/>
              </a:solidFill>
              <a:effectLst/>
              <a:latin typeface="+mn-lt"/>
              <a:ea typeface="+mn-ea"/>
              <a:cs typeface="+mn-cs"/>
            </a:rPr>
            <a:t>件，固定成本为</a:t>
          </a:r>
          <a:r>
            <a:rPr lang="en-US" altLang="zh-CN" sz="1100">
              <a:solidFill>
                <a:schemeClr val="dk1"/>
              </a:solidFill>
              <a:effectLst/>
              <a:latin typeface="+mn-lt"/>
              <a:ea typeface="+mn-ea"/>
              <a:cs typeface="+mn-cs"/>
            </a:rPr>
            <a:t>800000</a:t>
          </a:r>
          <a:r>
            <a:rPr lang="zh-CN" altLang="zh-CN" sz="1100">
              <a:solidFill>
                <a:schemeClr val="dk1"/>
              </a:solidFill>
              <a:effectLst/>
              <a:latin typeface="+mn-lt"/>
              <a:ea typeface="+mn-ea"/>
              <a:cs typeface="+mn-cs"/>
            </a:rPr>
            <a:t>元，生产一件产品需要用的工时和原材料分别是</a:t>
          </a:r>
          <a:r>
            <a:rPr lang="en-US" altLang="zh-CN" sz="1100">
              <a:solidFill>
                <a:schemeClr val="dk1"/>
              </a:solidFill>
              <a:effectLst/>
              <a:latin typeface="+mn-lt"/>
              <a:ea typeface="+mn-ea"/>
              <a:cs typeface="+mn-cs"/>
            </a:rPr>
            <a:t>3</a:t>
          </a:r>
          <a:r>
            <a:rPr lang="zh-CN" altLang="zh-CN" sz="1100">
              <a:solidFill>
                <a:schemeClr val="dk1"/>
              </a:solidFill>
              <a:effectLst/>
              <a:latin typeface="+mn-lt"/>
              <a:ea typeface="+mn-ea"/>
              <a:cs typeface="+mn-cs"/>
            </a:rPr>
            <a:t>小时和</a:t>
          </a:r>
          <a:r>
            <a:rPr lang="en-US" altLang="zh-CN" sz="1100">
              <a:solidFill>
                <a:schemeClr val="dk1"/>
              </a:solidFill>
              <a:effectLst/>
              <a:latin typeface="+mn-lt"/>
              <a:ea typeface="+mn-ea"/>
              <a:cs typeface="+mn-cs"/>
            </a:rPr>
            <a:t>5</a:t>
          </a:r>
          <a:r>
            <a:rPr lang="zh-CN" altLang="zh-CN" sz="1100">
              <a:solidFill>
                <a:schemeClr val="dk1"/>
              </a:solidFill>
              <a:effectLst/>
              <a:latin typeface="+mn-lt"/>
              <a:ea typeface="+mn-ea"/>
              <a:cs typeface="+mn-cs"/>
            </a:rPr>
            <a:t>公斤。假设单位工时和原材料的成本分别是</a:t>
          </a:r>
          <a:r>
            <a:rPr lang="en-US" altLang="zh-CN" sz="1100">
              <a:solidFill>
                <a:schemeClr val="dk1"/>
              </a:solidFill>
              <a:effectLst/>
              <a:latin typeface="+mn-lt"/>
              <a:ea typeface="+mn-ea"/>
              <a:cs typeface="+mn-cs"/>
            </a:rPr>
            <a:t>100</a:t>
          </a:r>
          <a:r>
            <a:rPr lang="zh-CN" altLang="zh-CN" sz="1100">
              <a:solidFill>
                <a:schemeClr val="dk1"/>
              </a:solidFill>
              <a:effectLst/>
              <a:latin typeface="+mn-lt"/>
              <a:ea typeface="+mn-ea"/>
              <a:cs typeface="+mn-cs"/>
            </a:rPr>
            <a:t>和</a:t>
          </a:r>
          <a:r>
            <a:rPr lang="en-US" altLang="zh-CN" sz="1100">
              <a:solidFill>
                <a:schemeClr val="dk1"/>
              </a:solidFill>
              <a:effectLst/>
              <a:latin typeface="+mn-lt"/>
              <a:ea typeface="+mn-ea"/>
              <a:cs typeface="+mn-cs"/>
            </a:rPr>
            <a:t>80</a:t>
          </a:r>
          <a:r>
            <a:rPr lang="zh-CN" altLang="zh-CN" sz="1100">
              <a:solidFill>
                <a:schemeClr val="dk1"/>
              </a:solidFill>
              <a:effectLst/>
              <a:latin typeface="+mn-lt"/>
              <a:ea typeface="+mn-ea"/>
              <a:cs typeface="+mn-cs"/>
            </a:rPr>
            <a:t>元。试在本工作表中已建好的模型的基础上输入适当的公式，并要求：</a:t>
          </a:r>
        </a:p>
        <a:p>
          <a:r>
            <a:rPr lang="en-US" altLang="zh-CN" sz="1100">
              <a:solidFill>
                <a:schemeClr val="dk1"/>
              </a:solidFill>
              <a:effectLst/>
              <a:latin typeface="+mn-lt"/>
              <a:ea typeface="+mn-ea"/>
              <a:cs typeface="+mn-cs"/>
            </a:rPr>
            <a:t>1. </a:t>
          </a:r>
          <a:r>
            <a:rPr lang="zh-CN" altLang="zh-CN" sz="1100">
              <a:solidFill>
                <a:schemeClr val="dk1"/>
              </a:solidFill>
              <a:effectLst/>
              <a:latin typeface="+mn-lt"/>
              <a:ea typeface="+mn-ea"/>
              <a:cs typeface="+mn-cs"/>
            </a:rPr>
            <a:t>在本工作表中生成一个以销量和工时为自变量的模拟运算表，计算相应的利润。其中销量的取值范围是</a:t>
          </a:r>
          <a:r>
            <a:rPr lang="en-US" altLang="zh-CN" sz="1100">
              <a:solidFill>
                <a:schemeClr val="dk1"/>
              </a:solidFill>
              <a:effectLst/>
              <a:latin typeface="+mn-lt"/>
              <a:ea typeface="+mn-ea"/>
              <a:cs typeface="+mn-cs"/>
            </a:rPr>
            <a:t>1000~5000</a:t>
          </a:r>
          <a:r>
            <a:rPr lang="zh-CN" altLang="zh-CN" sz="1100">
              <a:solidFill>
                <a:schemeClr val="dk1"/>
              </a:solidFill>
              <a:effectLst/>
              <a:latin typeface="+mn-lt"/>
              <a:ea typeface="+mn-ea"/>
              <a:cs typeface="+mn-cs"/>
            </a:rPr>
            <a:t>，步长为</a:t>
          </a:r>
          <a:r>
            <a:rPr lang="en-US" altLang="zh-CN" sz="1100">
              <a:solidFill>
                <a:schemeClr val="dk1"/>
              </a:solidFill>
              <a:effectLst/>
              <a:latin typeface="+mn-lt"/>
              <a:ea typeface="+mn-ea"/>
              <a:cs typeface="+mn-cs"/>
            </a:rPr>
            <a:t>500</a:t>
          </a:r>
          <a:r>
            <a:rPr lang="zh-CN" altLang="zh-CN" sz="1100">
              <a:solidFill>
                <a:schemeClr val="dk1"/>
              </a:solidFill>
              <a:effectLst/>
              <a:latin typeface="+mn-lt"/>
              <a:ea typeface="+mn-ea"/>
              <a:cs typeface="+mn-cs"/>
            </a:rPr>
            <a:t>；工时的取值范围是</a:t>
          </a:r>
          <a:r>
            <a:rPr lang="en-US" altLang="zh-CN" sz="1100">
              <a:solidFill>
                <a:schemeClr val="dk1"/>
              </a:solidFill>
              <a:effectLst/>
              <a:latin typeface="+mn-lt"/>
              <a:ea typeface="+mn-ea"/>
              <a:cs typeface="+mn-cs"/>
            </a:rPr>
            <a:t>1~3</a:t>
          </a:r>
          <a:r>
            <a:rPr lang="zh-CN" altLang="zh-CN" sz="1100">
              <a:solidFill>
                <a:schemeClr val="dk1"/>
              </a:solidFill>
              <a:effectLst/>
              <a:latin typeface="+mn-lt"/>
              <a:ea typeface="+mn-ea"/>
              <a:cs typeface="+mn-cs"/>
            </a:rPr>
            <a:t>，步长为</a:t>
          </a:r>
          <a:r>
            <a:rPr lang="en-US" altLang="zh-CN" sz="1100">
              <a:solidFill>
                <a:schemeClr val="dk1"/>
              </a:solidFill>
              <a:effectLst/>
              <a:latin typeface="+mn-lt"/>
              <a:ea typeface="+mn-ea"/>
              <a:cs typeface="+mn-cs"/>
            </a:rPr>
            <a:t>0.5</a:t>
          </a:r>
          <a:r>
            <a:rPr lang="zh-CN" altLang="zh-CN" sz="1100">
              <a:solidFill>
                <a:schemeClr val="dk1"/>
              </a:solidFill>
              <a:effectLst/>
              <a:latin typeface="+mn-lt"/>
              <a:ea typeface="+mn-ea"/>
              <a:cs typeface="+mn-cs"/>
            </a:rPr>
            <a:t>；</a:t>
          </a:r>
        </a:p>
        <a:p>
          <a:r>
            <a:rPr lang="en-US" altLang="zh-CN" sz="1100">
              <a:solidFill>
                <a:schemeClr val="dk1"/>
              </a:solidFill>
              <a:effectLst/>
              <a:latin typeface="+mn-lt"/>
              <a:ea typeface="+mn-ea"/>
              <a:cs typeface="+mn-cs"/>
            </a:rPr>
            <a:t>2.</a:t>
          </a:r>
          <a:r>
            <a:rPr lang="zh-CN" altLang="zh-CN" sz="1100">
              <a:solidFill>
                <a:schemeClr val="dk1"/>
              </a:solidFill>
              <a:effectLst/>
              <a:latin typeface="+mn-lt"/>
              <a:ea typeface="+mn-ea"/>
              <a:cs typeface="+mn-cs"/>
            </a:rPr>
            <a:t>绘制一个如下图所示的、对应各个不同工时值的利润随销量变化的图形。其中实线的利润线反映的是在当前工时下的利润与销量之间的关系；</a:t>
          </a:r>
        </a:p>
        <a:p>
          <a:r>
            <a:rPr lang="en-US" altLang="zh-CN" sz="1100">
              <a:solidFill>
                <a:schemeClr val="dk1"/>
              </a:solidFill>
              <a:effectLst/>
              <a:latin typeface="+mn-lt"/>
              <a:ea typeface="+mn-ea"/>
              <a:cs typeface="+mn-cs"/>
            </a:rPr>
            <a:t>3.</a:t>
          </a:r>
          <a:r>
            <a:rPr lang="zh-CN" altLang="zh-CN" sz="1100">
              <a:solidFill>
                <a:schemeClr val="dk1"/>
              </a:solidFill>
              <a:effectLst/>
              <a:latin typeface="+mn-lt"/>
              <a:ea typeface="+mn-ea"/>
              <a:cs typeface="+mn-cs"/>
            </a:rPr>
            <a:t>在图中添加各利润线与横坐标轴的交点；</a:t>
          </a:r>
        </a:p>
        <a:p>
          <a:r>
            <a:rPr lang="en-US" altLang="zh-CN" sz="1100">
              <a:solidFill>
                <a:schemeClr val="dk1"/>
              </a:solidFill>
              <a:effectLst/>
              <a:latin typeface="+mn-lt"/>
              <a:ea typeface="+mn-ea"/>
              <a:cs typeface="+mn-cs"/>
            </a:rPr>
            <a:t>4.</a:t>
          </a:r>
          <a:r>
            <a:rPr lang="zh-CN" altLang="zh-CN" sz="1100">
              <a:solidFill>
                <a:schemeClr val="dk1"/>
              </a:solidFill>
              <a:effectLst/>
              <a:latin typeface="+mn-lt"/>
              <a:ea typeface="+mn-ea"/>
              <a:cs typeface="+mn-cs"/>
            </a:rPr>
            <a:t>在图中添加一个微调项以调节当前工时的值，使实线的利润线可以随之移动；</a:t>
          </a:r>
        </a:p>
        <a:p>
          <a:r>
            <a:rPr lang="en-US" altLang="zh-CN" sz="1100">
              <a:solidFill>
                <a:schemeClr val="dk1"/>
              </a:solidFill>
              <a:effectLst/>
              <a:latin typeface="+mn-lt"/>
              <a:ea typeface="+mn-ea"/>
              <a:cs typeface="+mn-cs"/>
            </a:rPr>
            <a:t>5.</a:t>
          </a:r>
          <a:r>
            <a:rPr lang="zh-CN" altLang="zh-CN" sz="1100">
              <a:solidFill>
                <a:schemeClr val="dk1"/>
              </a:solidFill>
              <a:effectLst/>
              <a:latin typeface="+mn-lt"/>
              <a:ea typeface="+mn-ea"/>
              <a:cs typeface="+mn-cs"/>
            </a:rPr>
            <a:t>在图中添加一个实线利润线的盈亏平衡垂直参考线以及该参考线与横坐标轴的交点。</a:t>
          </a:r>
        </a:p>
        <a:p>
          <a:endParaRPr lang="zh-CN" altLang="en-US" sz="1100"/>
        </a:p>
      </xdr:txBody>
    </xdr:sp>
    <xdr:clientData/>
  </xdr:twoCellAnchor>
  <xdr:twoCellAnchor>
    <xdr:from>
      <xdr:col>12</xdr:col>
      <xdr:colOff>415764</xdr:colOff>
      <xdr:row>15</xdr:row>
      <xdr:rowOff>107536</xdr:rowOff>
    </xdr:from>
    <xdr:to>
      <xdr:col>19</xdr:col>
      <xdr:colOff>425977</xdr:colOff>
      <xdr:row>32</xdr:row>
      <xdr:rowOff>56470</xdr:rowOff>
    </xdr:to>
    <xdr:pic>
      <xdr:nvPicPr>
        <xdr:cNvPr id="12" name="图片 11">
          <a:extLst>
            <a:ext uri="{FF2B5EF4-FFF2-40B4-BE49-F238E27FC236}">
              <a16:creationId xmlns:a16="http://schemas.microsoft.com/office/drawing/2014/main" id="{00000000-0008-0000-0400-00000C000000}"/>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6542244" y="2850736"/>
          <a:ext cx="4330753" cy="3057894"/>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6</xdr:col>
      <xdr:colOff>160020</xdr:colOff>
      <xdr:row>16</xdr:row>
      <xdr:rowOff>68580</xdr:rowOff>
    </xdr:from>
    <xdr:to>
      <xdr:col>16</xdr:col>
      <xdr:colOff>83820</xdr:colOff>
      <xdr:row>34</xdr:row>
      <xdr:rowOff>152400</xdr:rowOff>
    </xdr:to>
    <xdr:grpSp>
      <xdr:nvGrpSpPr>
        <xdr:cNvPr id="7" name="组合 6"/>
        <xdr:cNvGrpSpPr/>
      </xdr:nvGrpSpPr>
      <xdr:grpSpPr>
        <a:xfrm>
          <a:off x="4373880" y="2994660"/>
          <a:ext cx="5402580" cy="3375660"/>
          <a:chOff x="1013460" y="3451860"/>
          <a:chExt cx="4572000" cy="3375660"/>
        </a:xfrm>
      </xdr:grpSpPr>
      <xdr:graphicFrame macro="">
        <xdr:nvGraphicFramePr>
          <xdr:cNvPr id="3" name="图表 2"/>
          <xdr:cNvGraphicFramePr/>
        </xdr:nvGraphicFramePr>
        <xdr:xfrm>
          <a:off x="1013460" y="3451860"/>
          <a:ext cx="4572000" cy="3375660"/>
        </xdr:xfrm>
        <a:graphic>
          <a:graphicData uri="http://schemas.openxmlformats.org/drawingml/2006/chart">
            <c:chart xmlns:c="http://schemas.openxmlformats.org/drawingml/2006/chart" xmlns:r="http://schemas.openxmlformats.org/officeDocument/2006/relationships" r:id="rId2"/>
          </a:graphicData>
        </a:graphic>
      </xdr:graphicFrame>
      <xdr:sp macro="" textlink="B17">
        <xdr:nvSpPr>
          <xdr:cNvPr id="4" name="文本框 3"/>
          <xdr:cNvSpPr txBox="1"/>
        </xdr:nvSpPr>
        <xdr:spPr>
          <a:xfrm>
            <a:off x="4655820" y="3840480"/>
            <a:ext cx="746760" cy="3138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noAutofit/>
          </a:bodyPr>
          <a:lstStyle/>
          <a:p>
            <a:fld id="{C6D6A74E-CC0F-4707-9BCA-A3CFD85C2E73}" type="TxLink">
              <a:rPr lang="zh-CN" altLang="en-US" sz="1100" b="0" i="0" u="none" strike="noStrike">
                <a:solidFill>
                  <a:srgbClr val="FF0000"/>
                </a:solidFill>
                <a:latin typeface="宋体"/>
                <a:ea typeface="宋体"/>
              </a:rPr>
              <a:pPr/>
              <a:t>工时=2.5</a:t>
            </a:fld>
            <a:endParaRPr lang="zh-CN" altLang="en-US" sz="1100"/>
          </a:p>
        </xdr:txBody>
      </xdr:sp>
      <mc:AlternateContent xmlns:mc="http://schemas.openxmlformats.org/markup-compatibility/2006">
        <mc:Choice xmlns:a14="http://schemas.microsoft.com/office/drawing/2010/main" Requires="a14">
          <xdr:sp macro="" textlink="">
            <xdr:nvSpPr>
              <xdr:cNvPr id="3073" name="Spinner 1" hidden="1">
                <a:extLst>
                  <a:ext uri="{63B3BB69-23CF-44E3-9099-C40C66FF867C}">
                    <a14:compatExt spid="_x0000_s3073"/>
                  </a:ext>
                </a:extLst>
              </xdr:cNvPr>
              <xdr:cNvSpPr/>
            </xdr:nvSpPr>
            <xdr:spPr bwMode="auto">
              <a:xfrm>
                <a:off x="4411980" y="3855720"/>
                <a:ext cx="243840" cy="281940"/>
              </a:xfrm>
              <a:prstGeom prst="rect">
                <a:avLst/>
              </a:prstGeom>
              <a:noFill/>
              <a:ln w="9525">
                <a:miter lim="800000"/>
                <a:headEnd/>
                <a:tailEnd/>
              </a:ln>
            </xdr:spPr>
          </xdr:sp>
        </mc:Choice>
        <mc:Fallback/>
      </mc:AlternateContent>
    </xdr:grpSp>
    <xdr:clientData/>
  </xdr:twoCellAnchor>
</xdr:wsDr>
</file>

<file path=xl/drawings/drawing4.xml><?xml version="1.0" encoding="utf-8"?>
<xdr:wsDr xmlns:xdr="http://schemas.openxmlformats.org/drawingml/2006/spreadsheetDrawing" xmlns:a="http://schemas.openxmlformats.org/drawingml/2006/main">
  <xdr:twoCellAnchor>
    <xdr:from>
      <xdr:col>15</xdr:col>
      <xdr:colOff>228166</xdr:colOff>
      <xdr:row>1</xdr:row>
      <xdr:rowOff>74469</xdr:rowOff>
    </xdr:from>
    <xdr:to>
      <xdr:col>22</xdr:col>
      <xdr:colOff>231630</xdr:colOff>
      <xdr:row>24</xdr:row>
      <xdr:rowOff>104776</xdr:rowOff>
    </xdr:to>
    <xdr:grpSp>
      <xdr:nvGrpSpPr>
        <xdr:cNvPr id="2" name="组合 1">
          <a:extLst>
            <a:ext uri="{FF2B5EF4-FFF2-40B4-BE49-F238E27FC236}">
              <a16:creationId xmlns:a16="http://schemas.microsoft.com/office/drawing/2014/main" id="{00000000-0008-0000-0500-000007000000}"/>
            </a:ext>
          </a:extLst>
        </xdr:cNvPr>
        <xdr:cNvGrpSpPr/>
      </xdr:nvGrpSpPr>
      <xdr:grpSpPr>
        <a:xfrm>
          <a:off x="9177433" y="269202"/>
          <a:ext cx="4270664" cy="4483774"/>
          <a:chOff x="7386637" y="571500"/>
          <a:chExt cx="4819650" cy="4152900"/>
        </a:xfrm>
      </xdr:grpSpPr>
      <xdr:sp macro="" textlink="">
        <xdr:nvSpPr>
          <xdr:cNvPr id="3" name="TextBox 4">
            <a:extLst>
              <a:ext uri="{FF2B5EF4-FFF2-40B4-BE49-F238E27FC236}">
                <a16:creationId xmlns:a16="http://schemas.microsoft.com/office/drawing/2014/main" id="{00000000-0008-0000-0500-000005000000}"/>
              </a:ext>
            </a:extLst>
          </xdr:cNvPr>
          <xdr:cNvSpPr txBox="1"/>
        </xdr:nvSpPr>
        <xdr:spPr>
          <a:xfrm>
            <a:off x="7386637" y="571500"/>
            <a:ext cx="4819650" cy="4152900"/>
          </a:xfrm>
          <a:prstGeom prst="rect">
            <a:avLst/>
          </a:prstGeom>
          <a:solidFill>
            <a:schemeClr val="accent5">
              <a:lumMod val="40000"/>
              <a:lumOff val="60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rtl="0"/>
            <a:r>
              <a:rPr lang="zh-CN" altLang="zh-CN" sz="1100" b="1" i="0" baseline="0">
                <a:solidFill>
                  <a:schemeClr val="dk1"/>
                </a:solidFill>
                <a:effectLst/>
                <a:latin typeface="+mn-lt"/>
                <a:ea typeface="+mn-ea"/>
                <a:cs typeface="+mn-cs"/>
              </a:rPr>
              <a:t>第</a:t>
            </a:r>
            <a:r>
              <a:rPr lang="en-US" altLang="zh-CN" sz="1100" b="1" i="0" baseline="0">
                <a:solidFill>
                  <a:schemeClr val="dk1"/>
                </a:solidFill>
                <a:effectLst/>
                <a:latin typeface="+mn-lt"/>
                <a:ea typeface="+mn-ea"/>
                <a:cs typeface="+mn-cs"/>
              </a:rPr>
              <a:t>4</a:t>
            </a:r>
            <a:r>
              <a:rPr lang="zh-CN" altLang="zh-CN" sz="1100" b="1" i="0" baseline="0">
                <a:solidFill>
                  <a:schemeClr val="dk1"/>
                </a:solidFill>
                <a:effectLst/>
                <a:latin typeface="+mn-lt"/>
                <a:ea typeface="+mn-ea"/>
                <a:cs typeface="+mn-cs"/>
              </a:rPr>
              <a:t>题</a:t>
            </a:r>
            <a:r>
              <a:rPr lang="zh-CN" altLang="zh-CN" sz="1100" b="0" i="0" baseline="0">
                <a:solidFill>
                  <a:schemeClr val="dk1"/>
                </a:solidFill>
                <a:effectLst/>
                <a:latin typeface="+mn-lt"/>
                <a:ea typeface="+mn-ea"/>
                <a:cs typeface="+mn-cs"/>
              </a:rPr>
              <a:t> </a:t>
            </a:r>
            <a:r>
              <a:rPr lang="en-US" altLang="zh-CN" sz="1100" b="0" i="0" baseline="0">
                <a:solidFill>
                  <a:schemeClr val="dk1"/>
                </a:solidFill>
                <a:effectLst/>
                <a:latin typeface="+mn-lt"/>
                <a:ea typeface="+mn-ea"/>
                <a:cs typeface="+mn-cs"/>
              </a:rPr>
              <a:t> </a:t>
            </a:r>
            <a:r>
              <a:rPr lang="zh-CN" altLang="zh-CN" sz="1100">
                <a:solidFill>
                  <a:schemeClr val="dk1"/>
                </a:solidFill>
                <a:effectLst/>
                <a:latin typeface="+mn-lt"/>
                <a:ea typeface="+mn-ea"/>
                <a:cs typeface="+mn-cs"/>
              </a:rPr>
              <a:t>某企业拟进行生产扩能。第</a:t>
            </a:r>
            <a:r>
              <a:rPr lang="en-US" altLang="zh-CN" sz="1100">
                <a:solidFill>
                  <a:schemeClr val="dk1"/>
                </a:solidFill>
                <a:effectLst/>
                <a:latin typeface="+mn-lt"/>
                <a:ea typeface="+mn-ea"/>
                <a:cs typeface="+mn-cs"/>
              </a:rPr>
              <a:t>0</a:t>
            </a:r>
            <a:r>
              <a:rPr lang="zh-CN" altLang="zh-CN" sz="1100">
                <a:solidFill>
                  <a:schemeClr val="dk1"/>
                </a:solidFill>
                <a:effectLst/>
                <a:latin typeface="+mn-lt"/>
                <a:ea typeface="+mn-ea"/>
                <a:cs typeface="+mn-cs"/>
              </a:rPr>
              <a:t>年的投资面临着三种选择：方案</a:t>
            </a:r>
            <a:r>
              <a:rPr lang="en-US" altLang="zh-CN" sz="1100">
                <a:solidFill>
                  <a:schemeClr val="dk1"/>
                </a:solidFill>
                <a:effectLst/>
                <a:latin typeface="+mn-lt"/>
                <a:ea typeface="+mn-ea"/>
                <a:cs typeface="+mn-cs"/>
              </a:rPr>
              <a:t>A</a:t>
            </a:r>
            <a:r>
              <a:rPr lang="zh-CN" altLang="zh-CN" sz="1100">
                <a:solidFill>
                  <a:schemeClr val="dk1"/>
                </a:solidFill>
                <a:effectLst/>
                <a:latin typeface="+mn-lt"/>
                <a:ea typeface="+mn-ea"/>
                <a:cs typeface="+mn-cs"/>
              </a:rPr>
              <a:t>，引进新的生产线；方案</a:t>
            </a:r>
            <a:r>
              <a:rPr lang="en-US" altLang="zh-CN" sz="1100">
                <a:solidFill>
                  <a:schemeClr val="dk1"/>
                </a:solidFill>
                <a:effectLst/>
                <a:latin typeface="+mn-lt"/>
                <a:ea typeface="+mn-ea"/>
                <a:cs typeface="+mn-cs"/>
              </a:rPr>
              <a:t>B</a:t>
            </a:r>
            <a:r>
              <a:rPr lang="zh-CN" altLang="zh-CN" sz="1100">
                <a:solidFill>
                  <a:schemeClr val="dk1"/>
                </a:solidFill>
                <a:effectLst/>
                <a:latin typeface="+mn-lt"/>
                <a:ea typeface="+mn-ea"/>
                <a:cs typeface="+mn-cs"/>
              </a:rPr>
              <a:t>，对现有生产线进行改造；方案</a:t>
            </a:r>
            <a:r>
              <a:rPr lang="en-US" altLang="zh-CN" sz="1100">
                <a:solidFill>
                  <a:schemeClr val="dk1"/>
                </a:solidFill>
                <a:effectLst/>
                <a:latin typeface="+mn-lt"/>
                <a:ea typeface="+mn-ea"/>
                <a:cs typeface="+mn-cs"/>
              </a:rPr>
              <a:t>C</a:t>
            </a:r>
            <a:r>
              <a:rPr lang="zh-CN" altLang="zh-CN" sz="1100">
                <a:solidFill>
                  <a:schemeClr val="dk1"/>
                </a:solidFill>
                <a:effectLst/>
                <a:latin typeface="+mn-lt"/>
                <a:ea typeface="+mn-ea"/>
                <a:cs typeface="+mn-cs"/>
              </a:rPr>
              <a:t>，委外加工。每个方案的初始投入、以后各年每年需追加的投入、以及每年的收入数据如下表所示。</a:t>
            </a:r>
            <a:endParaRPr lang="en-US" altLang="zh-CN" sz="1100" b="0" i="0" baseline="0">
              <a:solidFill>
                <a:schemeClr val="dk1"/>
              </a:solidFill>
              <a:effectLst/>
              <a:latin typeface="+mn-lt"/>
              <a:ea typeface="+mn-ea"/>
              <a:cs typeface="+mn-cs"/>
            </a:endParaRPr>
          </a:p>
          <a:p>
            <a:pPr rtl="0"/>
            <a:endParaRPr lang="en-US" altLang="zh-CN" sz="1100" b="0" i="0" baseline="0">
              <a:solidFill>
                <a:schemeClr val="dk1"/>
              </a:solidFill>
              <a:effectLst/>
              <a:latin typeface="+mn-lt"/>
              <a:ea typeface="+mn-ea"/>
              <a:cs typeface="+mn-cs"/>
            </a:endParaRPr>
          </a:p>
          <a:p>
            <a:pPr rtl="0"/>
            <a:endParaRPr lang="en-US" altLang="zh-CN" sz="1100" b="0" i="0" baseline="0">
              <a:solidFill>
                <a:schemeClr val="dk1"/>
              </a:solidFill>
              <a:effectLst/>
              <a:latin typeface="+mn-lt"/>
              <a:ea typeface="+mn-ea"/>
              <a:cs typeface="+mn-cs"/>
            </a:endParaRPr>
          </a:p>
          <a:p>
            <a:pPr rtl="0"/>
            <a:endParaRPr lang="en-US" altLang="zh-CN" sz="1100" b="0" i="0" baseline="0">
              <a:solidFill>
                <a:schemeClr val="dk1"/>
              </a:solidFill>
              <a:effectLst/>
              <a:latin typeface="+mn-lt"/>
              <a:ea typeface="+mn-ea"/>
              <a:cs typeface="+mn-cs"/>
            </a:endParaRPr>
          </a:p>
          <a:p>
            <a:pPr rtl="0"/>
            <a:endParaRPr lang="en-US" altLang="zh-CN" sz="1100" b="0" i="0" baseline="0">
              <a:solidFill>
                <a:schemeClr val="dk1"/>
              </a:solidFill>
              <a:effectLst/>
              <a:latin typeface="+mn-lt"/>
              <a:ea typeface="+mn-ea"/>
              <a:cs typeface="+mn-cs"/>
            </a:endParaRPr>
          </a:p>
          <a:p>
            <a:pPr rtl="0"/>
            <a:endParaRPr lang="en-US" altLang="zh-CN" sz="1100" b="0" i="0" baseline="0">
              <a:solidFill>
                <a:schemeClr val="dk1"/>
              </a:solidFill>
              <a:effectLst/>
              <a:latin typeface="+mn-lt"/>
              <a:ea typeface="+mn-ea"/>
              <a:cs typeface="+mn-cs"/>
            </a:endParaRPr>
          </a:p>
          <a:p>
            <a:pPr rtl="0"/>
            <a:endParaRPr lang="en-US" altLang="zh-CN" sz="1100" b="0" i="0" baseline="0">
              <a:solidFill>
                <a:schemeClr val="dk1"/>
              </a:solidFill>
              <a:effectLst/>
              <a:latin typeface="+mn-lt"/>
              <a:ea typeface="+mn-ea"/>
              <a:cs typeface="+mn-cs"/>
            </a:endParaRPr>
          </a:p>
          <a:p>
            <a:pPr rtl="0"/>
            <a:endParaRPr lang="zh-CN" altLang="zh-CN">
              <a:effectLst/>
            </a:endParaRPr>
          </a:p>
          <a:p>
            <a:r>
              <a:rPr lang="zh-CN" altLang="zh-CN" sz="1100">
                <a:solidFill>
                  <a:schemeClr val="dk1"/>
                </a:solidFill>
                <a:effectLst/>
                <a:latin typeface="+mn-lt"/>
                <a:ea typeface="+mn-ea"/>
                <a:cs typeface="+mn-cs"/>
              </a:rPr>
              <a:t>三种投资方案的有效期为</a:t>
            </a:r>
            <a:r>
              <a:rPr lang="en-US" altLang="zh-CN" sz="1100">
                <a:solidFill>
                  <a:schemeClr val="dk1"/>
                </a:solidFill>
                <a:effectLst/>
                <a:latin typeface="+mn-lt"/>
                <a:ea typeface="+mn-ea"/>
                <a:cs typeface="+mn-cs"/>
              </a:rPr>
              <a:t>10</a:t>
            </a:r>
            <a:r>
              <a:rPr lang="zh-CN" altLang="zh-CN" sz="1100">
                <a:solidFill>
                  <a:schemeClr val="dk1"/>
                </a:solidFill>
                <a:effectLst/>
                <a:latin typeface="+mn-lt"/>
                <a:ea typeface="+mn-ea"/>
                <a:cs typeface="+mn-cs"/>
              </a:rPr>
              <a:t>年。</a:t>
            </a:r>
            <a:r>
              <a:rPr lang="en-US" altLang="zh-CN" sz="1100">
                <a:solidFill>
                  <a:schemeClr val="dk1"/>
                </a:solidFill>
                <a:effectLst/>
                <a:latin typeface="+mn-lt"/>
                <a:ea typeface="+mn-ea"/>
                <a:cs typeface="+mn-cs"/>
              </a:rPr>
              <a:t>10</a:t>
            </a:r>
            <a:r>
              <a:rPr lang="zh-CN" altLang="zh-CN" sz="1100">
                <a:solidFill>
                  <a:schemeClr val="dk1"/>
                </a:solidFill>
                <a:effectLst/>
                <a:latin typeface="+mn-lt"/>
                <a:ea typeface="+mn-ea"/>
                <a:cs typeface="+mn-cs"/>
              </a:rPr>
              <a:t>年后方案</a:t>
            </a:r>
            <a:r>
              <a:rPr lang="en-US" altLang="zh-CN" sz="1100">
                <a:solidFill>
                  <a:schemeClr val="dk1"/>
                </a:solidFill>
                <a:effectLst/>
                <a:latin typeface="+mn-lt"/>
                <a:ea typeface="+mn-ea"/>
                <a:cs typeface="+mn-cs"/>
              </a:rPr>
              <a:t>A</a:t>
            </a:r>
            <a:r>
              <a:rPr lang="zh-CN" altLang="zh-CN" sz="1100">
                <a:solidFill>
                  <a:schemeClr val="dk1"/>
                </a:solidFill>
                <a:effectLst/>
                <a:latin typeface="+mn-lt"/>
                <a:ea typeface="+mn-ea"/>
                <a:cs typeface="+mn-cs"/>
              </a:rPr>
              <a:t>、</a:t>
            </a:r>
            <a:r>
              <a:rPr lang="en-US" altLang="zh-CN" sz="1100">
                <a:solidFill>
                  <a:schemeClr val="dk1"/>
                </a:solidFill>
                <a:effectLst/>
                <a:latin typeface="+mn-lt"/>
                <a:ea typeface="+mn-ea"/>
                <a:cs typeface="+mn-cs"/>
              </a:rPr>
              <a:t>B</a:t>
            </a:r>
            <a:r>
              <a:rPr lang="zh-CN" altLang="zh-CN" sz="1100">
                <a:solidFill>
                  <a:schemeClr val="dk1"/>
                </a:solidFill>
                <a:effectLst/>
                <a:latin typeface="+mn-lt"/>
                <a:ea typeface="+mn-ea"/>
                <a:cs typeface="+mn-cs"/>
              </a:rPr>
              <a:t>项目的投资均有残值。公司使用的贴现率为</a:t>
            </a:r>
            <a:r>
              <a:rPr lang="en-US" altLang="zh-CN" sz="1100">
                <a:solidFill>
                  <a:schemeClr val="dk1"/>
                </a:solidFill>
                <a:effectLst/>
                <a:latin typeface="+mn-lt"/>
                <a:ea typeface="+mn-ea"/>
                <a:cs typeface="+mn-cs"/>
              </a:rPr>
              <a:t>9</a:t>
            </a:r>
            <a:r>
              <a:rPr lang="zh-CN" altLang="zh-CN" sz="1100">
                <a:solidFill>
                  <a:schemeClr val="dk1"/>
                </a:solidFill>
                <a:effectLst/>
                <a:latin typeface="+mn-lt"/>
                <a:ea typeface="+mn-ea"/>
                <a:cs typeface="+mn-cs"/>
              </a:rPr>
              <a:t>％，残值率为</a:t>
            </a:r>
            <a:r>
              <a:rPr lang="en-US" altLang="zh-CN" sz="1100">
                <a:solidFill>
                  <a:schemeClr val="dk1"/>
                </a:solidFill>
                <a:effectLst/>
                <a:latin typeface="+mn-lt"/>
                <a:ea typeface="+mn-ea"/>
                <a:cs typeface="+mn-cs"/>
              </a:rPr>
              <a:t>10%(</a:t>
            </a:r>
            <a:r>
              <a:rPr lang="zh-CN" altLang="zh-CN" sz="1100">
                <a:solidFill>
                  <a:schemeClr val="dk1"/>
                </a:solidFill>
                <a:effectLst/>
                <a:latin typeface="+mn-lt"/>
                <a:ea typeface="+mn-ea"/>
                <a:cs typeface="+mn-cs"/>
              </a:rPr>
              <a:t>残值</a:t>
            </a:r>
            <a:r>
              <a:rPr lang="en-US" altLang="zh-CN" sz="1100">
                <a:solidFill>
                  <a:schemeClr val="dk1"/>
                </a:solidFill>
                <a:effectLst/>
                <a:latin typeface="+mn-lt"/>
                <a:ea typeface="+mn-ea"/>
                <a:cs typeface="+mn-cs"/>
              </a:rPr>
              <a:t>=</a:t>
            </a:r>
            <a:r>
              <a:rPr lang="zh-CN" altLang="zh-CN" sz="1100">
                <a:solidFill>
                  <a:schemeClr val="dk1"/>
                </a:solidFill>
                <a:effectLst/>
                <a:latin typeface="+mn-lt"/>
                <a:ea typeface="+mn-ea"/>
                <a:cs typeface="+mn-cs"/>
              </a:rPr>
              <a:t>原始投入</a:t>
            </a:r>
            <a:r>
              <a:rPr lang="en-US" altLang="zh-CN" sz="1100">
                <a:solidFill>
                  <a:schemeClr val="dk1"/>
                </a:solidFill>
                <a:effectLst/>
                <a:latin typeface="+mn-lt"/>
                <a:ea typeface="+mn-ea"/>
                <a:cs typeface="+mn-cs"/>
              </a:rPr>
              <a:t>*</a:t>
            </a:r>
            <a:r>
              <a:rPr lang="zh-CN" altLang="zh-CN" sz="1100">
                <a:solidFill>
                  <a:schemeClr val="dk1"/>
                </a:solidFill>
                <a:effectLst/>
                <a:latin typeface="+mn-lt"/>
                <a:ea typeface="+mn-ea"/>
                <a:cs typeface="+mn-cs"/>
              </a:rPr>
              <a:t>残值率</a:t>
            </a:r>
            <a:r>
              <a:rPr lang="en-US" altLang="zh-CN" sz="1100">
                <a:solidFill>
                  <a:schemeClr val="dk1"/>
                </a:solidFill>
                <a:effectLst/>
                <a:latin typeface="+mn-lt"/>
                <a:ea typeface="+mn-ea"/>
                <a:cs typeface="+mn-cs"/>
              </a:rPr>
              <a:t>)</a:t>
            </a:r>
            <a:r>
              <a:rPr lang="zh-CN" altLang="zh-CN" sz="1100">
                <a:solidFill>
                  <a:schemeClr val="dk1"/>
                </a:solidFill>
                <a:effectLst/>
                <a:latin typeface="+mn-lt"/>
                <a:ea typeface="+mn-ea"/>
                <a:cs typeface="+mn-cs"/>
              </a:rPr>
              <a:t>。要求：</a:t>
            </a:r>
          </a:p>
          <a:p>
            <a:r>
              <a:rPr lang="en-US" altLang="zh-CN" sz="1100">
                <a:solidFill>
                  <a:schemeClr val="dk1"/>
                </a:solidFill>
                <a:effectLst/>
                <a:latin typeface="+mn-lt"/>
                <a:ea typeface="+mn-ea"/>
                <a:cs typeface="+mn-cs"/>
              </a:rPr>
              <a:t>1. </a:t>
            </a:r>
            <a:r>
              <a:rPr lang="zh-CN" altLang="zh-CN" sz="1100">
                <a:solidFill>
                  <a:schemeClr val="dk1"/>
                </a:solidFill>
                <a:effectLst/>
                <a:latin typeface="+mn-lt"/>
                <a:ea typeface="+mn-ea"/>
                <a:cs typeface="+mn-cs"/>
              </a:rPr>
              <a:t>在本工作表中建立一个对三种方案进行比较的模型，分别计算出三种方案的净现值与内部报酬率；</a:t>
            </a:r>
          </a:p>
          <a:p>
            <a:r>
              <a:rPr lang="en-US" altLang="zh-CN" sz="1100">
                <a:solidFill>
                  <a:schemeClr val="dk1"/>
                </a:solidFill>
                <a:effectLst/>
                <a:latin typeface="+mn-lt"/>
                <a:ea typeface="+mn-ea"/>
                <a:cs typeface="+mn-cs"/>
              </a:rPr>
              <a:t>2. </a:t>
            </a:r>
            <a:r>
              <a:rPr lang="zh-CN" altLang="zh-CN" sz="1100">
                <a:solidFill>
                  <a:schemeClr val="dk1"/>
                </a:solidFill>
                <a:effectLst/>
                <a:latin typeface="+mn-lt"/>
                <a:ea typeface="+mn-ea"/>
                <a:cs typeface="+mn-cs"/>
              </a:rPr>
              <a:t>在一个单元格中，使用</a:t>
            </a:r>
            <a:r>
              <a:rPr lang="en-US" altLang="zh-CN" sz="1100">
                <a:solidFill>
                  <a:schemeClr val="dk1"/>
                </a:solidFill>
                <a:effectLst/>
                <a:latin typeface="+mn-lt"/>
                <a:ea typeface="+mn-ea"/>
                <a:cs typeface="+mn-cs"/>
              </a:rPr>
              <a:t>IF</a:t>
            </a:r>
            <a:r>
              <a:rPr lang="zh-CN" altLang="zh-CN" sz="1100">
                <a:solidFill>
                  <a:schemeClr val="dk1"/>
                </a:solidFill>
                <a:effectLst/>
                <a:latin typeface="+mn-lt"/>
                <a:ea typeface="+mn-ea"/>
                <a:cs typeface="+mn-cs"/>
              </a:rPr>
              <a:t>函数给出“方案</a:t>
            </a:r>
            <a:r>
              <a:rPr lang="en-US" altLang="zh-CN" sz="1100">
                <a:solidFill>
                  <a:schemeClr val="dk1"/>
                </a:solidFill>
                <a:effectLst/>
                <a:latin typeface="+mn-lt"/>
                <a:ea typeface="+mn-ea"/>
                <a:cs typeface="+mn-cs"/>
              </a:rPr>
              <a:t>X</a:t>
            </a:r>
            <a:r>
              <a:rPr lang="zh-CN" altLang="zh-CN" sz="1100">
                <a:solidFill>
                  <a:schemeClr val="dk1"/>
                </a:solidFill>
                <a:effectLst/>
                <a:latin typeface="+mn-lt"/>
                <a:ea typeface="+mn-ea"/>
                <a:cs typeface="+mn-cs"/>
              </a:rPr>
              <a:t>有利”这样的结论（其中“</a:t>
            </a:r>
            <a:r>
              <a:rPr lang="en-US" altLang="zh-CN" sz="1100">
                <a:solidFill>
                  <a:schemeClr val="dk1"/>
                </a:solidFill>
                <a:effectLst/>
                <a:latin typeface="+mn-lt"/>
                <a:ea typeface="+mn-ea"/>
                <a:cs typeface="+mn-cs"/>
              </a:rPr>
              <a:t>X</a:t>
            </a:r>
            <a:r>
              <a:rPr lang="zh-CN" altLang="zh-CN" sz="1100">
                <a:solidFill>
                  <a:schemeClr val="dk1"/>
                </a:solidFill>
                <a:effectLst/>
                <a:latin typeface="+mn-lt"/>
                <a:ea typeface="+mn-ea"/>
                <a:cs typeface="+mn-cs"/>
              </a:rPr>
              <a:t>”为</a:t>
            </a:r>
            <a:r>
              <a:rPr lang="en-US" altLang="zh-CN" sz="1100">
                <a:solidFill>
                  <a:schemeClr val="dk1"/>
                </a:solidFill>
                <a:effectLst/>
                <a:latin typeface="+mn-lt"/>
                <a:ea typeface="+mn-ea"/>
                <a:cs typeface="+mn-cs"/>
              </a:rPr>
              <a:t>A</a:t>
            </a:r>
            <a:r>
              <a:rPr lang="zh-CN" altLang="zh-CN" sz="1100">
                <a:solidFill>
                  <a:schemeClr val="dk1"/>
                </a:solidFill>
                <a:effectLst/>
                <a:latin typeface="+mn-lt"/>
                <a:ea typeface="+mn-ea"/>
                <a:cs typeface="+mn-cs"/>
              </a:rPr>
              <a:t>、</a:t>
            </a:r>
            <a:r>
              <a:rPr lang="en-US" altLang="zh-CN" sz="1100">
                <a:solidFill>
                  <a:schemeClr val="dk1"/>
                </a:solidFill>
                <a:effectLst/>
                <a:latin typeface="+mn-lt"/>
                <a:ea typeface="+mn-ea"/>
                <a:cs typeface="+mn-cs"/>
              </a:rPr>
              <a:t>B</a:t>
            </a:r>
            <a:r>
              <a:rPr lang="zh-CN" altLang="zh-CN" sz="1100">
                <a:solidFill>
                  <a:schemeClr val="dk1"/>
                </a:solidFill>
                <a:effectLst/>
                <a:latin typeface="+mn-lt"/>
                <a:ea typeface="+mn-ea"/>
                <a:cs typeface="+mn-cs"/>
              </a:rPr>
              <a:t>、或</a:t>
            </a:r>
            <a:r>
              <a:rPr lang="en-US" altLang="zh-CN" sz="1100">
                <a:solidFill>
                  <a:schemeClr val="dk1"/>
                </a:solidFill>
                <a:effectLst/>
                <a:latin typeface="+mn-lt"/>
                <a:ea typeface="+mn-ea"/>
                <a:cs typeface="+mn-cs"/>
              </a:rPr>
              <a:t>C</a:t>
            </a:r>
            <a:r>
              <a:rPr lang="zh-CN" altLang="zh-CN" sz="1100">
                <a:solidFill>
                  <a:schemeClr val="dk1"/>
                </a:solidFill>
                <a:effectLst/>
                <a:latin typeface="+mn-lt"/>
                <a:ea typeface="+mn-ea"/>
                <a:cs typeface="+mn-cs"/>
              </a:rPr>
              <a:t>）；</a:t>
            </a:r>
          </a:p>
          <a:p>
            <a:r>
              <a:rPr lang="en-US" altLang="zh-CN" sz="1100">
                <a:solidFill>
                  <a:schemeClr val="dk1"/>
                </a:solidFill>
                <a:effectLst/>
                <a:latin typeface="+mn-lt"/>
                <a:ea typeface="+mn-ea"/>
                <a:cs typeface="+mn-cs"/>
              </a:rPr>
              <a:t>3. </a:t>
            </a:r>
            <a:r>
              <a:rPr lang="zh-CN" altLang="zh-CN" sz="1100">
                <a:solidFill>
                  <a:schemeClr val="dk1"/>
                </a:solidFill>
                <a:effectLst/>
                <a:latin typeface="+mn-lt"/>
                <a:ea typeface="+mn-ea"/>
                <a:cs typeface="+mn-cs"/>
              </a:rPr>
              <a:t>在一个单元格中，利用</a:t>
            </a:r>
            <a:r>
              <a:rPr lang="en-US" altLang="zh-CN" sz="1100">
                <a:solidFill>
                  <a:schemeClr val="dk1"/>
                </a:solidFill>
                <a:effectLst/>
                <a:latin typeface="+mn-lt"/>
                <a:ea typeface="+mn-ea"/>
                <a:cs typeface="+mn-cs"/>
              </a:rPr>
              <a:t>Excel</a:t>
            </a:r>
            <a:r>
              <a:rPr lang="zh-CN" altLang="zh-CN" sz="1100">
                <a:solidFill>
                  <a:schemeClr val="dk1"/>
                </a:solidFill>
                <a:effectLst/>
                <a:latin typeface="+mn-lt"/>
                <a:ea typeface="+mn-ea"/>
                <a:cs typeface="+mn-cs"/>
              </a:rPr>
              <a:t>的内建函数，求出使方案</a:t>
            </a:r>
            <a:r>
              <a:rPr lang="en-US" altLang="zh-CN" sz="1100">
                <a:solidFill>
                  <a:schemeClr val="dk1"/>
                </a:solidFill>
                <a:effectLst/>
                <a:latin typeface="+mn-lt"/>
                <a:ea typeface="+mn-ea"/>
                <a:cs typeface="+mn-cs"/>
              </a:rPr>
              <a:t>A</a:t>
            </a:r>
            <a:r>
              <a:rPr lang="zh-CN" altLang="zh-CN" sz="1100">
                <a:solidFill>
                  <a:schemeClr val="dk1"/>
                </a:solidFill>
                <a:effectLst/>
                <a:latin typeface="+mn-lt"/>
                <a:ea typeface="+mn-ea"/>
                <a:cs typeface="+mn-cs"/>
              </a:rPr>
              <a:t>和方案</a:t>
            </a:r>
            <a:r>
              <a:rPr lang="en-US" altLang="zh-CN" sz="1100">
                <a:solidFill>
                  <a:schemeClr val="dk1"/>
                </a:solidFill>
                <a:effectLst/>
                <a:latin typeface="+mn-lt"/>
                <a:ea typeface="+mn-ea"/>
                <a:cs typeface="+mn-cs"/>
              </a:rPr>
              <a:t>B</a:t>
            </a:r>
            <a:r>
              <a:rPr lang="zh-CN" altLang="zh-CN" sz="1100">
                <a:solidFill>
                  <a:schemeClr val="dk1"/>
                </a:solidFill>
                <a:effectLst/>
                <a:latin typeface="+mn-lt"/>
                <a:ea typeface="+mn-ea"/>
                <a:cs typeface="+mn-cs"/>
              </a:rPr>
              <a:t>等效的贴现率；</a:t>
            </a:r>
          </a:p>
          <a:p>
            <a:r>
              <a:rPr lang="en-US" altLang="zh-CN" sz="1100">
                <a:solidFill>
                  <a:schemeClr val="dk1"/>
                </a:solidFill>
                <a:effectLst/>
                <a:latin typeface="+mn-lt"/>
                <a:ea typeface="+mn-ea"/>
                <a:cs typeface="+mn-cs"/>
              </a:rPr>
              <a:t>4. </a:t>
            </a:r>
            <a:r>
              <a:rPr lang="zh-CN" altLang="zh-CN" sz="1100">
                <a:solidFill>
                  <a:schemeClr val="dk1"/>
                </a:solidFill>
                <a:effectLst/>
                <a:latin typeface="+mn-lt"/>
                <a:ea typeface="+mn-ea"/>
                <a:cs typeface="+mn-cs"/>
              </a:rPr>
              <a:t>制作一个方案</a:t>
            </a:r>
            <a:r>
              <a:rPr lang="en-US" altLang="zh-CN" sz="1100">
                <a:solidFill>
                  <a:schemeClr val="dk1"/>
                </a:solidFill>
                <a:effectLst/>
                <a:latin typeface="+mn-lt"/>
                <a:ea typeface="+mn-ea"/>
                <a:cs typeface="+mn-cs"/>
              </a:rPr>
              <a:t>A</a:t>
            </a:r>
            <a:r>
              <a:rPr lang="zh-CN" altLang="zh-CN" sz="1100">
                <a:solidFill>
                  <a:schemeClr val="dk1"/>
                </a:solidFill>
                <a:effectLst/>
                <a:latin typeface="+mn-lt"/>
                <a:ea typeface="+mn-ea"/>
                <a:cs typeface="+mn-cs"/>
              </a:rPr>
              <a:t>和方案</a:t>
            </a:r>
            <a:r>
              <a:rPr lang="en-US" altLang="zh-CN" sz="1100">
                <a:solidFill>
                  <a:schemeClr val="dk1"/>
                </a:solidFill>
                <a:effectLst/>
                <a:latin typeface="+mn-lt"/>
                <a:ea typeface="+mn-ea"/>
                <a:cs typeface="+mn-cs"/>
              </a:rPr>
              <a:t>B</a:t>
            </a:r>
            <a:r>
              <a:rPr lang="zh-CN" altLang="zh-CN" sz="1100">
                <a:solidFill>
                  <a:schemeClr val="dk1"/>
                </a:solidFill>
                <a:effectLst/>
                <a:latin typeface="+mn-lt"/>
                <a:ea typeface="+mn-ea"/>
                <a:cs typeface="+mn-cs"/>
              </a:rPr>
              <a:t>净现值之差关于贴现率的灵敏度分析表，其中贴现率的变化范围为</a:t>
            </a:r>
            <a:r>
              <a:rPr lang="en-US" altLang="zh-CN" sz="1100">
                <a:solidFill>
                  <a:schemeClr val="dk1"/>
                </a:solidFill>
                <a:effectLst/>
                <a:latin typeface="+mn-lt"/>
                <a:ea typeface="+mn-ea"/>
                <a:cs typeface="+mn-cs"/>
              </a:rPr>
              <a:t>1%</a:t>
            </a:r>
            <a:r>
              <a:rPr lang="zh-CN" altLang="zh-CN" sz="1100">
                <a:solidFill>
                  <a:schemeClr val="dk1"/>
                </a:solidFill>
                <a:effectLst/>
                <a:latin typeface="+mn-lt"/>
                <a:ea typeface="+mn-ea"/>
                <a:cs typeface="+mn-cs"/>
              </a:rPr>
              <a:t>—</a:t>
            </a:r>
            <a:r>
              <a:rPr lang="en-US" altLang="zh-CN" sz="1100">
                <a:solidFill>
                  <a:schemeClr val="dk1"/>
                </a:solidFill>
                <a:effectLst/>
                <a:latin typeface="+mn-lt"/>
                <a:ea typeface="+mn-ea"/>
                <a:cs typeface="+mn-cs"/>
              </a:rPr>
              <a:t>20%</a:t>
            </a:r>
            <a:r>
              <a:rPr lang="zh-CN" altLang="zh-CN" sz="1100">
                <a:solidFill>
                  <a:schemeClr val="dk1"/>
                </a:solidFill>
                <a:effectLst/>
                <a:latin typeface="+mn-lt"/>
                <a:ea typeface="+mn-ea"/>
                <a:cs typeface="+mn-cs"/>
              </a:rPr>
              <a:t>，间隔为</a:t>
            </a:r>
            <a:r>
              <a:rPr lang="en-US" altLang="zh-CN" sz="1100">
                <a:solidFill>
                  <a:schemeClr val="dk1"/>
                </a:solidFill>
                <a:effectLst/>
                <a:latin typeface="+mn-lt"/>
                <a:ea typeface="+mn-ea"/>
                <a:cs typeface="+mn-cs"/>
              </a:rPr>
              <a:t>1%</a:t>
            </a:r>
            <a:r>
              <a:rPr lang="zh-CN" altLang="zh-CN" sz="1100">
                <a:solidFill>
                  <a:schemeClr val="dk1"/>
                </a:solidFill>
                <a:effectLst/>
                <a:latin typeface="+mn-lt"/>
                <a:ea typeface="+mn-ea"/>
                <a:cs typeface="+mn-cs"/>
              </a:rPr>
              <a:t>；</a:t>
            </a:r>
          </a:p>
          <a:p>
            <a:r>
              <a:rPr lang="en-US" altLang="zh-CN" sz="1100">
                <a:solidFill>
                  <a:schemeClr val="dk1"/>
                </a:solidFill>
                <a:effectLst/>
                <a:latin typeface="+mn-lt"/>
                <a:ea typeface="+mn-ea"/>
                <a:cs typeface="+mn-cs"/>
              </a:rPr>
              <a:t>5. </a:t>
            </a:r>
            <a:r>
              <a:rPr lang="zh-CN" altLang="zh-CN" sz="1100">
                <a:solidFill>
                  <a:schemeClr val="dk1"/>
                </a:solidFill>
                <a:effectLst/>
                <a:latin typeface="+mn-lt"/>
                <a:ea typeface="+mn-ea"/>
                <a:cs typeface="+mn-cs"/>
              </a:rPr>
              <a:t>用查表加内插的方法，再次求出使</a:t>
            </a:r>
            <a:r>
              <a:rPr lang="en-US" altLang="zh-CN" sz="1100">
                <a:solidFill>
                  <a:schemeClr val="dk1"/>
                </a:solidFill>
                <a:effectLst/>
                <a:latin typeface="+mn-lt"/>
                <a:ea typeface="+mn-ea"/>
                <a:cs typeface="+mn-cs"/>
              </a:rPr>
              <a:t>A</a:t>
            </a:r>
            <a:r>
              <a:rPr lang="zh-CN" altLang="zh-CN" sz="1100">
                <a:solidFill>
                  <a:schemeClr val="dk1"/>
                </a:solidFill>
                <a:effectLst/>
                <a:latin typeface="+mn-lt"/>
                <a:ea typeface="+mn-ea"/>
                <a:cs typeface="+mn-cs"/>
              </a:rPr>
              <a:t>、</a:t>
            </a:r>
            <a:r>
              <a:rPr lang="en-US" altLang="zh-CN" sz="1100">
                <a:solidFill>
                  <a:schemeClr val="dk1"/>
                </a:solidFill>
                <a:effectLst/>
                <a:latin typeface="+mn-lt"/>
                <a:ea typeface="+mn-ea"/>
                <a:cs typeface="+mn-cs"/>
              </a:rPr>
              <a:t>B</a:t>
            </a:r>
            <a:r>
              <a:rPr lang="zh-CN" altLang="zh-CN" sz="1100">
                <a:solidFill>
                  <a:schemeClr val="dk1"/>
                </a:solidFill>
                <a:effectLst/>
                <a:latin typeface="+mn-lt"/>
                <a:ea typeface="+mn-ea"/>
                <a:cs typeface="+mn-cs"/>
              </a:rPr>
              <a:t>两种方案等效的贴现率。</a:t>
            </a:r>
          </a:p>
          <a:p>
            <a:endParaRPr lang="zh-CN" altLang="en-US" sz="1100"/>
          </a:p>
        </xdr:txBody>
      </xdr:sp>
      <xdr:pic>
        <xdr:nvPicPr>
          <xdr:cNvPr id="4" name="图片 3">
            <a:extLst>
              <a:ext uri="{FF2B5EF4-FFF2-40B4-BE49-F238E27FC236}">
                <a16:creationId xmlns:a16="http://schemas.microsoft.com/office/drawing/2014/main" id="{00000000-0008-0000-0500-00000600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7467600" y="1304925"/>
            <a:ext cx="4657725" cy="962025"/>
          </a:xfrm>
          <a:prstGeom prst="rect">
            <a:avLst/>
          </a:prstGeom>
          <a:noFill/>
          <a:extLst>
            <a:ext uri="{909E8E84-426E-40DD-AFC4-6F175D3DCCD1}">
              <a14:hiddenFill xmlns:a14="http://schemas.microsoft.com/office/drawing/2010/main">
                <a:solidFill>
                  <a:srgbClr val="FFFFFF"/>
                </a:solidFill>
              </a14:hiddenFill>
            </a:ext>
          </a:extLst>
        </xdr:spPr>
      </xdr:pic>
    </xdr:grpSp>
    <xdr:clientData/>
  </xdr:twoCellAnchor>
</xdr:wsDr>
</file>

<file path=xl/drawings/drawing5.xml><?xml version="1.0" encoding="utf-8"?>
<xdr:wsDr xmlns:xdr="http://schemas.openxmlformats.org/drawingml/2006/spreadsheetDrawing" xmlns:a="http://schemas.openxmlformats.org/drawingml/2006/main">
  <xdr:twoCellAnchor>
    <xdr:from>
      <xdr:col>12</xdr:col>
      <xdr:colOff>536864</xdr:colOff>
      <xdr:row>0</xdr:row>
      <xdr:rowOff>0</xdr:rowOff>
    </xdr:from>
    <xdr:to>
      <xdr:col>20</xdr:col>
      <xdr:colOff>395720</xdr:colOff>
      <xdr:row>31</xdr:row>
      <xdr:rowOff>114301</xdr:rowOff>
    </xdr:to>
    <xdr:grpSp>
      <xdr:nvGrpSpPr>
        <xdr:cNvPr id="2" name="组合 1">
          <a:extLst>
            <a:ext uri="{FF2B5EF4-FFF2-40B4-BE49-F238E27FC236}">
              <a16:creationId xmlns:a16="http://schemas.microsoft.com/office/drawing/2014/main" id="{00000000-0008-0000-0000-000002000000}"/>
            </a:ext>
          </a:extLst>
        </xdr:cNvPr>
        <xdr:cNvGrpSpPr/>
      </xdr:nvGrpSpPr>
      <xdr:grpSpPr>
        <a:xfrm>
          <a:off x="9736427" y="0"/>
          <a:ext cx="5256356" cy="5932489"/>
          <a:chOff x="6663744" y="3293827"/>
          <a:chExt cx="5343524" cy="5600701"/>
        </a:xfrm>
      </xdr:grpSpPr>
      <xdr:sp macro="" textlink="">
        <xdr:nvSpPr>
          <xdr:cNvPr id="3" name="TextBox 20">
            <a:extLst>
              <a:ext uri="{FF2B5EF4-FFF2-40B4-BE49-F238E27FC236}">
                <a16:creationId xmlns:a16="http://schemas.microsoft.com/office/drawing/2014/main" id="{00000000-0008-0000-0000-000003000000}"/>
              </a:ext>
            </a:extLst>
          </xdr:cNvPr>
          <xdr:cNvSpPr txBox="1"/>
        </xdr:nvSpPr>
        <xdr:spPr>
          <a:xfrm>
            <a:off x="6663744" y="3293827"/>
            <a:ext cx="5343524" cy="5600701"/>
          </a:xfrm>
          <a:prstGeom prst="rect">
            <a:avLst/>
          </a:prstGeom>
          <a:solidFill>
            <a:schemeClr val="accent5">
              <a:lumMod val="40000"/>
              <a:lumOff val="60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zh-CN" altLang="zh-CN" sz="1100" b="1" i="0" baseline="0">
                <a:solidFill>
                  <a:schemeClr val="dk1"/>
                </a:solidFill>
                <a:effectLst/>
                <a:latin typeface="+mn-lt"/>
                <a:ea typeface="+mn-ea"/>
                <a:cs typeface="+mn-cs"/>
              </a:rPr>
              <a:t>第</a:t>
            </a:r>
            <a:r>
              <a:rPr lang="en-US" altLang="zh-CN" sz="1100" b="1" i="0" baseline="0">
                <a:solidFill>
                  <a:schemeClr val="dk1"/>
                </a:solidFill>
                <a:effectLst/>
                <a:latin typeface="+mn-lt"/>
                <a:ea typeface="+mn-ea"/>
                <a:cs typeface="+mn-cs"/>
              </a:rPr>
              <a:t>5</a:t>
            </a:r>
            <a:r>
              <a:rPr lang="zh-CN" altLang="zh-CN" sz="1100" b="1" i="0" baseline="0">
                <a:solidFill>
                  <a:schemeClr val="dk1"/>
                </a:solidFill>
                <a:effectLst/>
                <a:latin typeface="+mn-lt"/>
                <a:ea typeface="+mn-ea"/>
                <a:cs typeface="+mn-cs"/>
              </a:rPr>
              <a:t>题</a:t>
            </a:r>
            <a:r>
              <a:rPr lang="zh-CN" altLang="zh-CN" sz="1100" b="0" i="0" baseline="0">
                <a:solidFill>
                  <a:schemeClr val="dk1"/>
                </a:solidFill>
                <a:effectLst/>
                <a:latin typeface="+mn-lt"/>
                <a:ea typeface="+mn-ea"/>
                <a:cs typeface="+mn-cs"/>
              </a:rPr>
              <a:t> </a:t>
            </a:r>
            <a:r>
              <a:rPr lang="zh-CN" altLang="zh-CN" sz="1100">
                <a:solidFill>
                  <a:schemeClr val="dk1"/>
                </a:solidFill>
                <a:effectLst/>
                <a:latin typeface="+mn-lt"/>
                <a:ea typeface="+mn-ea"/>
                <a:cs typeface="+mn-cs"/>
              </a:rPr>
              <a:t>一个加油站每年售出</a:t>
            </a:r>
            <a:r>
              <a:rPr lang="en-US" altLang="zh-CN" sz="1100">
                <a:solidFill>
                  <a:schemeClr val="dk1"/>
                </a:solidFill>
                <a:effectLst/>
                <a:latin typeface="+mn-lt"/>
                <a:ea typeface="+mn-ea"/>
                <a:cs typeface="+mn-cs"/>
              </a:rPr>
              <a:t>45000</a:t>
            </a:r>
            <a:r>
              <a:rPr lang="zh-CN" altLang="zh-CN" sz="1100">
                <a:solidFill>
                  <a:schemeClr val="dk1"/>
                </a:solidFill>
                <a:effectLst/>
                <a:latin typeface="+mn-lt"/>
                <a:ea typeface="+mn-ea"/>
                <a:cs typeface="+mn-cs"/>
              </a:rPr>
              <a:t>加仑汽油。加油站在每次汽油售完时要求供油公司补充供应同一数量的汽油。供油公司每次补充供油时，加油站要支付</a:t>
            </a:r>
            <a:r>
              <a:rPr lang="en-US" altLang="zh-CN" sz="1100">
                <a:solidFill>
                  <a:schemeClr val="dk1"/>
                </a:solidFill>
                <a:effectLst/>
                <a:latin typeface="+mn-lt"/>
                <a:ea typeface="+mn-ea"/>
                <a:cs typeface="+mn-cs"/>
              </a:rPr>
              <a:t>30</a:t>
            </a:r>
            <a:r>
              <a:rPr lang="zh-CN" altLang="zh-CN" sz="1100">
                <a:solidFill>
                  <a:schemeClr val="dk1"/>
                </a:solidFill>
                <a:effectLst/>
                <a:latin typeface="+mn-lt"/>
                <a:ea typeface="+mn-ea"/>
                <a:cs typeface="+mn-cs"/>
              </a:rPr>
              <a:t>元固定供油成本。</a:t>
            </a:r>
            <a:r>
              <a:rPr lang="en-US" altLang="zh-CN" sz="1100">
                <a:solidFill>
                  <a:schemeClr val="dk1"/>
                </a:solidFill>
                <a:effectLst/>
                <a:latin typeface="+mn-lt"/>
                <a:ea typeface="+mn-ea"/>
                <a:cs typeface="+mn-cs"/>
              </a:rPr>
              <a:t>1</a:t>
            </a:r>
            <a:r>
              <a:rPr lang="zh-CN" altLang="zh-CN" sz="1100">
                <a:solidFill>
                  <a:schemeClr val="dk1"/>
                </a:solidFill>
                <a:effectLst/>
                <a:latin typeface="+mn-lt"/>
                <a:ea typeface="+mn-ea"/>
                <a:cs typeface="+mn-cs"/>
              </a:rPr>
              <a:t>加伦汽油的全年储存成本为</a:t>
            </a:r>
            <a:r>
              <a:rPr lang="en-US" altLang="zh-CN" sz="1100">
                <a:solidFill>
                  <a:schemeClr val="dk1"/>
                </a:solidFill>
                <a:effectLst/>
                <a:latin typeface="+mn-lt"/>
                <a:ea typeface="+mn-ea"/>
                <a:cs typeface="+mn-cs"/>
              </a:rPr>
              <a:t>0.5</a:t>
            </a:r>
            <a:r>
              <a:rPr lang="zh-CN" altLang="zh-CN" sz="1100">
                <a:solidFill>
                  <a:schemeClr val="dk1"/>
                </a:solidFill>
                <a:effectLst/>
                <a:latin typeface="+mn-lt"/>
                <a:ea typeface="+mn-ea"/>
                <a:cs typeface="+mn-cs"/>
              </a:rPr>
              <a:t>元。现有两种方案，方案一是采用最优补充供油量，即不采用折扣；方案二，是当每次补充供油量大于等于折扣起点时，从总成本中按</a:t>
            </a:r>
            <a:r>
              <a:rPr lang="en-US" altLang="zh-CN" sz="1100">
                <a:solidFill>
                  <a:schemeClr val="dk1"/>
                </a:solidFill>
                <a:effectLst/>
                <a:latin typeface="+mn-lt"/>
                <a:ea typeface="+mn-ea"/>
                <a:cs typeface="+mn-cs"/>
              </a:rPr>
              <a:t>3%</a:t>
            </a:r>
            <a:r>
              <a:rPr lang="zh-CN" altLang="zh-CN" sz="1100">
                <a:solidFill>
                  <a:schemeClr val="dk1"/>
                </a:solidFill>
                <a:effectLst/>
                <a:latin typeface="+mn-lt"/>
                <a:ea typeface="+mn-ea"/>
                <a:cs typeface="+mn-cs"/>
              </a:rPr>
              <a:t>的扣减比例扣减一定的金额。要求：</a:t>
            </a:r>
          </a:p>
          <a:p>
            <a:r>
              <a:rPr lang="en-US" altLang="zh-CN" sz="1100">
                <a:solidFill>
                  <a:schemeClr val="dk1"/>
                </a:solidFill>
                <a:effectLst/>
                <a:latin typeface="+mn-lt"/>
                <a:ea typeface="+mn-ea"/>
                <a:cs typeface="+mn-cs"/>
              </a:rPr>
              <a:t>1.</a:t>
            </a:r>
            <a:r>
              <a:rPr lang="zh-CN" altLang="zh-CN" sz="1100">
                <a:solidFill>
                  <a:schemeClr val="dk1"/>
                </a:solidFill>
                <a:effectLst/>
                <a:latin typeface="+mn-lt"/>
                <a:ea typeface="+mn-ea"/>
                <a:cs typeface="+mn-cs"/>
              </a:rPr>
              <a:t>在本工作表中构造一个模型来确定当每次补充供油量等于</a:t>
            </a:r>
            <a:r>
              <a:rPr lang="en-US" altLang="zh-CN" sz="1100">
                <a:solidFill>
                  <a:schemeClr val="dk1"/>
                </a:solidFill>
                <a:effectLst/>
                <a:latin typeface="+mn-lt"/>
                <a:ea typeface="+mn-ea"/>
                <a:cs typeface="+mn-cs"/>
              </a:rPr>
              <a:t>3200</a:t>
            </a:r>
            <a:r>
              <a:rPr lang="zh-CN" altLang="zh-CN" sz="1100">
                <a:solidFill>
                  <a:schemeClr val="dk1"/>
                </a:solidFill>
                <a:effectLst/>
                <a:latin typeface="+mn-lt"/>
                <a:ea typeface="+mn-ea"/>
                <a:cs typeface="+mn-cs"/>
              </a:rPr>
              <a:t>加伦时的全年总成本；</a:t>
            </a:r>
          </a:p>
          <a:p>
            <a:r>
              <a:rPr lang="en-US" altLang="zh-CN" sz="1100">
                <a:solidFill>
                  <a:schemeClr val="dk1"/>
                </a:solidFill>
                <a:effectLst/>
                <a:latin typeface="+mn-lt"/>
                <a:ea typeface="+mn-ea"/>
                <a:cs typeface="+mn-cs"/>
              </a:rPr>
              <a:t>2.</a:t>
            </a:r>
            <a:r>
              <a:rPr lang="zh-CN" altLang="zh-CN" sz="1100">
                <a:solidFill>
                  <a:schemeClr val="dk1"/>
                </a:solidFill>
                <a:effectLst/>
                <a:latin typeface="+mn-lt"/>
                <a:ea typeface="+mn-ea"/>
                <a:cs typeface="+mn-cs"/>
              </a:rPr>
              <a:t>计算出最优补充油量与该补充油量下的全年总成本极小值；</a:t>
            </a:r>
          </a:p>
          <a:p>
            <a:r>
              <a:rPr lang="en-US" altLang="zh-CN" sz="1100">
                <a:solidFill>
                  <a:schemeClr val="dk1"/>
                </a:solidFill>
                <a:effectLst/>
                <a:latin typeface="+mn-lt"/>
                <a:ea typeface="+mn-ea"/>
                <a:cs typeface="+mn-cs"/>
              </a:rPr>
              <a:t>3.</a:t>
            </a:r>
            <a:r>
              <a:rPr lang="zh-CN" altLang="zh-CN" sz="1100">
                <a:solidFill>
                  <a:schemeClr val="dk1"/>
                </a:solidFill>
                <a:effectLst/>
                <a:latin typeface="+mn-lt"/>
                <a:ea typeface="+mn-ea"/>
                <a:cs typeface="+mn-cs"/>
              </a:rPr>
              <a:t>在本工作表中制作一个表示全年总成本随每次补充供油量变化的曲线图形，如下图所示，并按图表更改</a:t>
            </a:r>
            <a:r>
              <a:rPr lang="en-US" altLang="zh-CN" sz="1100">
                <a:solidFill>
                  <a:schemeClr val="dk1"/>
                </a:solidFill>
                <a:effectLst/>
                <a:latin typeface="+mn-lt"/>
                <a:ea typeface="+mn-ea"/>
                <a:cs typeface="+mn-cs"/>
              </a:rPr>
              <a:t>X</a:t>
            </a:r>
            <a:r>
              <a:rPr lang="zh-CN" altLang="zh-CN" sz="1100">
                <a:solidFill>
                  <a:schemeClr val="dk1"/>
                </a:solidFill>
                <a:effectLst/>
                <a:latin typeface="+mn-lt"/>
                <a:ea typeface="+mn-ea"/>
                <a:cs typeface="+mn-cs"/>
              </a:rPr>
              <a:t>轴和</a:t>
            </a:r>
            <a:r>
              <a:rPr lang="en-US" altLang="zh-CN" sz="1100">
                <a:solidFill>
                  <a:schemeClr val="dk1"/>
                </a:solidFill>
                <a:effectLst/>
                <a:latin typeface="+mn-lt"/>
                <a:ea typeface="+mn-ea"/>
                <a:cs typeface="+mn-cs"/>
              </a:rPr>
              <a:t>Y</a:t>
            </a:r>
            <a:r>
              <a:rPr lang="zh-CN" altLang="zh-CN" sz="1100">
                <a:solidFill>
                  <a:schemeClr val="dk1"/>
                </a:solidFill>
                <a:effectLst/>
                <a:latin typeface="+mn-lt"/>
                <a:ea typeface="+mn-ea"/>
                <a:cs typeface="+mn-cs"/>
              </a:rPr>
              <a:t>轴的刻度；</a:t>
            </a:r>
          </a:p>
          <a:p>
            <a:r>
              <a:rPr lang="en-US" altLang="zh-CN" sz="1100">
                <a:solidFill>
                  <a:schemeClr val="dk1"/>
                </a:solidFill>
                <a:effectLst/>
                <a:latin typeface="+mn-lt"/>
                <a:ea typeface="+mn-ea"/>
                <a:cs typeface="+mn-cs"/>
              </a:rPr>
              <a:t>4.</a:t>
            </a:r>
            <a:r>
              <a:rPr lang="zh-CN" altLang="zh-CN" sz="1100">
                <a:solidFill>
                  <a:schemeClr val="dk1"/>
                </a:solidFill>
                <a:effectLst/>
                <a:latin typeface="+mn-lt"/>
                <a:ea typeface="+mn-ea"/>
                <a:cs typeface="+mn-cs"/>
              </a:rPr>
              <a:t>在图表上添加一个微调器使总成本扣减比例从</a:t>
            </a:r>
            <a:r>
              <a:rPr lang="en-US" altLang="zh-CN" sz="1100">
                <a:solidFill>
                  <a:schemeClr val="dk1"/>
                </a:solidFill>
                <a:effectLst/>
                <a:latin typeface="+mn-lt"/>
                <a:ea typeface="+mn-ea"/>
                <a:cs typeface="+mn-cs"/>
              </a:rPr>
              <a:t>3%</a:t>
            </a:r>
            <a:r>
              <a:rPr lang="zh-CN" altLang="zh-CN" sz="1100">
                <a:solidFill>
                  <a:schemeClr val="dk1"/>
                </a:solidFill>
                <a:effectLst/>
                <a:latin typeface="+mn-lt"/>
                <a:ea typeface="+mn-ea"/>
                <a:cs typeface="+mn-cs"/>
              </a:rPr>
              <a:t>按步长</a:t>
            </a:r>
            <a:r>
              <a:rPr lang="en-US" altLang="zh-CN" sz="1100">
                <a:solidFill>
                  <a:schemeClr val="dk1"/>
                </a:solidFill>
                <a:effectLst/>
                <a:latin typeface="+mn-lt"/>
                <a:ea typeface="+mn-ea"/>
                <a:cs typeface="+mn-cs"/>
              </a:rPr>
              <a:t>1%</a:t>
            </a:r>
            <a:r>
              <a:rPr lang="zh-CN" altLang="zh-CN" sz="1100">
                <a:solidFill>
                  <a:schemeClr val="dk1"/>
                </a:solidFill>
                <a:effectLst/>
                <a:latin typeface="+mn-lt"/>
                <a:ea typeface="+mn-ea"/>
                <a:cs typeface="+mn-cs"/>
              </a:rPr>
              <a:t>变化到</a:t>
            </a:r>
            <a:r>
              <a:rPr lang="en-US" altLang="zh-CN" sz="1100">
                <a:solidFill>
                  <a:schemeClr val="dk1"/>
                </a:solidFill>
                <a:effectLst/>
                <a:latin typeface="+mn-lt"/>
                <a:ea typeface="+mn-ea"/>
                <a:cs typeface="+mn-cs"/>
              </a:rPr>
              <a:t>9%</a:t>
            </a:r>
            <a:r>
              <a:rPr lang="zh-CN" altLang="zh-CN" sz="1100">
                <a:solidFill>
                  <a:schemeClr val="dk1"/>
                </a:solidFill>
                <a:effectLst/>
                <a:latin typeface="+mn-lt"/>
                <a:ea typeface="+mn-ea"/>
                <a:cs typeface="+mn-cs"/>
              </a:rPr>
              <a:t>。绘制不同不同扣减比例对应的年总成本的空心点。添加一个实心点，代表当前扣减比例对应的全年总成本点；</a:t>
            </a:r>
          </a:p>
          <a:p>
            <a:r>
              <a:rPr lang="en-US" altLang="zh-CN" sz="1100">
                <a:solidFill>
                  <a:schemeClr val="dk1"/>
                </a:solidFill>
                <a:effectLst/>
                <a:latin typeface="+mn-lt"/>
                <a:ea typeface="+mn-ea"/>
                <a:cs typeface="+mn-cs"/>
              </a:rPr>
              <a:t>5.</a:t>
            </a:r>
            <a:r>
              <a:rPr lang="zh-CN" altLang="zh-CN" sz="1100">
                <a:solidFill>
                  <a:schemeClr val="dk1"/>
                </a:solidFill>
                <a:effectLst/>
                <a:latin typeface="+mn-lt"/>
                <a:ea typeface="+mn-ea"/>
                <a:cs typeface="+mn-cs"/>
              </a:rPr>
              <a:t>在图表上显示出结论文字及微调器旁能随微调器调整而变化的文字。</a:t>
            </a:r>
          </a:p>
          <a:p>
            <a:endParaRPr lang="zh-CN" altLang="en-US" sz="1100"/>
          </a:p>
        </xdr:txBody>
      </xdr:sp>
      <xdr:pic>
        <xdr:nvPicPr>
          <xdr:cNvPr id="4" name="图片 3">
            <a:extLst>
              <a:ext uri="{FF2B5EF4-FFF2-40B4-BE49-F238E27FC236}">
                <a16:creationId xmlns:a16="http://schemas.microsoft.com/office/drawing/2014/main" id="{00000000-0008-0000-0000-000004000000}"/>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a:xfrm>
            <a:off x="6924303" y="6002572"/>
            <a:ext cx="4752975" cy="2838450"/>
          </a:xfrm>
          <a:prstGeom prst="rect">
            <a:avLst/>
          </a:prstGeom>
          <a:noFill/>
          <a:extLst>
            <a:ext uri="{909E8E84-426E-40DD-AFC4-6F175D3DCCD1}">
              <a14:hiddenFill xmlns:a14="http://schemas.microsoft.com/office/drawing/2010/main">
                <a:solidFill>
                  <a:srgbClr val="FFFFFF"/>
                </a:solidFill>
              </a14:hiddenFill>
            </a:ext>
          </a:extLst>
        </xdr:spPr>
      </xdr:pic>
    </xdr:grpSp>
    <xdr:clientData/>
  </xdr:twoCellAnchor>
  <xdr:twoCellAnchor>
    <xdr:from>
      <xdr:col>0</xdr:col>
      <xdr:colOff>95250</xdr:colOff>
      <xdr:row>19</xdr:row>
      <xdr:rowOff>77931</xdr:rowOff>
    </xdr:from>
    <xdr:to>
      <xdr:col>11</xdr:col>
      <xdr:colOff>30308</xdr:colOff>
      <xdr:row>37</xdr:row>
      <xdr:rowOff>58881</xdr:rowOff>
    </xdr:to>
    <xdr:graphicFrame macro="">
      <xdr:nvGraphicFramePr>
        <xdr:cNvPr id="5" name="图表 4">
          <a:extLst>
            <a:ext uri="{FF2B5EF4-FFF2-40B4-BE49-F238E27FC236}">
              <a16:creationId xmlns:a16="http://schemas.microsoft.com/office/drawing/2014/main" id="{00000000-0008-0000-0000-000005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mc:AlternateContent xmlns:mc="http://schemas.openxmlformats.org/markup-compatibility/2006">
    <mc:Choice xmlns:a14="http://schemas.microsoft.com/office/drawing/2010/main" Requires="a14">
      <xdr:twoCellAnchor>
        <xdr:from>
          <xdr:col>6</xdr:col>
          <xdr:colOff>320040</xdr:colOff>
          <xdr:row>18</xdr:row>
          <xdr:rowOff>0</xdr:rowOff>
        </xdr:from>
        <xdr:to>
          <xdr:col>7</xdr:col>
          <xdr:colOff>60960</xdr:colOff>
          <xdr:row>19</xdr:row>
          <xdr:rowOff>38100</xdr:rowOff>
        </xdr:to>
        <xdr:sp macro="" textlink="">
          <xdr:nvSpPr>
            <xdr:cNvPr id="5121" name="Spinner 1" hidden="1">
              <a:extLst>
                <a:ext uri="{63B3BB69-23CF-44E3-9099-C40C66FF867C}">
                  <a14:compatExt spid="_x0000_s5121"/>
                </a:ext>
                <a:ext uri="{FF2B5EF4-FFF2-40B4-BE49-F238E27FC236}">
                  <a16:creationId xmlns:a16="http://schemas.microsoft.com/office/drawing/2014/main" id="{00000000-0008-0000-0000-000001180000}"/>
                </a:ext>
              </a:extLst>
            </xdr:cNvPr>
            <xdr:cNvSpPr/>
          </xdr:nvSpPr>
          <xdr:spPr bwMode="auto">
            <a:xfrm>
              <a:off x="0" y="0"/>
              <a:ext cx="0" cy="0"/>
            </a:xfrm>
            <a:prstGeom prst="rect">
              <a:avLst/>
            </a:prstGeom>
            <a:noFill/>
            <a:ln>
              <a:noFill/>
            </a:ln>
            <a:extLst>
              <a:ext uri="{909E8E84-426E-40DD-AFC4-6F175D3DCCD1}">
                <a14:hiddenFill>
                  <a:noFill/>
                </a14:hiddenFill>
              </a:ext>
              <a:ext uri="{91240B29-F687-4F45-9708-019B960494DF}">
                <a14:hiddenLine w="9525">
                  <a:noFill/>
                  <a:miter lim="800000"/>
                  <a:headEnd/>
                  <a:tailEnd/>
                </a14:hiddenLine>
              </a:ext>
            </a:extLst>
          </xdr:spPr>
        </xdr:sp>
        <xdr:clientData/>
      </xdr:twoCellAnchor>
    </mc:Choice>
    <mc:Fallback/>
  </mc:AlternateContent>
  <xdr:twoCellAnchor>
    <xdr:from>
      <xdr:col>8</xdr:col>
      <xdr:colOff>103909</xdr:colOff>
      <xdr:row>33</xdr:row>
      <xdr:rowOff>51954</xdr:rowOff>
    </xdr:from>
    <xdr:to>
      <xdr:col>12</xdr:col>
      <xdr:colOff>155863</xdr:colOff>
      <xdr:row>34</xdr:row>
      <xdr:rowOff>103910</xdr:rowOff>
    </xdr:to>
    <xdr:sp macro="" textlink="">
      <xdr:nvSpPr>
        <xdr:cNvPr id="7" name="矩形 6">
          <a:extLst>
            <a:ext uri="{FF2B5EF4-FFF2-40B4-BE49-F238E27FC236}">
              <a16:creationId xmlns:a16="http://schemas.microsoft.com/office/drawing/2014/main" id="{00000000-0008-0000-0000-000007000000}"/>
            </a:ext>
          </a:extLst>
        </xdr:cNvPr>
        <xdr:cNvSpPr/>
      </xdr:nvSpPr>
      <xdr:spPr>
        <a:xfrm>
          <a:off x="5529349" y="6086994"/>
          <a:ext cx="2764674" cy="234836"/>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wrap="square"/>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r>
            <a:rPr lang="zh-CN" altLang="en-US"/>
            <a:t>采用折扣</a:t>
          </a:r>
          <a:r>
            <a:rPr lang="en-US" altLang="zh-CN"/>
            <a:t>,Q=3200</a:t>
          </a:r>
          <a:endParaRPr lang="zh-CN"/>
        </a:p>
      </xdr:txBody>
    </xdr:sp>
    <xdr:clientData/>
  </xdr:twoCellAnchor>
</xdr:wsDr>
</file>

<file path=xl/drawings/drawing6.xml><?xml version="1.0" encoding="utf-8"?>
<xdr:wsDr xmlns:xdr="http://schemas.openxmlformats.org/drawingml/2006/spreadsheetDrawing" xmlns:a="http://schemas.openxmlformats.org/drawingml/2006/main">
  <xdr:twoCellAnchor>
    <xdr:from>
      <xdr:col>9</xdr:col>
      <xdr:colOff>339725</xdr:colOff>
      <xdr:row>1</xdr:row>
      <xdr:rowOff>15875</xdr:rowOff>
    </xdr:from>
    <xdr:to>
      <xdr:col>11</xdr:col>
      <xdr:colOff>2387600</xdr:colOff>
      <xdr:row>9</xdr:row>
      <xdr:rowOff>63500</xdr:rowOff>
    </xdr:to>
    <xdr:sp macro="" textlink="">
      <xdr:nvSpPr>
        <xdr:cNvPr id="2" name="TextBox 2">
          <a:extLst>
            <a:ext uri="{FF2B5EF4-FFF2-40B4-BE49-F238E27FC236}">
              <a16:creationId xmlns:a16="http://schemas.microsoft.com/office/drawing/2014/main" id="{00000000-0008-0000-0700-000003000000}"/>
            </a:ext>
          </a:extLst>
        </xdr:cNvPr>
        <xdr:cNvSpPr txBox="1"/>
      </xdr:nvSpPr>
      <xdr:spPr>
        <a:xfrm>
          <a:off x="5894705" y="198755"/>
          <a:ext cx="1514475" cy="1510665"/>
        </a:xfrm>
        <a:prstGeom prst="rect">
          <a:avLst/>
        </a:prstGeom>
        <a:solidFill>
          <a:schemeClr val="accent5">
            <a:lumMod val="40000"/>
            <a:lumOff val="60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zh-CN" altLang="zh-CN" sz="1100" b="1" i="0" baseline="0">
              <a:solidFill>
                <a:schemeClr val="dk1"/>
              </a:solidFill>
              <a:effectLst/>
              <a:latin typeface="+mn-lt"/>
              <a:ea typeface="+mn-ea"/>
              <a:cs typeface="+mn-cs"/>
            </a:rPr>
            <a:t>第</a:t>
          </a:r>
          <a:r>
            <a:rPr lang="en-US" altLang="zh-CN" sz="1100" b="1" i="0" baseline="0">
              <a:solidFill>
                <a:schemeClr val="dk1"/>
              </a:solidFill>
              <a:effectLst/>
              <a:latin typeface="+mn-lt"/>
              <a:ea typeface="+mn-ea"/>
              <a:cs typeface="+mn-cs"/>
            </a:rPr>
            <a:t>6</a:t>
          </a:r>
          <a:r>
            <a:rPr lang="zh-CN" altLang="zh-CN" sz="1100" b="1" i="0" baseline="0">
              <a:solidFill>
                <a:schemeClr val="dk1"/>
              </a:solidFill>
              <a:effectLst/>
              <a:latin typeface="+mn-lt"/>
              <a:ea typeface="+mn-ea"/>
              <a:cs typeface="+mn-cs"/>
            </a:rPr>
            <a:t>题</a:t>
          </a:r>
          <a:r>
            <a:rPr lang="zh-CN" altLang="zh-CN" sz="1100" b="0" i="0" baseline="0">
              <a:solidFill>
                <a:schemeClr val="dk1"/>
              </a:solidFill>
              <a:effectLst/>
              <a:latin typeface="+mn-lt"/>
              <a:ea typeface="+mn-ea"/>
              <a:cs typeface="+mn-cs"/>
            </a:rPr>
            <a:t>　</a:t>
          </a:r>
          <a:r>
            <a:rPr lang="zh-CN" altLang="zh-CN" sz="1100">
              <a:solidFill>
                <a:schemeClr val="dk1"/>
              </a:solidFill>
              <a:effectLst/>
              <a:latin typeface="+mn-lt"/>
              <a:ea typeface="+mn-ea"/>
              <a:cs typeface="+mn-cs"/>
            </a:rPr>
            <a:t>现有一个</a:t>
          </a:r>
          <a:r>
            <a:rPr lang="en-US" altLang="zh-CN" sz="1100">
              <a:solidFill>
                <a:schemeClr val="dk1"/>
              </a:solidFill>
              <a:effectLst/>
              <a:latin typeface="+mn-lt"/>
              <a:ea typeface="+mn-ea"/>
              <a:cs typeface="+mn-cs"/>
            </a:rPr>
            <a:t>2014</a:t>
          </a:r>
          <a:r>
            <a:rPr lang="zh-CN" altLang="zh-CN" sz="1100">
              <a:solidFill>
                <a:schemeClr val="dk1"/>
              </a:solidFill>
              <a:effectLst/>
              <a:latin typeface="+mn-lt"/>
              <a:ea typeface="+mn-ea"/>
              <a:cs typeface="+mn-cs"/>
            </a:rPr>
            <a:t>年记帐式国债投资项目，在上海证券交易所挂牌上市，可以在市场上交易买卖。国债的概况和付息情况见下表。如果按照今日收盘价</a:t>
          </a:r>
          <a:r>
            <a:rPr lang="en-US" altLang="zh-CN" sz="1100">
              <a:solidFill>
                <a:schemeClr val="dk1"/>
              </a:solidFill>
              <a:effectLst/>
              <a:latin typeface="+mn-lt"/>
              <a:ea typeface="+mn-ea"/>
              <a:cs typeface="+mn-cs"/>
            </a:rPr>
            <a:t>102.02</a:t>
          </a:r>
          <a:r>
            <a:rPr lang="zh-CN" altLang="zh-CN" sz="1100">
              <a:solidFill>
                <a:schemeClr val="dk1"/>
              </a:solidFill>
              <a:effectLst/>
              <a:latin typeface="+mn-lt"/>
              <a:ea typeface="+mn-ea"/>
              <a:cs typeface="+mn-cs"/>
            </a:rPr>
            <a:t>元购买该国债，请建立相应模型，要求：</a:t>
          </a:r>
        </a:p>
        <a:p>
          <a:r>
            <a:rPr lang="en-US" altLang="zh-CN" sz="1100">
              <a:solidFill>
                <a:schemeClr val="dk1"/>
              </a:solidFill>
              <a:effectLst/>
              <a:latin typeface="+mn-lt"/>
              <a:ea typeface="+mn-ea"/>
              <a:cs typeface="+mn-cs"/>
            </a:rPr>
            <a:t>1</a:t>
          </a:r>
          <a:r>
            <a:rPr lang="zh-CN" altLang="zh-CN" sz="1100">
              <a:solidFill>
                <a:schemeClr val="dk1"/>
              </a:solidFill>
              <a:effectLst/>
              <a:latin typeface="+mn-lt"/>
              <a:ea typeface="+mn-ea"/>
              <a:cs typeface="+mn-cs"/>
            </a:rPr>
            <a:t>．计算当贴现率为</a:t>
          </a:r>
          <a:r>
            <a:rPr lang="en-US" altLang="zh-CN" sz="1100">
              <a:solidFill>
                <a:schemeClr val="dk1"/>
              </a:solidFill>
              <a:effectLst/>
              <a:latin typeface="+mn-lt"/>
              <a:ea typeface="+mn-ea"/>
              <a:cs typeface="+mn-cs"/>
            </a:rPr>
            <a:t>3%</a:t>
          </a:r>
          <a:r>
            <a:rPr lang="zh-CN" altLang="zh-CN" sz="1100">
              <a:solidFill>
                <a:schemeClr val="dk1"/>
              </a:solidFill>
              <a:effectLst/>
              <a:latin typeface="+mn-lt"/>
              <a:ea typeface="+mn-ea"/>
              <a:cs typeface="+mn-cs"/>
            </a:rPr>
            <a:t>时，该国债投资净现值；</a:t>
          </a:r>
        </a:p>
        <a:p>
          <a:r>
            <a:rPr lang="en-US" altLang="zh-CN" sz="1100">
              <a:solidFill>
                <a:schemeClr val="dk1"/>
              </a:solidFill>
              <a:effectLst/>
              <a:latin typeface="+mn-lt"/>
              <a:ea typeface="+mn-ea"/>
              <a:cs typeface="+mn-cs"/>
            </a:rPr>
            <a:t>2</a:t>
          </a:r>
          <a:r>
            <a:rPr lang="zh-CN" altLang="zh-CN" sz="1100">
              <a:solidFill>
                <a:schemeClr val="dk1"/>
              </a:solidFill>
              <a:effectLst/>
              <a:latin typeface="+mn-lt"/>
              <a:ea typeface="+mn-ea"/>
              <a:cs typeface="+mn-cs"/>
            </a:rPr>
            <a:t>．在单元格</a:t>
          </a:r>
          <a:r>
            <a:rPr lang="en-US" altLang="zh-CN" sz="1100">
              <a:solidFill>
                <a:schemeClr val="dk1"/>
              </a:solidFill>
              <a:effectLst/>
              <a:latin typeface="+mn-lt"/>
              <a:ea typeface="+mn-ea"/>
              <a:cs typeface="+mn-cs"/>
            </a:rPr>
            <a:t>C24</a:t>
          </a:r>
          <a:r>
            <a:rPr lang="zh-CN" altLang="zh-CN" sz="1100">
              <a:solidFill>
                <a:schemeClr val="dk1"/>
              </a:solidFill>
              <a:effectLst/>
              <a:latin typeface="+mn-lt"/>
              <a:ea typeface="+mn-ea"/>
              <a:cs typeface="+mn-cs"/>
            </a:rPr>
            <a:t>填入该出国债的内部报酬率，保留小数点后两位。</a:t>
          </a:r>
        </a:p>
      </xdr:txBody>
    </xdr:sp>
    <xdr:clientData/>
  </xdr:twoCellAnchor>
</xdr:wsDr>
</file>

<file path=xl/drawings/drawing7.xml><?xml version="1.0" encoding="utf-8"?>
<xdr:wsDr xmlns:xdr="http://schemas.openxmlformats.org/drawingml/2006/spreadsheetDrawing" xmlns:a="http://schemas.openxmlformats.org/drawingml/2006/main">
  <xdr:twoCellAnchor>
    <xdr:from>
      <xdr:col>16</xdr:col>
      <xdr:colOff>581025</xdr:colOff>
      <xdr:row>1</xdr:row>
      <xdr:rowOff>0</xdr:rowOff>
    </xdr:from>
    <xdr:to>
      <xdr:col>23</xdr:col>
      <xdr:colOff>85725</xdr:colOff>
      <xdr:row>11</xdr:row>
      <xdr:rowOff>57150</xdr:rowOff>
    </xdr:to>
    <xdr:sp macro="" textlink="">
      <xdr:nvSpPr>
        <xdr:cNvPr id="2" name="TextBox 2">
          <a:extLst>
            <a:ext uri="{FF2B5EF4-FFF2-40B4-BE49-F238E27FC236}">
              <a16:creationId xmlns:a16="http://schemas.microsoft.com/office/drawing/2014/main" id="{00000000-0008-0000-0100-000002000000}"/>
            </a:ext>
          </a:extLst>
        </xdr:cNvPr>
        <xdr:cNvSpPr txBox="1"/>
      </xdr:nvSpPr>
      <xdr:spPr>
        <a:xfrm>
          <a:off x="10456545" y="182880"/>
          <a:ext cx="3825240" cy="1885950"/>
        </a:xfrm>
        <a:prstGeom prst="rect">
          <a:avLst/>
        </a:prstGeom>
        <a:solidFill>
          <a:schemeClr val="accent5">
            <a:lumMod val="40000"/>
            <a:lumOff val="60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defPPr>
            <a:defRPr lang="zh-CN">
              <a:solidFill>
                <a:schemeClr val="dk1"/>
              </a:solidFill>
            </a:defRPr>
          </a:defPPr>
          <a:lvl1pPr marL="0" algn="l" defTabSz="914400" rtl="0" eaLnBrk="1" latinLnBrk="0" hangingPunct="1">
            <a:defRPr sz="1100">
              <a:solidFill>
                <a:schemeClr val="dk1"/>
              </a:solidFill>
              <a:latin typeface="+mn-lt"/>
              <a:ea typeface="+mn-ea"/>
              <a:cs typeface="+mn-cs"/>
            </a:defRPr>
          </a:lvl1pPr>
          <a:lvl2pPr marL="457200" algn="l" defTabSz="914400" rtl="0" eaLnBrk="1" latinLnBrk="0" hangingPunct="1">
            <a:defRPr sz="1100">
              <a:solidFill>
                <a:schemeClr val="dk1"/>
              </a:solidFill>
              <a:latin typeface="+mn-lt"/>
              <a:ea typeface="+mn-ea"/>
              <a:cs typeface="+mn-cs"/>
            </a:defRPr>
          </a:lvl2pPr>
          <a:lvl3pPr marL="914400" algn="l" defTabSz="914400" rtl="0" eaLnBrk="1" latinLnBrk="0" hangingPunct="1">
            <a:defRPr sz="1100">
              <a:solidFill>
                <a:schemeClr val="dk1"/>
              </a:solidFill>
              <a:latin typeface="+mn-lt"/>
              <a:ea typeface="+mn-ea"/>
              <a:cs typeface="+mn-cs"/>
            </a:defRPr>
          </a:lvl3pPr>
          <a:lvl4pPr marL="1371600" algn="l" defTabSz="914400" rtl="0" eaLnBrk="1" latinLnBrk="0" hangingPunct="1">
            <a:defRPr sz="1100">
              <a:solidFill>
                <a:schemeClr val="dk1"/>
              </a:solidFill>
              <a:latin typeface="+mn-lt"/>
              <a:ea typeface="+mn-ea"/>
              <a:cs typeface="+mn-cs"/>
            </a:defRPr>
          </a:lvl4pPr>
          <a:lvl5pPr marL="1828800" algn="l" defTabSz="914400" rtl="0" eaLnBrk="1" latinLnBrk="0" hangingPunct="1">
            <a:defRPr sz="1100">
              <a:solidFill>
                <a:schemeClr val="dk1"/>
              </a:solidFill>
              <a:latin typeface="+mn-lt"/>
              <a:ea typeface="+mn-ea"/>
              <a:cs typeface="+mn-cs"/>
            </a:defRPr>
          </a:lvl5pPr>
          <a:lvl6pPr marL="2286000" algn="l" defTabSz="914400" rtl="0" eaLnBrk="1" latinLnBrk="0" hangingPunct="1">
            <a:defRPr sz="1100">
              <a:solidFill>
                <a:schemeClr val="dk1"/>
              </a:solidFill>
              <a:latin typeface="+mn-lt"/>
              <a:ea typeface="+mn-ea"/>
              <a:cs typeface="+mn-cs"/>
            </a:defRPr>
          </a:lvl6pPr>
          <a:lvl7pPr marL="2743200" algn="l" defTabSz="914400" rtl="0" eaLnBrk="1" latinLnBrk="0" hangingPunct="1">
            <a:defRPr sz="1100">
              <a:solidFill>
                <a:schemeClr val="dk1"/>
              </a:solidFill>
              <a:latin typeface="+mn-lt"/>
              <a:ea typeface="+mn-ea"/>
              <a:cs typeface="+mn-cs"/>
            </a:defRPr>
          </a:lvl7pPr>
          <a:lvl8pPr marL="3200400" algn="l" defTabSz="914400" rtl="0" eaLnBrk="1" latinLnBrk="0" hangingPunct="1">
            <a:defRPr sz="1100">
              <a:solidFill>
                <a:schemeClr val="dk1"/>
              </a:solidFill>
              <a:latin typeface="+mn-lt"/>
              <a:ea typeface="+mn-ea"/>
              <a:cs typeface="+mn-cs"/>
            </a:defRPr>
          </a:lvl8pPr>
          <a:lvl9pPr marL="3657600" algn="l" defTabSz="914400" rtl="0" eaLnBrk="1" latinLnBrk="0" hangingPunct="1">
            <a:defRPr sz="1100">
              <a:solidFill>
                <a:schemeClr val="dk1"/>
              </a:solidFill>
              <a:latin typeface="+mn-lt"/>
              <a:ea typeface="+mn-ea"/>
              <a:cs typeface="+mn-cs"/>
            </a:defRPr>
          </a:lvl9pPr>
        </a:lstStyle>
        <a:p>
          <a:r>
            <a:rPr lang="zh-CN" altLang="zh-CN" sz="1100" b="1" i="0" baseline="0">
              <a:solidFill>
                <a:schemeClr val="dk1"/>
              </a:solidFill>
              <a:effectLst/>
              <a:latin typeface="+mn-lt"/>
              <a:ea typeface="+mn-ea"/>
              <a:cs typeface="+mn-cs"/>
            </a:rPr>
            <a:t>第</a:t>
          </a:r>
          <a:r>
            <a:rPr lang="en-US" altLang="zh-CN" sz="1100" b="1" i="0" baseline="0">
              <a:solidFill>
                <a:schemeClr val="dk1"/>
              </a:solidFill>
              <a:effectLst/>
              <a:latin typeface="+mn-lt"/>
              <a:ea typeface="+mn-ea"/>
              <a:cs typeface="+mn-cs"/>
            </a:rPr>
            <a:t>7</a:t>
          </a:r>
          <a:r>
            <a:rPr lang="zh-CN" altLang="zh-CN" sz="1100" b="1" i="0" baseline="0">
              <a:solidFill>
                <a:schemeClr val="dk1"/>
              </a:solidFill>
              <a:effectLst/>
              <a:latin typeface="+mn-lt"/>
              <a:ea typeface="+mn-ea"/>
              <a:cs typeface="+mn-cs"/>
            </a:rPr>
            <a:t>题 </a:t>
          </a:r>
          <a:r>
            <a:rPr lang="en-US" altLang="zh-CN" sz="1100" b="0" i="0" baseline="0">
              <a:solidFill>
                <a:schemeClr val="dk1"/>
              </a:solidFill>
              <a:effectLst/>
              <a:latin typeface="+mn-lt"/>
              <a:ea typeface="+mn-ea"/>
              <a:cs typeface="+mn-cs"/>
            </a:rPr>
            <a:t> </a:t>
          </a:r>
          <a:r>
            <a:rPr lang="zh-CN" altLang="zh-CN" sz="1100">
              <a:solidFill>
                <a:schemeClr val="dk1"/>
              </a:solidFill>
              <a:effectLst/>
              <a:latin typeface="+mn-lt"/>
              <a:ea typeface="+mn-ea"/>
              <a:cs typeface="+mn-cs"/>
            </a:rPr>
            <a:t>假设某零售商店所销售的一种商品日需求服从均值为</a:t>
          </a:r>
          <a:r>
            <a:rPr lang="en-US" altLang="zh-CN" sz="1100">
              <a:solidFill>
                <a:schemeClr val="dk1"/>
              </a:solidFill>
              <a:effectLst/>
              <a:latin typeface="+mn-lt"/>
              <a:ea typeface="+mn-ea"/>
              <a:cs typeface="+mn-cs"/>
            </a:rPr>
            <a:t>10</a:t>
          </a:r>
          <a:r>
            <a:rPr lang="zh-CN" altLang="zh-CN" sz="1100">
              <a:solidFill>
                <a:schemeClr val="dk1"/>
              </a:solidFill>
              <a:effectLst/>
              <a:latin typeface="+mn-lt"/>
              <a:ea typeface="+mn-ea"/>
              <a:cs typeface="+mn-cs"/>
            </a:rPr>
            <a:t>、标准差为</a:t>
          </a:r>
          <a:r>
            <a:rPr lang="en-US" altLang="zh-CN" sz="1100">
              <a:solidFill>
                <a:schemeClr val="dk1"/>
              </a:solidFill>
              <a:effectLst/>
              <a:latin typeface="+mn-lt"/>
              <a:ea typeface="+mn-ea"/>
              <a:cs typeface="+mn-cs"/>
            </a:rPr>
            <a:t>3</a:t>
          </a:r>
          <a:r>
            <a:rPr lang="zh-CN" altLang="zh-CN" sz="1100">
              <a:solidFill>
                <a:schemeClr val="dk1"/>
              </a:solidFill>
              <a:effectLst/>
              <a:latin typeface="+mn-lt"/>
              <a:ea typeface="+mn-ea"/>
              <a:cs typeface="+mn-cs"/>
            </a:rPr>
            <a:t>的正态分布。这种商品储存一天的单件成本是</a:t>
          </a:r>
          <a:r>
            <a:rPr lang="en-US" altLang="zh-CN" sz="1100">
              <a:solidFill>
                <a:schemeClr val="dk1"/>
              </a:solidFill>
              <a:effectLst/>
              <a:latin typeface="+mn-lt"/>
              <a:ea typeface="+mn-ea"/>
              <a:cs typeface="+mn-cs"/>
            </a:rPr>
            <a:t>0.17</a:t>
          </a:r>
          <a:r>
            <a:rPr lang="zh-CN" altLang="zh-CN" sz="1100">
              <a:solidFill>
                <a:schemeClr val="dk1"/>
              </a:solidFill>
              <a:effectLst/>
              <a:latin typeface="+mn-lt"/>
              <a:ea typeface="+mn-ea"/>
              <a:cs typeface="+mn-cs"/>
            </a:rPr>
            <a:t>元。一次订购的订购成本为</a:t>
          </a:r>
          <a:r>
            <a:rPr lang="en-US" altLang="zh-CN" sz="1100">
              <a:solidFill>
                <a:schemeClr val="dk1"/>
              </a:solidFill>
              <a:effectLst/>
              <a:latin typeface="+mn-lt"/>
              <a:ea typeface="+mn-ea"/>
              <a:cs typeface="+mn-cs"/>
            </a:rPr>
            <a:t>25</a:t>
          </a:r>
          <a:r>
            <a:rPr lang="zh-CN" altLang="zh-CN" sz="1100">
              <a:solidFill>
                <a:schemeClr val="dk1"/>
              </a:solidFill>
              <a:effectLst/>
              <a:latin typeface="+mn-lt"/>
              <a:ea typeface="+mn-ea"/>
              <a:cs typeface="+mn-cs"/>
            </a:rPr>
            <a:t>元。向批发商采购该商品时，商品有可能在订货的第二天早晨到货，也可能在第三天早晨到货，二者的可能性相同。</a:t>
          </a:r>
        </a:p>
        <a:p>
          <a:r>
            <a:rPr lang="en-US" altLang="zh-CN" sz="1100">
              <a:solidFill>
                <a:schemeClr val="dk1"/>
              </a:solidFill>
              <a:effectLst/>
              <a:latin typeface="+mn-lt"/>
              <a:ea typeface="+mn-ea"/>
              <a:cs typeface="+mn-cs"/>
            </a:rPr>
            <a:t>    </a:t>
          </a:r>
          <a:r>
            <a:rPr lang="zh-CN" altLang="zh-CN" sz="1100">
              <a:solidFill>
                <a:schemeClr val="dk1"/>
              </a:solidFill>
              <a:effectLst/>
              <a:latin typeface="+mn-lt"/>
              <a:ea typeface="+mn-ea"/>
              <a:cs typeface="+mn-cs"/>
            </a:rPr>
            <a:t>假设初始库存为</a:t>
          </a:r>
          <a:r>
            <a:rPr lang="en-US" altLang="zh-CN" sz="1100">
              <a:solidFill>
                <a:schemeClr val="dk1"/>
              </a:solidFill>
              <a:effectLst/>
              <a:latin typeface="+mn-lt"/>
              <a:ea typeface="+mn-ea"/>
              <a:cs typeface="+mn-cs"/>
            </a:rPr>
            <a:t>120</a:t>
          </a:r>
          <a:r>
            <a:rPr lang="zh-CN" altLang="zh-CN" sz="1100">
              <a:solidFill>
                <a:schemeClr val="dk1"/>
              </a:solidFill>
              <a:effectLst/>
              <a:latin typeface="+mn-lt"/>
              <a:ea typeface="+mn-ea"/>
              <a:cs typeface="+mn-cs"/>
            </a:rPr>
            <a:t>件，再订购点为</a:t>
          </a:r>
          <a:r>
            <a:rPr lang="en-US" altLang="zh-CN" sz="1100">
              <a:solidFill>
                <a:schemeClr val="dk1"/>
              </a:solidFill>
              <a:effectLst/>
              <a:latin typeface="+mn-lt"/>
              <a:ea typeface="+mn-ea"/>
              <a:cs typeface="+mn-cs"/>
            </a:rPr>
            <a:t>100</a:t>
          </a:r>
          <a:r>
            <a:rPr lang="zh-CN" altLang="zh-CN" sz="1100">
              <a:solidFill>
                <a:schemeClr val="dk1"/>
              </a:solidFill>
              <a:effectLst/>
              <a:latin typeface="+mn-lt"/>
              <a:ea typeface="+mn-ea"/>
              <a:cs typeface="+mn-cs"/>
            </a:rPr>
            <a:t>件，一次订货的订货数量为</a:t>
          </a:r>
          <a:r>
            <a:rPr lang="en-US" altLang="zh-CN" sz="1100">
              <a:solidFill>
                <a:schemeClr val="dk1"/>
              </a:solidFill>
              <a:effectLst/>
              <a:latin typeface="+mn-lt"/>
              <a:ea typeface="+mn-ea"/>
              <a:cs typeface="+mn-cs"/>
            </a:rPr>
            <a:t>80</a:t>
          </a:r>
          <a:r>
            <a:rPr lang="zh-CN" altLang="zh-CN" sz="1100">
              <a:solidFill>
                <a:schemeClr val="dk1"/>
              </a:solidFill>
              <a:effectLst/>
              <a:latin typeface="+mn-lt"/>
              <a:ea typeface="+mn-ea"/>
              <a:cs typeface="+mn-cs"/>
            </a:rPr>
            <a:t>件，请模拟</a:t>
          </a:r>
          <a:r>
            <a:rPr lang="en-US" altLang="zh-CN" sz="1100">
              <a:solidFill>
                <a:schemeClr val="dk1"/>
              </a:solidFill>
              <a:effectLst/>
              <a:latin typeface="+mn-lt"/>
              <a:ea typeface="+mn-ea"/>
              <a:cs typeface="+mn-cs"/>
            </a:rPr>
            <a:t>100</a:t>
          </a:r>
          <a:r>
            <a:rPr lang="zh-CN" altLang="zh-CN" sz="1100">
              <a:solidFill>
                <a:schemeClr val="dk1"/>
              </a:solidFill>
              <a:effectLst/>
              <a:latin typeface="+mn-lt"/>
              <a:ea typeface="+mn-ea"/>
              <a:cs typeface="+mn-cs"/>
            </a:rPr>
            <a:t>天的库存和总成本（包括储存成本和订购成本）的变化，并计算</a:t>
          </a:r>
          <a:r>
            <a:rPr lang="en-US" altLang="zh-CN" sz="1100">
              <a:solidFill>
                <a:schemeClr val="dk1"/>
              </a:solidFill>
              <a:effectLst/>
              <a:latin typeface="+mn-lt"/>
              <a:ea typeface="+mn-ea"/>
              <a:cs typeface="+mn-cs"/>
            </a:rPr>
            <a:t>50</a:t>
          </a:r>
          <a:r>
            <a:rPr lang="zh-CN" altLang="zh-CN" sz="1100">
              <a:solidFill>
                <a:schemeClr val="dk1"/>
              </a:solidFill>
              <a:effectLst/>
              <a:latin typeface="+mn-lt"/>
              <a:ea typeface="+mn-ea"/>
              <a:cs typeface="+mn-cs"/>
            </a:rPr>
            <a:t>次模拟后的平均总成本。</a:t>
          </a:r>
        </a:p>
        <a:p>
          <a:pPr rtl="0"/>
          <a:endParaRPr lang="zh-CN" altLang="zh-CN">
            <a:effectLst/>
          </a:endParaRPr>
        </a:p>
        <a:p>
          <a:endParaRPr lang="zh-CN" altLang="en-US" sz="1100"/>
        </a:p>
      </xdr:txBody>
    </xdr:sp>
    <xdr:clientData/>
  </xdr:twoCellAnchor>
</xdr:wsDr>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3.xml"/><Relationship Id="rId1" Type="http://schemas.openxmlformats.org/officeDocument/2006/relationships/printerSettings" Target="../printerSettings/printerSettings3.bin"/><Relationship Id="rId4" Type="http://schemas.openxmlformats.org/officeDocument/2006/relationships/ctrlProp" Target="../ctrlProps/ctrlProp1.xml"/></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3" Type="http://schemas.openxmlformats.org/officeDocument/2006/relationships/ctrlProp" Target="../ctrlProps/ctrlProp2.xml"/><Relationship Id="rId2" Type="http://schemas.openxmlformats.org/officeDocument/2006/relationships/vmlDrawing" Target="../drawings/vmlDrawing2.vml"/><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3" Type="http://schemas.openxmlformats.org/officeDocument/2006/relationships/vmlDrawing" Target="../drawings/vmlDrawing3.vml"/><Relationship Id="rId2" Type="http://schemas.openxmlformats.org/officeDocument/2006/relationships/drawing" Target="../drawings/drawing6.xml"/><Relationship Id="rId1" Type="http://schemas.openxmlformats.org/officeDocument/2006/relationships/printerSettings" Target="../printerSettings/printerSettings5.bin"/><Relationship Id="rId4" Type="http://schemas.openxmlformats.org/officeDocument/2006/relationships/comments" Target="../comments1.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7.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J29"/>
  <sheetViews>
    <sheetView showGridLines="0" topLeftCell="B1" zoomScaleNormal="100" workbookViewId="0">
      <selection activeCell="G1" sqref="F1:G1"/>
    </sheetView>
  </sheetViews>
  <sheetFormatPr defaultRowHeight="14.4" x14ac:dyDescent="0.25"/>
  <cols>
    <col min="1" max="1" width="2.6640625" style="4" customWidth="1"/>
    <col min="2" max="2" width="6.77734375" style="4" customWidth="1"/>
    <col min="3" max="3" width="11.33203125" style="4" bestFit="1" customWidth="1"/>
    <col min="4" max="4" width="20.109375" style="4" customWidth="1"/>
    <col min="5" max="5" width="11.88671875" style="4" customWidth="1"/>
    <col min="6" max="6" width="10.5546875" style="4" bestFit="1" customWidth="1"/>
    <col min="7" max="7" width="15.109375" style="4" customWidth="1"/>
    <col min="8" max="8" width="1.6640625" style="4" customWidth="1"/>
    <col min="9" max="9" width="4.33203125" style="4" customWidth="1"/>
    <col min="10" max="257" width="9" style="4"/>
    <col min="258" max="258" width="6.77734375" style="4" customWidth="1"/>
    <col min="259" max="259" width="11.33203125" style="4" bestFit="1" customWidth="1"/>
    <col min="260" max="260" width="10.109375" style="4" customWidth="1"/>
    <col min="261" max="261" width="1.44140625" style="4" customWidth="1"/>
    <col min="262" max="262" width="10.21875" style="4" bestFit="1" customWidth="1"/>
    <col min="263" max="263" width="15.109375" style="4" customWidth="1"/>
    <col min="264" max="264" width="2.21875" style="4" customWidth="1"/>
    <col min="265" max="513" width="9" style="4"/>
    <col min="514" max="514" width="6.77734375" style="4" customWidth="1"/>
    <col min="515" max="515" width="11.33203125" style="4" bestFit="1" customWidth="1"/>
    <col min="516" max="516" width="10.109375" style="4" customWidth="1"/>
    <col min="517" max="517" width="1.44140625" style="4" customWidth="1"/>
    <col min="518" max="518" width="10.21875" style="4" bestFit="1" customWidth="1"/>
    <col min="519" max="519" width="15.109375" style="4" customWidth="1"/>
    <col min="520" max="520" width="2.21875" style="4" customWidth="1"/>
    <col min="521" max="769" width="9" style="4"/>
    <col min="770" max="770" width="6.77734375" style="4" customWidth="1"/>
    <col min="771" max="771" width="11.33203125" style="4" bestFit="1" customWidth="1"/>
    <col min="772" max="772" width="10.109375" style="4" customWidth="1"/>
    <col min="773" max="773" width="1.44140625" style="4" customWidth="1"/>
    <col min="774" max="774" width="10.21875" style="4" bestFit="1" customWidth="1"/>
    <col min="775" max="775" width="15.109375" style="4" customWidth="1"/>
    <col min="776" max="776" width="2.21875" style="4" customWidth="1"/>
    <col min="777" max="1025" width="9" style="4"/>
    <col min="1026" max="1026" width="6.77734375" style="4" customWidth="1"/>
    <col min="1027" max="1027" width="11.33203125" style="4" bestFit="1" customWidth="1"/>
    <col min="1028" max="1028" width="10.109375" style="4" customWidth="1"/>
    <col min="1029" max="1029" width="1.44140625" style="4" customWidth="1"/>
    <col min="1030" max="1030" width="10.21875" style="4" bestFit="1" customWidth="1"/>
    <col min="1031" max="1031" width="15.109375" style="4" customWidth="1"/>
    <col min="1032" max="1032" width="2.21875" style="4" customWidth="1"/>
    <col min="1033" max="1281" width="9" style="4"/>
    <col min="1282" max="1282" width="6.77734375" style="4" customWidth="1"/>
    <col min="1283" max="1283" width="11.33203125" style="4" bestFit="1" customWidth="1"/>
    <col min="1284" max="1284" width="10.109375" style="4" customWidth="1"/>
    <col min="1285" max="1285" width="1.44140625" style="4" customWidth="1"/>
    <col min="1286" max="1286" width="10.21875" style="4" bestFit="1" customWidth="1"/>
    <col min="1287" max="1287" width="15.109375" style="4" customWidth="1"/>
    <col min="1288" max="1288" width="2.21875" style="4" customWidth="1"/>
    <col min="1289" max="1537" width="9" style="4"/>
    <col min="1538" max="1538" width="6.77734375" style="4" customWidth="1"/>
    <col min="1539" max="1539" width="11.33203125" style="4" bestFit="1" customWidth="1"/>
    <col min="1540" max="1540" width="10.109375" style="4" customWidth="1"/>
    <col min="1541" max="1541" width="1.44140625" style="4" customWidth="1"/>
    <col min="1542" max="1542" width="10.21875" style="4" bestFit="1" customWidth="1"/>
    <col min="1543" max="1543" width="15.109375" style="4" customWidth="1"/>
    <col min="1544" max="1544" width="2.21875" style="4" customWidth="1"/>
    <col min="1545" max="1793" width="9" style="4"/>
    <col min="1794" max="1794" width="6.77734375" style="4" customWidth="1"/>
    <col min="1795" max="1795" width="11.33203125" style="4" bestFit="1" customWidth="1"/>
    <col min="1796" max="1796" width="10.109375" style="4" customWidth="1"/>
    <col min="1797" max="1797" width="1.44140625" style="4" customWidth="1"/>
    <col min="1798" max="1798" width="10.21875" style="4" bestFit="1" customWidth="1"/>
    <col min="1799" max="1799" width="15.109375" style="4" customWidth="1"/>
    <col min="1800" max="1800" width="2.21875" style="4" customWidth="1"/>
    <col min="1801" max="2049" width="9" style="4"/>
    <col min="2050" max="2050" width="6.77734375" style="4" customWidth="1"/>
    <col min="2051" max="2051" width="11.33203125" style="4" bestFit="1" customWidth="1"/>
    <col min="2052" max="2052" width="10.109375" style="4" customWidth="1"/>
    <col min="2053" max="2053" width="1.44140625" style="4" customWidth="1"/>
    <col min="2054" max="2054" width="10.21875" style="4" bestFit="1" customWidth="1"/>
    <col min="2055" max="2055" width="15.109375" style="4" customWidth="1"/>
    <col min="2056" max="2056" width="2.21875" style="4" customWidth="1"/>
    <col min="2057" max="2305" width="9" style="4"/>
    <col min="2306" max="2306" width="6.77734375" style="4" customWidth="1"/>
    <col min="2307" max="2307" width="11.33203125" style="4" bestFit="1" customWidth="1"/>
    <col min="2308" max="2308" width="10.109375" style="4" customWidth="1"/>
    <col min="2309" max="2309" width="1.44140625" style="4" customWidth="1"/>
    <col min="2310" max="2310" width="10.21875" style="4" bestFit="1" customWidth="1"/>
    <col min="2311" max="2311" width="15.109375" style="4" customWidth="1"/>
    <col min="2312" max="2312" width="2.21875" style="4" customWidth="1"/>
    <col min="2313" max="2561" width="9" style="4"/>
    <col min="2562" max="2562" width="6.77734375" style="4" customWidth="1"/>
    <col min="2563" max="2563" width="11.33203125" style="4" bestFit="1" customWidth="1"/>
    <col min="2564" max="2564" width="10.109375" style="4" customWidth="1"/>
    <col min="2565" max="2565" width="1.44140625" style="4" customWidth="1"/>
    <col min="2566" max="2566" width="10.21875" style="4" bestFit="1" customWidth="1"/>
    <col min="2567" max="2567" width="15.109375" style="4" customWidth="1"/>
    <col min="2568" max="2568" width="2.21875" style="4" customWidth="1"/>
    <col min="2569" max="2817" width="9" style="4"/>
    <col min="2818" max="2818" width="6.77734375" style="4" customWidth="1"/>
    <col min="2819" max="2819" width="11.33203125" style="4" bestFit="1" customWidth="1"/>
    <col min="2820" max="2820" width="10.109375" style="4" customWidth="1"/>
    <col min="2821" max="2821" width="1.44140625" style="4" customWidth="1"/>
    <col min="2822" max="2822" width="10.21875" style="4" bestFit="1" customWidth="1"/>
    <col min="2823" max="2823" width="15.109375" style="4" customWidth="1"/>
    <col min="2824" max="2824" width="2.21875" style="4" customWidth="1"/>
    <col min="2825" max="3073" width="9" style="4"/>
    <col min="3074" max="3074" width="6.77734375" style="4" customWidth="1"/>
    <col min="3075" max="3075" width="11.33203125" style="4" bestFit="1" customWidth="1"/>
    <col min="3076" max="3076" width="10.109375" style="4" customWidth="1"/>
    <col min="3077" max="3077" width="1.44140625" style="4" customWidth="1"/>
    <col min="3078" max="3078" width="10.21875" style="4" bestFit="1" customWidth="1"/>
    <col min="3079" max="3079" width="15.109375" style="4" customWidth="1"/>
    <col min="3080" max="3080" width="2.21875" style="4" customWidth="1"/>
    <col min="3081" max="3329" width="9" style="4"/>
    <col min="3330" max="3330" width="6.77734375" style="4" customWidth="1"/>
    <col min="3331" max="3331" width="11.33203125" style="4" bestFit="1" customWidth="1"/>
    <col min="3332" max="3332" width="10.109375" style="4" customWidth="1"/>
    <col min="3333" max="3333" width="1.44140625" style="4" customWidth="1"/>
    <col min="3334" max="3334" width="10.21875" style="4" bestFit="1" customWidth="1"/>
    <col min="3335" max="3335" width="15.109375" style="4" customWidth="1"/>
    <col min="3336" max="3336" width="2.21875" style="4" customWidth="1"/>
    <col min="3337" max="3585" width="9" style="4"/>
    <col min="3586" max="3586" width="6.77734375" style="4" customWidth="1"/>
    <col min="3587" max="3587" width="11.33203125" style="4" bestFit="1" customWidth="1"/>
    <col min="3588" max="3588" width="10.109375" style="4" customWidth="1"/>
    <col min="3589" max="3589" width="1.44140625" style="4" customWidth="1"/>
    <col min="3590" max="3590" width="10.21875" style="4" bestFit="1" customWidth="1"/>
    <col min="3591" max="3591" width="15.109375" style="4" customWidth="1"/>
    <col min="3592" max="3592" width="2.21875" style="4" customWidth="1"/>
    <col min="3593" max="3841" width="9" style="4"/>
    <col min="3842" max="3842" width="6.77734375" style="4" customWidth="1"/>
    <col min="3843" max="3843" width="11.33203125" style="4" bestFit="1" customWidth="1"/>
    <col min="3844" max="3844" width="10.109375" style="4" customWidth="1"/>
    <col min="3845" max="3845" width="1.44140625" style="4" customWidth="1"/>
    <col min="3846" max="3846" width="10.21875" style="4" bestFit="1" customWidth="1"/>
    <col min="3847" max="3847" width="15.109375" style="4" customWidth="1"/>
    <col min="3848" max="3848" width="2.21875" style="4" customWidth="1"/>
    <col min="3849" max="4097" width="9" style="4"/>
    <col min="4098" max="4098" width="6.77734375" style="4" customWidth="1"/>
    <col min="4099" max="4099" width="11.33203125" style="4" bestFit="1" customWidth="1"/>
    <col min="4100" max="4100" width="10.109375" style="4" customWidth="1"/>
    <col min="4101" max="4101" width="1.44140625" style="4" customWidth="1"/>
    <col min="4102" max="4102" width="10.21875" style="4" bestFit="1" customWidth="1"/>
    <col min="4103" max="4103" width="15.109375" style="4" customWidth="1"/>
    <col min="4104" max="4104" width="2.21875" style="4" customWidth="1"/>
    <col min="4105" max="4353" width="9" style="4"/>
    <col min="4354" max="4354" width="6.77734375" style="4" customWidth="1"/>
    <col min="4355" max="4355" width="11.33203125" style="4" bestFit="1" customWidth="1"/>
    <col min="4356" max="4356" width="10.109375" style="4" customWidth="1"/>
    <col min="4357" max="4357" width="1.44140625" style="4" customWidth="1"/>
    <col min="4358" max="4358" width="10.21875" style="4" bestFit="1" customWidth="1"/>
    <col min="4359" max="4359" width="15.109375" style="4" customWidth="1"/>
    <col min="4360" max="4360" width="2.21875" style="4" customWidth="1"/>
    <col min="4361" max="4609" width="9" style="4"/>
    <col min="4610" max="4610" width="6.77734375" style="4" customWidth="1"/>
    <col min="4611" max="4611" width="11.33203125" style="4" bestFit="1" customWidth="1"/>
    <col min="4612" max="4612" width="10.109375" style="4" customWidth="1"/>
    <col min="4613" max="4613" width="1.44140625" style="4" customWidth="1"/>
    <col min="4614" max="4614" width="10.21875" style="4" bestFit="1" customWidth="1"/>
    <col min="4615" max="4615" width="15.109375" style="4" customWidth="1"/>
    <col min="4616" max="4616" width="2.21875" style="4" customWidth="1"/>
    <col min="4617" max="4865" width="9" style="4"/>
    <col min="4866" max="4866" width="6.77734375" style="4" customWidth="1"/>
    <col min="4867" max="4867" width="11.33203125" style="4" bestFit="1" customWidth="1"/>
    <col min="4868" max="4868" width="10.109375" style="4" customWidth="1"/>
    <col min="4869" max="4869" width="1.44140625" style="4" customWidth="1"/>
    <col min="4870" max="4870" width="10.21875" style="4" bestFit="1" customWidth="1"/>
    <col min="4871" max="4871" width="15.109375" style="4" customWidth="1"/>
    <col min="4872" max="4872" width="2.21875" style="4" customWidth="1"/>
    <col min="4873" max="5121" width="9" style="4"/>
    <col min="5122" max="5122" width="6.77734375" style="4" customWidth="1"/>
    <col min="5123" max="5123" width="11.33203125" style="4" bestFit="1" customWidth="1"/>
    <col min="5124" max="5124" width="10.109375" style="4" customWidth="1"/>
    <col min="5125" max="5125" width="1.44140625" style="4" customWidth="1"/>
    <col min="5126" max="5126" width="10.21875" style="4" bestFit="1" customWidth="1"/>
    <col min="5127" max="5127" width="15.109375" style="4" customWidth="1"/>
    <col min="5128" max="5128" width="2.21875" style="4" customWidth="1"/>
    <col min="5129" max="5377" width="9" style="4"/>
    <col min="5378" max="5378" width="6.77734375" style="4" customWidth="1"/>
    <col min="5379" max="5379" width="11.33203125" style="4" bestFit="1" customWidth="1"/>
    <col min="5380" max="5380" width="10.109375" style="4" customWidth="1"/>
    <col min="5381" max="5381" width="1.44140625" style="4" customWidth="1"/>
    <col min="5382" max="5382" width="10.21875" style="4" bestFit="1" customWidth="1"/>
    <col min="5383" max="5383" width="15.109375" style="4" customWidth="1"/>
    <col min="5384" max="5384" width="2.21875" style="4" customWidth="1"/>
    <col min="5385" max="5633" width="9" style="4"/>
    <col min="5634" max="5634" width="6.77734375" style="4" customWidth="1"/>
    <col min="5635" max="5635" width="11.33203125" style="4" bestFit="1" customWidth="1"/>
    <col min="5636" max="5636" width="10.109375" style="4" customWidth="1"/>
    <col min="5637" max="5637" width="1.44140625" style="4" customWidth="1"/>
    <col min="5638" max="5638" width="10.21875" style="4" bestFit="1" customWidth="1"/>
    <col min="5639" max="5639" width="15.109375" style="4" customWidth="1"/>
    <col min="5640" max="5640" width="2.21875" style="4" customWidth="1"/>
    <col min="5641" max="5889" width="9" style="4"/>
    <col min="5890" max="5890" width="6.77734375" style="4" customWidth="1"/>
    <col min="5891" max="5891" width="11.33203125" style="4" bestFit="1" customWidth="1"/>
    <col min="5892" max="5892" width="10.109375" style="4" customWidth="1"/>
    <col min="5893" max="5893" width="1.44140625" style="4" customWidth="1"/>
    <col min="5894" max="5894" width="10.21875" style="4" bestFit="1" customWidth="1"/>
    <col min="5895" max="5895" width="15.109375" style="4" customWidth="1"/>
    <col min="5896" max="5896" width="2.21875" style="4" customWidth="1"/>
    <col min="5897" max="6145" width="9" style="4"/>
    <col min="6146" max="6146" width="6.77734375" style="4" customWidth="1"/>
    <col min="6147" max="6147" width="11.33203125" style="4" bestFit="1" customWidth="1"/>
    <col min="6148" max="6148" width="10.109375" style="4" customWidth="1"/>
    <col min="6149" max="6149" width="1.44140625" style="4" customWidth="1"/>
    <col min="6150" max="6150" width="10.21875" style="4" bestFit="1" customWidth="1"/>
    <col min="6151" max="6151" width="15.109375" style="4" customWidth="1"/>
    <col min="6152" max="6152" width="2.21875" style="4" customWidth="1"/>
    <col min="6153" max="6401" width="9" style="4"/>
    <col min="6402" max="6402" width="6.77734375" style="4" customWidth="1"/>
    <col min="6403" max="6403" width="11.33203125" style="4" bestFit="1" customWidth="1"/>
    <col min="6404" max="6404" width="10.109375" style="4" customWidth="1"/>
    <col min="6405" max="6405" width="1.44140625" style="4" customWidth="1"/>
    <col min="6406" max="6406" width="10.21875" style="4" bestFit="1" customWidth="1"/>
    <col min="6407" max="6407" width="15.109375" style="4" customWidth="1"/>
    <col min="6408" max="6408" width="2.21875" style="4" customWidth="1"/>
    <col min="6409" max="6657" width="9" style="4"/>
    <col min="6658" max="6658" width="6.77734375" style="4" customWidth="1"/>
    <col min="6659" max="6659" width="11.33203125" style="4" bestFit="1" customWidth="1"/>
    <col min="6660" max="6660" width="10.109375" style="4" customWidth="1"/>
    <col min="6661" max="6661" width="1.44140625" style="4" customWidth="1"/>
    <col min="6662" max="6662" width="10.21875" style="4" bestFit="1" customWidth="1"/>
    <col min="6663" max="6663" width="15.109375" style="4" customWidth="1"/>
    <col min="6664" max="6664" width="2.21875" style="4" customWidth="1"/>
    <col min="6665" max="6913" width="9" style="4"/>
    <col min="6914" max="6914" width="6.77734375" style="4" customWidth="1"/>
    <col min="6915" max="6915" width="11.33203125" style="4" bestFit="1" customWidth="1"/>
    <col min="6916" max="6916" width="10.109375" style="4" customWidth="1"/>
    <col min="6917" max="6917" width="1.44140625" style="4" customWidth="1"/>
    <col min="6918" max="6918" width="10.21875" style="4" bestFit="1" customWidth="1"/>
    <col min="6919" max="6919" width="15.109375" style="4" customWidth="1"/>
    <col min="6920" max="6920" width="2.21875" style="4" customWidth="1"/>
    <col min="6921" max="7169" width="9" style="4"/>
    <col min="7170" max="7170" width="6.77734375" style="4" customWidth="1"/>
    <col min="7171" max="7171" width="11.33203125" style="4" bestFit="1" customWidth="1"/>
    <col min="7172" max="7172" width="10.109375" style="4" customWidth="1"/>
    <col min="7173" max="7173" width="1.44140625" style="4" customWidth="1"/>
    <col min="7174" max="7174" width="10.21875" style="4" bestFit="1" customWidth="1"/>
    <col min="7175" max="7175" width="15.109375" style="4" customWidth="1"/>
    <col min="7176" max="7176" width="2.21875" style="4" customWidth="1"/>
    <col min="7177" max="7425" width="9" style="4"/>
    <col min="7426" max="7426" width="6.77734375" style="4" customWidth="1"/>
    <col min="7427" max="7427" width="11.33203125" style="4" bestFit="1" customWidth="1"/>
    <col min="7428" max="7428" width="10.109375" style="4" customWidth="1"/>
    <col min="7429" max="7429" width="1.44140625" style="4" customWidth="1"/>
    <col min="7430" max="7430" width="10.21875" style="4" bestFit="1" customWidth="1"/>
    <col min="7431" max="7431" width="15.109375" style="4" customWidth="1"/>
    <col min="7432" max="7432" width="2.21875" style="4" customWidth="1"/>
    <col min="7433" max="7681" width="9" style="4"/>
    <col min="7682" max="7682" width="6.77734375" style="4" customWidth="1"/>
    <col min="7683" max="7683" width="11.33203125" style="4" bestFit="1" customWidth="1"/>
    <col min="7684" max="7684" width="10.109375" style="4" customWidth="1"/>
    <col min="7685" max="7685" width="1.44140625" style="4" customWidth="1"/>
    <col min="7686" max="7686" width="10.21875" style="4" bestFit="1" customWidth="1"/>
    <col min="7687" max="7687" width="15.109375" style="4" customWidth="1"/>
    <col min="7688" max="7688" width="2.21875" style="4" customWidth="1"/>
    <col min="7689" max="7937" width="9" style="4"/>
    <col min="7938" max="7938" width="6.77734375" style="4" customWidth="1"/>
    <col min="7939" max="7939" width="11.33203125" style="4" bestFit="1" customWidth="1"/>
    <col min="7940" max="7940" width="10.109375" style="4" customWidth="1"/>
    <col min="7941" max="7941" width="1.44140625" style="4" customWidth="1"/>
    <col min="7942" max="7942" width="10.21875" style="4" bestFit="1" customWidth="1"/>
    <col min="7943" max="7943" width="15.109375" style="4" customWidth="1"/>
    <col min="7944" max="7944" width="2.21875" style="4" customWidth="1"/>
    <col min="7945" max="8193" width="9" style="4"/>
    <col min="8194" max="8194" width="6.77734375" style="4" customWidth="1"/>
    <col min="8195" max="8195" width="11.33203125" style="4" bestFit="1" customWidth="1"/>
    <col min="8196" max="8196" width="10.109375" style="4" customWidth="1"/>
    <col min="8197" max="8197" width="1.44140625" style="4" customWidth="1"/>
    <col min="8198" max="8198" width="10.21875" style="4" bestFit="1" customWidth="1"/>
    <col min="8199" max="8199" width="15.109375" style="4" customWidth="1"/>
    <col min="8200" max="8200" width="2.21875" style="4" customWidth="1"/>
    <col min="8201" max="8449" width="9" style="4"/>
    <col min="8450" max="8450" width="6.77734375" style="4" customWidth="1"/>
    <col min="8451" max="8451" width="11.33203125" style="4" bestFit="1" customWidth="1"/>
    <col min="8452" max="8452" width="10.109375" style="4" customWidth="1"/>
    <col min="8453" max="8453" width="1.44140625" style="4" customWidth="1"/>
    <col min="8454" max="8454" width="10.21875" style="4" bestFit="1" customWidth="1"/>
    <col min="8455" max="8455" width="15.109375" style="4" customWidth="1"/>
    <col min="8456" max="8456" width="2.21875" style="4" customWidth="1"/>
    <col min="8457" max="8705" width="9" style="4"/>
    <col min="8706" max="8706" width="6.77734375" style="4" customWidth="1"/>
    <col min="8707" max="8707" width="11.33203125" style="4" bestFit="1" customWidth="1"/>
    <col min="8708" max="8708" width="10.109375" style="4" customWidth="1"/>
    <col min="8709" max="8709" width="1.44140625" style="4" customWidth="1"/>
    <col min="8710" max="8710" width="10.21875" style="4" bestFit="1" customWidth="1"/>
    <col min="8711" max="8711" width="15.109375" style="4" customWidth="1"/>
    <col min="8712" max="8712" width="2.21875" style="4" customWidth="1"/>
    <col min="8713" max="8961" width="9" style="4"/>
    <col min="8962" max="8962" width="6.77734375" style="4" customWidth="1"/>
    <col min="8963" max="8963" width="11.33203125" style="4" bestFit="1" customWidth="1"/>
    <col min="8964" max="8964" width="10.109375" style="4" customWidth="1"/>
    <col min="8965" max="8965" width="1.44140625" style="4" customWidth="1"/>
    <col min="8966" max="8966" width="10.21875" style="4" bestFit="1" customWidth="1"/>
    <col min="8967" max="8967" width="15.109375" style="4" customWidth="1"/>
    <col min="8968" max="8968" width="2.21875" style="4" customWidth="1"/>
    <col min="8969" max="9217" width="9" style="4"/>
    <col min="9218" max="9218" width="6.77734375" style="4" customWidth="1"/>
    <col min="9219" max="9219" width="11.33203125" style="4" bestFit="1" customWidth="1"/>
    <col min="9220" max="9220" width="10.109375" style="4" customWidth="1"/>
    <col min="9221" max="9221" width="1.44140625" style="4" customWidth="1"/>
    <col min="9222" max="9222" width="10.21875" style="4" bestFit="1" customWidth="1"/>
    <col min="9223" max="9223" width="15.109375" style="4" customWidth="1"/>
    <col min="9224" max="9224" width="2.21875" style="4" customWidth="1"/>
    <col min="9225" max="9473" width="9" style="4"/>
    <col min="9474" max="9474" width="6.77734375" style="4" customWidth="1"/>
    <col min="9475" max="9475" width="11.33203125" style="4" bestFit="1" customWidth="1"/>
    <col min="9476" max="9476" width="10.109375" style="4" customWidth="1"/>
    <col min="9477" max="9477" width="1.44140625" style="4" customWidth="1"/>
    <col min="9478" max="9478" width="10.21875" style="4" bestFit="1" customWidth="1"/>
    <col min="9479" max="9479" width="15.109375" style="4" customWidth="1"/>
    <col min="9480" max="9480" width="2.21875" style="4" customWidth="1"/>
    <col min="9481" max="9729" width="9" style="4"/>
    <col min="9730" max="9730" width="6.77734375" style="4" customWidth="1"/>
    <col min="9731" max="9731" width="11.33203125" style="4" bestFit="1" customWidth="1"/>
    <col min="9732" max="9732" width="10.109375" style="4" customWidth="1"/>
    <col min="9733" max="9733" width="1.44140625" style="4" customWidth="1"/>
    <col min="9734" max="9734" width="10.21875" style="4" bestFit="1" customWidth="1"/>
    <col min="9735" max="9735" width="15.109375" style="4" customWidth="1"/>
    <col min="9736" max="9736" width="2.21875" style="4" customWidth="1"/>
    <col min="9737" max="9985" width="9" style="4"/>
    <col min="9986" max="9986" width="6.77734375" style="4" customWidth="1"/>
    <col min="9987" max="9987" width="11.33203125" style="4" bestFit="1" customWidth="1"/>
    <col min="9988" max="9988" width="10.109375" style="4" customWidth="1"/>
    <col min="9989" max="9989" width="1.44140625" style="4" customWidth="1"/>
    <col min="9990" max="9990" width="10.21875" style="4" bestFit="1" customWidth="1"/>
    <col min="9991" max="9991" width="15.109375" style="4" customWidth="1"/>
    <col min="9992" max="9992" width="2.21875" style="4" customWidth="1"/>
    <col min="9993" max="10241" width="9" style="4"/>
    <col min="10242" max="10242" width="6.77734375" style="4" customWidth="1"/>
    <col min="10243" max="10243" width="11.33203125" style="4" bestFit="1" customWidth="1"/>
    <col min="10244" max="10244" width="10.109375" style="4" customWidth="1"/>
    <col min="10245" max="10245" width="1.44140625" style="4" customWidth="1"/>
    <col min="10246" max="10246" width="10.21875" style="4" bestFit="1" customWidth="1"/>
    <col min="10247" max="10247" width="15.109375" style="4" customWidth="1"/>
    <col min="10248" max="10248" width="2.21875" style="4" customWidth="1"/>
    <col min="10249" max="10497" width="9" style="4"/>
    <col min="10498" max="10498" width="6.77734375" style="4" customWidth="1"/>
    <col min="10499" max="10499" width="11.33203125" style="4" bestFit="1" customWidth="1"/>
    <col min="10500" max="10500" width="10.109375" style="4" customWidth="1"/>
    <col min="10501" max="10501" width="1.44140625" style="4" customWidth="1"/>
    <col min="10502" max="10502" width="10.21875" style="4" bestFit="1" customWidth="1"/>
    <col min="10503" max="10503" width="15.109375" style="4" customWidth="1"/>
    <col min="10504" max="10504" width="2.21875" style="4" customWidth="1"/>
    <col min="10505" max="10753" width="9" style="4"/>
    <col min="10754" max="10754" width="6.77734375" style="4" customWidth="1"/>
    <col min="10755" max="10755" width="11.33203125" style="4" bestFit="1" customWidth="1"/>
    <col min="10756" max="10756" width="10.109375" style="4" customWidth="1"/>
    <col min="10757" max="10757" width="1.44140625" style="4" customWidth="1"/>
    <col min="10758" max="10758" width="10.21875" style="4" bestFit="1" customWidth="1"/>
    <col min="10759" max="10759" width="15.109375" style="4" customWidth="1"/>
    <col min="10760" max="10760" width="2.21875" style="4" customWidth="1"/>
    <col min="10761" max="11009" width="9" style="4"/>
    <col min="11010" max="11010" width="6.77734375" style="4" customWidth="1"/>
    <col min="11011" max="11011" width="11.33203125" style="4" bestFit="1" customWidth="1"/>
    <col min="11012" max="11012" width="10.109375" style="4" customWidth="1"/>
    <col min="11013" max="11013" width="1.44140625" style="4" customWidth="1"/>
    <col min="11014" max="11014" width="10.21875" style="4" bestFit="1" customWidth="1"/>
    <col min="11015" max="11015" width="15.109375" style="4" customWidth="1"/>
    <col min="11016" max="11016" width="2.21875" style="4" customWidth="1"/>
    <col min="11017" max="11265" width="9" style="4"/>
    <col min="11266" max="11266" width="6.77734375" style="4" customWidth="1"/>
    <col min="11267" max="11267" width="11.33203125" style="4" bestFit="1" customWidth="1"/>
    <col min="11268" max="11268" width="10.109375" style="4" customWidth="1"/>
    <col min="11269" max="11269" width="1.44140625" style="4" customWidth="1"/>
    <col min="11270" max="11270" width="10.21875" style="4" bestFit="1" customWidth="1"/>
    <col min="11271" max="11271" width="15.109375" style="4" customWidth="1"/>
    <col min="11272" max="11272" width="2.21875" style="4" customWidth="1"/>
    <col min="11273" max="11521" width="9" style="4"/>
    <col min="11522" max="11522" width="6.77734375" style="4" customWidth="1"/>
    <col min="11523" max="11523" width="11.33203125" style="4" bestFit="1" customWidth="1"/>
    <col min="11524" max="11524" width="10.109375" style="4" customWidth="1"/>
    <col min="11525" max="11525" width="1.44140625" style="4" customWidth="1"/>
    <col min="11526" max="11526" width="10.21875" style="4" bestFit="1" customWidth="1"/>
    <col min="11527" max="11527" width="15.109375" style="4" customWidth="1"/>
    <col min="11528" max="11528" width="2.21875" style="4" customWidth="1"/>
    <col min="11529" max="11777" width="9" style="4"/>
    <col min="11778" max="11778" width="6.77734375" style="4" customWidth="1"/>
    <col min="11779" max="11779" width="11.33203125" style="4" bestFit="1" customWidth="1"/>
    <col min="11780" max="11780" width="10.109375" style="4" customWidth="1"/>
    <col min="11781" max="11781" width="1.44140625" style="4" customWidth="1"/>
    <col min="11782" max="11782" width="10.21875" style="4" bestFit="1" customWidth="1"/>
    <col min="11783" max="11783" width="15.109375" style="4" customWidth="1"/>
    <col min="11784" max="11784" width="2.21875" style="4" customWidth="1"/>
    <col min="11785" max="12033" width="9" style="4"/>
    <col min="12034" max="12034" width="6.77734375" style="4" customWidth="1"/>
    <col min="12035" max="12035" width="11.33203125" style="4" bestFit="1" customWidth="1"/>
    <col min="12036" max="12036" width="10.109375" style="4" customWidth="1"/>
    <col min="12037" max="12037" width="1.44140625" style="4" customWidth="1"/>
    <col min="12038" max="12038" width="10.21875" style="4" bestFit="1" customWidth="1"/>
    <col min="12039" max="12039" width="15.109375" style="4" customWidth="1"/>
    <col min="12040" max="12040" width="2.21875" style="4" customWidth="1"/>
    <col min="12041" max="12289" width="9" style="4"/>
    <col min="12290" max="12290" width="6.77734375" style="4" customWidth="1"/>
    <col min="12291" max="12291" width="11.33203125" style="4" bestFit="1" customWidth="1"/>
    <col min="12292" max="12292" width="10.109375" style="4" customWidth="1"/>
    <col min="12293" max="12293" width="1.44140625" style="4" customWidth="1"/>
    <col min="12294" max="12294" width="10.21875" style="4" bestFit="1" customWidth="1"/>
    <col min="12295" max="12295" width="15.109375" style="4" customWidth="1"/>
    <col min="12296" max="12296" width="2.21875" style="4" customWidth="1"/>
    <col min="12297" max="12545" width="9" style="4"/>
    <col min="12546" max="12546" width="6.77734375" style="4" customWidth="1"/>
    <col min="12547" max="12547" width="11.33203125" style="4" bestFit="1" customWidth="1"/>
    <col min="12548" max="12548" width="10.109375" style="4" customWidth="1"/>
    <col min="12549" max="12549" width="1.44140625" style="4" customWidth="1"/>
    <col min="12550" max="12550" width="10.21875" style="4" bestFit="1" customWidth="1"/>
    <col min="12551" max="12551" width="15.109375" style="4" customWidth="1"/>
    <col min="12552" max="12552" width="2.21875" style="4" customWidth="1"/>
    <col min="12553" max="12801" width="9" style="4"/>
    <col min="12802" max="12802" width="6.77734375" style="4" customWidth="1"/>
    <col min="12803" max="12803" width="11.33203125" style="4" bestFit="1" customWidth="1"/>
    <col min="12804" max="12804" width="10.109375" style="4" customWidth="1"/>
    <col min="12805" max="12805" width="1.44140625" style="4" customWidth="1"/>
    <col min="12806" max="12806" width="10.21875" style="4" bestFit="1" customWidth="1"/>
    <col min="12807" max="12807" width="15.109375" style="4" customWidth="1"/>
    <col min="12808" max="12808" width="2.21875" style="4" customWidth="1"/>
    <col min="12809" max="13057" width="9" style="4"/>
    <col min="13058" max="13058" width="6.77734375" style="4" customWidth="1"/>
    <col min="13059" max="13059" width="11.33203125" style="4" bestFit="1" customWidth="1"/>
    <col min="13060" max="13060" width="10.109375" style="4" customWidth="1"/>
    <col min="13061" max="13061" width="1.44140625" style="4" customWidth="1"/>
    <col min="13062" max="13062" width="10.21875" style="4" bestFit="1" customWidth="1"/>
    <col min="13063" max="13063" width="15.109375" style="4" customWidth="1"/>
    <col min="13064" max="13064" width="2.21875" style="4" customWidth="1"/>
    <col min="13065" max="13313" width="9" style="4"/>
    <col min="13314" max="13314" width="6.77734375" style="4" customWidth="1"/>
    <col min="13315" max="13315" width="11.33203125" style="4" bestFit="1" customWidth="1"/>
    <col min="13316" max="13316" width="10.109375" style="4" customWidth="1"/>
    <col min="13317" max="13317" width="1.44140625" style="4" customWidth="1"/>
    <col min="13318" max="13318" width="10.21875" style="4" bestFit="1" customWidth="1"/>
    <col min="13319" max="13319" width="15.109375" style="4" customWidth="1"/>
    <col min="13320" max="13320" width="2.21875" style="4" customWidth="1"/>
    <col min="13321" max="13569" width="9" style="4"/>
    <col min="13570" max="13570" width="6.77734375" style="4" customWidth="1"/>
    <col min="13571" max="13571" width="11.33203125" style="4" bestFit="1" customWidth="1"/>
    <col min="13572" max="13572" width="10.109375" style="4" customWidth="1"/>
    <col min="13573" max="13573" width="1.44140625" style="4" customWidth="1"/>
    <col min="13574" max="13574" width="10.21875" style="4" bestFit="1" customWidth="1"/>
    <col min="13575" max="13575" width="15.109375" style="4" customWidth="1"/>
    <col min="13576" max="13576" width="2.21875" style="4" customWidth="1"/>
    <col min="13577" max="13825" width="9" style="4"/>
    <col min="13826" max="13826" width="6.77734375" style="4" customWidth="1"/>
    <col min="13827" max="13827" width="11.33203125" style="4" bestFit="1" customWidth="1"/>
    <col min="13828" max="13828" width="10.109375" style="4" customWidth="1"/>
    <col min="13829" max="13829" width="1.44140625" style="4" customWidth="1"/>
    <col min="13830" max="13830" width="10.21875" style="4" bestFit="1" customWidth="1"/>
    <col min="13831" max="13831" width="15.109375" style="4" customWidth="1"/>
    <col min="13832" max="13832" width="2.21875" style="4" customWidth="1"/>
    <col min="13833" max="14081" width="9" style="4"/>
    <col min="14082" max="14082" width="6.77734375" style="4" customWidth="1"/>
    <col min="14083" max="14083" width="11.33203125" style="4" bestFit="1" customWidth="1"/>
    <col min="14084" max="14084" width="10.109375" style="4" customWidth="1"/>
    <col min="14085" max="14085" width="1.44140625" style="4" customWidth="1"/>
    <col min="14086" max="14086" width="10.21875" style="4" bestFit="1" customWidth="1"/>
    <col min="14087" max="14087" width="15.109375" style="4" customWidth="1"/>
    <col min="14088" max="14088" width="2.21875" style="4" customWidth="1"/>
    <col min="14089" max="14337" width="9" style="4"/>
    <col min="14338" max="14338" width="6.77734375" style="4" customWidth="1"/>
    <col min="14339" max="14339" width="11.33203125" style="4" bestFit="1" customWidth="1"/>
    <col min="14340" max="14340" width="10.109375" style="4" customWidth="1"/>
    <col min="14341" max="14341" width="1.44140625" style="4" customWidth="1"/>
    <col min="14342" max="14342" width="10.21875" style="4" bestFit="1" customWidth="1"/>
    <col min="14343" max="14343" width="15.109375" style="4" customWidth="1"/>
    <col min="14344" max="14344" width="2.21875" style="4" customWidth="1"/>
    <col min="14345" max="14593" width="9" style="4"/>
    <col min="14594" max="14594" width="6.77734375" style="4" customWidth="1"/>
    <col min="14595" max="14595" width="11.33203125" style="4" bestFit="1" customWidth="1"/>
    <col min="14596" max="14596" width="10.109375" style="4" customWidth="1"/>
    <col min="14597" max="14597" width="1.44140625" style="4" customWidth="1"/>
    <col min="14598" max="14598" width="10.21875" style="4" bestFit="1" customWidth="1"/>
    <col min="14599" max="14599" width="15.109375" style="4" customWidth="1"/>
    <col min="14600" max="14600" width="2.21875" style="4" customWidth="1"/>
    <col min="14601" max="14849" width="9" style="4"/>
    <col min="14850" max="14850" width="6.77734375" style="4" customWidth="1"/>
    <col min="14851" max="14851" width="11.33203125" style="4" bestFit="1" customWidth="1"/>
    <col min="14852" max="14852" width="10.109375" style="4" customWidth="1"/>
    <col min="14853" max="14853" width="1.44140625" style="4" customWidth="1"/>
    <col min="14854" max="14854" width="10.21875" style="4" bestFit="1" customWidth="1"/>
    <col min="14855" max="14855" width="15.109375" style="4" customWidth="1"/>
    <col min="14856" max="14856" width="2.21875" style="4" customWidth="1"/>
    <col min="14857" max="15105" width="9" style="4"/>
    <col min="15106" max="15106" width="6.77734375" style="4" customWidth="1"/>
    <col min="15107" max="15107" width="11.33203125" style="4" bestFit="1" customWidth="1"/>
    <col min="15108" max="15108" width="10.109375" style="4" customWidth="1"/>
    <col min="15109" max="15109" width="1.44140625" style="4" customWidth="1"/>
    <col min="15110" max="15110" width="10.21875" style="4" bestFit="1" customWidth="1"/>
    <col min="15111" max="15111" width="15.109375" style="4" customWidth="1"/>
    <col min="15112" max="15112" width="2.21875" style="4" customWidth="1"/>
    <col min="15113" max="15361" width="9" style="4"/>
    <col min="15362" max="15362" width="6.77734375" style="4" customWidth="1"/>
    <col min="15363" max="15363" width="11.33203125" style="4" bestFit="1" customWidth="1"/>
    <col min="15364" max="15364" width="10.109375" style="4" customWidth="1"/>
    <col min="15365" max="15365" width="1.44140625" style="4" customWidth="1"/>
    <col min="15366" max="15366" width="10.21875" style="4" bestFit="1" customWidth="1"/>
    <col min="15367" max="15367" width="15.109375" style="4" customWidth="1"/>
    <col min="15368" max="15368" width="2.21875" style="4" customWidth="1"/>
    <col min="15369" max="15617" width="9" style="4"/>
    <col min="15618" max="15618" width="6.77734375" style="4" customWidth="1"/>
    <col min="15619" max="15619" width="11.33203125" style="4" bestFit="1" customWidth="1"/>
    <col min="15620" max="15620" width="10.109375" style="4" customWidth="1"/>
    <col min="15621" max="15621" width="1.44140625" style="4" customWidth="1"/>
    <col min="15622" max="15622" width="10.21875" style="4" bestFit="1" customWidth="1"/>
    <col min="15623" max="15623" width="15.109375" style="4" customWidth="1"/>
    <col min="15624" max="15624" width="2.21875" style="4" customWidth="1"/>
    <col min="15625" max="15873" width="9" style="4"/>
    <col min="15874" max="15874" width="6.77734375" style="4" customWidth="1"/>
    <col min="15875" max="15875" width="11.33203125" style="4" bestFit="1" customWidth="1"/>
    <col min="15876" max="15876" width="10.109375" style="4" customWidth="1"/>
    <col min="15877" max="15877" width="1.44140625" style="4" customWidth="1"/>
    <col min="15878" max="15878" width="10.21875" style="4" bestFit="1" customWidth="1"/>
    <col min="15879" max="15879" width="15.109375" style="4" customWidth="1"/>
    <col min="15880" max="15880" width="2.21875" style="4" customWidth="1"/>
    <col min="15881" max="16129" width="9" style="4"/>
    <col min="16130" max="16130" width="6.77734375" style="4" customWidth="1"/>
    <col min="16131" max="16131" width="11.33203125" style="4" bestFit="1" customWidth="1"/>
    <col min="16132" max="16132" width="10.109375" style="4" customWidth="1"/>
    <col min="16133" max="16133" width="1.44140625" style="4" customWidth="1"/>
    <col min="16134" max="16134" width="10.21875" style="4" bestFit="1" customWidth="1"/>
    <col min="16135" max="16135" width="15.109375" style="4" customWidth="1"/>
    <col min="16136" max="16136" width="2.21875" style="4" customWidth="1"/>
    <col min="16137" max="16384" width="9" style="4"/>
  </cols>
  <sheetData>
    <row r="1" spans="2:10" x14ac:dyDescent="0.25">
      <c r="B1" s="8" t="s">
        <v>18</v>
      </c>
      <c r="C1" s="12" t="s">
        <v>19</v>
      </c>
      <c r="D1" s="8" t="s">
        <v>20</v>
      </c>
      <c r="F1" s="8" t="s">
        <v>19</v>
      </c>
      <c r="G1" s="8" t="s">
        <v>21</v>
      </c>
    </row>
    <row r="2" spans="2:10" x14ac:dyDescent="0.25">
      <c r="B2" s="21">
        <v>1</v>
      </c>
      <c r="C2" s="18">
        <v>41640</v>
      </c>
      <c r="D2" s="27">
        <v>10.08</v>
      </c>
      <c r="F2" s="18">
        <v>42370</v>
      </c>
      <c r="G2" s="10">
        <f>$J$2+$J$3*B26</f>
        <v>6.4496014492753604</v>
      </c>
      <c r="I2" s="4" t="s">
        <v>33</v>
      </c>
      <c r="J2" s="4">
        <f>INTERCEPT(D2:D25,B2:B25)</f>
        <v>9.9562318840579689</v>
      </c>
    </row>
    <row r="3" spans="2:10" x14ac:dyDescent="0.25">
      <c r="B3" s="22">
        <v>2</v>
      </c>
      <c r="C3" s="19">
        <v>41671</v>
      </c>
      <c r="D3" s="28">
        <v>10.050000000000001</v>
      </c>
      <c r="F3" s="19">
        <v>42401</v>
      </c>
      <c r="G3" s="10">
        <f t="shared" ref="G3:G5" si="0">$J$2+$J$3*B27</f>
        <v>6.309336231884056</v>
      </c>
      <c r="I3" s="4" t="s">
        <v>34</v>
      </c>
      <c r="J3" s="4">
        <f>SLOPE(D2:D25,B2:B25)</f>
        <v>-0.14026521739130435</v>
      </c>
    </row>
    <row r="4" spans="2:10" x14ac:dyDescent="0.25">
      <c r="B4" s="22">
        <v>3</v>
      </c>
      <c r="C4" s="19">
        <v>41699</v>
      </c>
      <c r="D4" s="28">
        <v>9.24</v>
      </c>
      <c r="F4" s="19">
        <v>42430</v>
      </c>
      <c r="G4" s="10">
        <f t="shared" si="0"/>
        <v>6.1690710144927516</v>
      </c>
    </row>
    <row r="5" spans="2:10" x14ac:dyDescent="0.25">
      <c r="B5" s="22">
        <v>4</v>
      </c>
      <c r="C5" s="19">
        <v>41730</v>
      </c>
      <c r="D5" s="28">
        <v>9.23</v>
      </c>
      <c r="F5" s="20">
        <v>42461</v>
      </c>
      <c r="G5" s="10">
        <f t="shared" si="0"/>
        <v>6.0288057971014473</v>
      </c>
    </row>
    <row r="6" spans="2:10" x14ac:dyDescent="0.25">
      <c r="B6" s="22">
        <v>5</v>
      </c>
      <c r="C6" s="19">
        <v>41760</v>
      </c>
      <c r="D6" s="28">
        <v>9.69</v>
      </c>
    </row>
    <row r="7" spans="2:10" x14ac:dyDescent="0.25">
      <c r="B7" s="22">
        <v>6</v>
      </c>
      <c r="C7" s="19">
        <v>41791</v>
      </c>
      <c r="D7" s="28">
        <v>9.5500000000000007</v>
      </c>
    </row>
    <row r="8" spans="2:10" x14ac:dyDescent="0.25">
      <c r="B8" s="22">
        <v>7</v>
      </c>
      <c r="C8" s="19">
        <v>41821</v>
      </c>
      <c r="D8" s="28">
        <v>9.3699999999999992</v>
      </c>
    </row>
    <row r="9" spans="2:10" x14ac:dyDescent="0.25">
      <c r="B9" s="22">
        <v>8</v>
      </c>
      <c r="C9" s="19">
        <v>41852</v>
      </c>
      <c r="D9" s="28">
        <v>8.5500000000000007</v>
      </c>
    </row>
    <row r="10" spans="2:10" x14ac:dyDescent="0.25">
      <c r="B10" s="22">
        <v>9</v>
      </c>
      <c r="C10" s="19">
        <v>41883</v>
      </c>
      <c r="D10" s="28">
        <v>8.36</v>
      </c>
    </row>
    <row r="11" spans="2:10" x14ac:dyDescent="0.25">
      <c r="B11" s="22">
        <v>10</v>
      </c>
      <c r="C11" s="19">
        <v>41913</v>
      </c>
      <c r="D11" s="28">
        <v>8.59</v>
      </c>
    </row>
    <row r="12" spans="2:10" x14ac:dyDescent="0.25">
      <c r="B12" s="22">
        <v>11</v>
      </c>
      <c r="C12" s="19">
        <v>41944</v>
      </c>
      <c r="D12" s="28">
        <v>7.99</v>
      </c>
    </row>
    <row r="13" spans="2:10" x14ac:dyDescent="0.25">
      <c r="B13" s="22">
        <v>12</v>
      </c>
      <c r="C13" s="19">
        <v>41974</v>
      </c>
      <c r="D13" s="28">
        <v>8.1199999999999992</v>
      </c>
    </row>
    <row r="14" spans="2:10" x14ac:dyDescent="0.25">
      <c r="B14" s="22">
        <v>13</v>
      </c>
      <c r="C14" s="19">
        <v>42005</v>
      </c>
      <c r="D14" s="28">
        <v>7.91</v>
      </c>
    </row>
    <row r="15" spans="2:10" x14ac:dyDescent="0.25">
      <c r="B15" s="22">
        <v>14</v>
      </c>
      <c r="C15" s="19">
        <v>42036</v>
      </c>
      <c r="D15" s="28">
        <v>7.73</v>
      </c>
    </row>
    <row r="16" spans="2:10" x14ac:dyDescent="0.25">
      <c r="B16" s="22">
        <v>15</v>
      </c>
      <c r="C16" s="19">
        <v>42064</v>
      </c>
      <c r="D16" s="28">
        <v>7.39</v>
      </c>
    </row>
    <row r="17" spans="2:4" x14ac:dyDescent="0.25">
      <c r="B17" s="22">
        <v>16</v>
      </c>
      <c r="C17" s="19">
        <v>42095</v>
      </c>
      <c r="D17" s="28">
        <v>7.48</v>
      </c>
    </row>
    <row r="18" spans="2:4" x14ac:dyDescent="0.25">
      <c r="B18" s="22">
        <v>17</v>
      </c>
      <c r="C18" s="19">
        <v>42125</v>
      </c>
      <c r="D18" s="28">
        <v>7.52</v>
      </c>
    </row>
    <row r="19" spans="2:4" x14ac:dyDescent="0.25">
      <c r="B19" s="22">
        <v>18</v>
      </c>
      <c r="C19" s="19">
        <v>42156</v>
      </c>
      <c r="D19" s="28">
        <v>7.48</v>
      </c>
    </row>
    <row r="20" spans="2:4" x14ac:dyDescent="0.25">
      <c r="B20" s="22">
        <v>19</v>
      </c>
      <c r="C20" s="19">
        <v>42186</v>
      </c>
      <c r="D20" s="28">
        <v>7.35</v>
      </c>
    </row>
    <row r="21" spans="2:4" x14ac:dyDescent="0.25">
      <c r="B21" s="22">
        <v>20</v>
      </c>
      <c r="C21" s="19">
        <v>42217</v>
      </c>
      <c r="D21" s="28">
        <v>7.04</v>
      </c>
    </row>
    <row r="22" spans="2:4" x14ac:dyDescent="0.25">
      <c r="B22" s="22">
        <v>21</v>
      </c>
      <c r="C22" s="19">
        <v>42248</v>
      </c>
      <c r="D22" s="28">
        <v>6.88</v>
      </c>
    </row>
    <row r="23" spans="2:4" x14ac:dyDescent="0.25">
      <c r="B23" s="22">
        <v>22</v>
      </c>
      <c r="C23" s="19">
        <v>42278</v>
      </c>
      <c r="D23" s="28">
        <v>6.88</v>
      </c>
    </row>
    <row r="24" spans="2:4" x14ac:dyDescent="0.25">
      <c r="B24" s="22">
        <v>23</v>
      </c>
      <c r="C24" s="19">
        <v>42309</v>
      </c>
      <c r="D24" s="28">
        <v>7.17</v>
      </c>
    </row>
    <row r="25" spans="2:4" x14ac:dyDescent="0.25">
      <c r="B25" s="23">
        <v>24</v>
      </c>
      <c r="C25" s="20">
        <v>42339</v>
      </c>
      <c r="D25" s="29">
        <v>7.22</v>
      </c>
    </row>
    <row r="26" spans="2:4" x14ac:dyDescent="0.25">
      <c r="B26" s="21">
        <v>25</v>
      </c>
      <c r="C26" s="30">
        <v>42370</v>
      </c>
      <c r="D26" s="63">
        <f>FORECAST(B26,$D$2:$D$25,$B$2:$B$25)</f>
        <v>6.4496014492753604</v>
      </c>
    </row>
    <row r="27" spans="2:4" x14ac:dyDescent="0.25">
      <c r="B27" s="22">
        <v>26</v>
      </c>
      <c r="C27" s="31">
        <v>42401</v>
      </c>
      <c r="D27" s="63">
        <f t="shared" ref="D27:D29" si="1">FORECAST(B27,$D$2:$D$25,$B$2:$B$25)</f>
        <v>6.309336231884056</v>
      </c>
    </row>
    <row r="28" spans="2:4" x14ac:dyDescent="0.25">
      <c r="B28" s="22">
        <v>27</v>
      </c>
      <c r="C28" s="31">
        <v>42430</v>
      </c>
      <c r="D28" s="63">
        <f t="shared" si="1"/>
        <v>6.1690710144927516</v>
      </c>
    </row>
    <row r="29" spans="2:4" x14ac:dyDescent="0.25">
      <c r="B29" s="23">
        <v>28</v>
      </c>
      <c r="C29" s="32">
        <v>42461</v>
      </c>
      <c r="D29" s="63">
        <f t="shared" si="1"/>
        <v>6.0288057971014473</v>
      </c>
    </row>
  </sheetData>
  <phoneticPr fontId="3" type="noConversion"/>
  <printOptions headings="1"/>
  <pageMargins left="0.75" right="0.75" top="1" bottom="1" header="0.5" footer="0.5"/>
  <pageSetup paperSize="9" orientation="portrait" horizontalDpi="300" verticalDpi="300" r:id="rId1"/>
  <headerFooter alignWithMargins="0"/>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L185"/>
  <sheetViews>
    <sheetView showGridLines="0" zoomScaleNormal="100" workbookViewId="0">
      <selection activeCell="N5" sqref="N5"/>
    </sheetView>
  </sheetViews>
  <sheetFormatPr defaultRowHeight="14.4" x14ac:dyDescent="0.25"/>
  <cols>
    <col min="1" max="1" width="1.44140625" style="1" customWidth="1"/>
    <col min="2" max="2" width="10.77734375" style="1" customWidth="1"/>
    <col min="3" max="3" width="11.21875" style="1" customWidth="1"/>
    <col min="4" max="4" width="9.77734375" style="1" customWidth="1"/>
    <col min="5" max="5" width="1" style="1" customWidth="1"/>
    <col min="6" max="6" width="1.109375" style="1" customWidth="1"/>
    <col min="7" max="7" width="10.109375" style="1" customWidth="1"/>
    <col min="8" max="8" width="13.109375" style="1" customWidth="1"/>
    <col min="9" max="9" width="2.6640625" style="1" customWidth="1"/>
    <col min="10" max="10" width="8" style="1" customWidth="1"/>
    <col min="11" max="11" width="13.88671875" style="1" customWidth="1"/>
    <col min="12" max="12" width="13" style="1" customWidth="1"/>
    <col min="13" max="13" width="2.33203125" style="1" customWidth="1"/>
    <col min="14" max="257" width="9" style="1"/>
    <col min="258" max="258" width="8.88671875" style="1" customWidth="1"/>
    <col min="259" max="259" width="10.44140625" style="1" customWidth="1"/>
    <col min="260" max="260" width="8.21875" style="1" customWidth="1"/>
    <col min="261" max="261" width="9" style="1"/>
    <col min="262" max="262" width="8.88671875" style="1" customWidth="1"/>
    <col min="263" max="263" width="9.77734375" style="1" customWidth="1"/>
    <col min="264" max="264" width="6" style="1" customWidth="1"/>
    <col min="265" max="265" width="8.21875" style="1" customWidth="1"/>
    <col min="266" max="266" width="7.77734375" style="1" customWidth="1"/>
    <col min="267" max="267" width="1.44140625" style="1" customWidth="1"/>
    <col min="268" max="513" width="9" style="1"/>
    <col min="514" max="514" width="8.88671875" style="1" customWidth="1"/>
    <col min="515" max="515" width="10.44140625" style="1" customWidth="1"/>
    <col min="516" max="516" width="8.21875" style="1" customWidth="1"/>
    <col min="517" max="517" width="9" style="1"/>
    <col min="518" max="518" width="8.88671875" style="1" customWidth="1"/>
    <col min="519" max="519" width="9.77734375" style="1" customWidth="1"/>
    <col min="520" max="520" width="6" style="1" customWidth="1"/>
    <col min="521" max="521" width="8.21875" style="1" customWidth="1"/>
    <col min="522" max="522" width="7.77734375" style="1" customWidth="1"/>
    <col min="523" max="523" width="1.44140625" style="1" customWidth="1"/>
    <col min="524" max="769" width="9" style="1"/>
    <col min="770" max="770" width="8.88671875" style="1" customWidth="1"/>
    <col min="771" max="771" width="10.44140625" style="1" customWidth="1"/>
    <col min="772" max="772" width="8.21875" style="1" customWidth="1"/>
    <col min="773" max="773" width="9" style="1"/>
    <col min="774" max="774" width="8.88671875" style="1" customWidth="1"/>
    <col min="775" max="775" width="9.77734375" style="1" customWidth="1"/>
    <col min="776" max="776" width="6" style="1" customWidth="1"/>
    <col min="777" max="777" width="8.21875" style="1" customWidth="1"/>
    <col min="778" max="778" width="7.77734375" style="1" customWidth="1"/>
    <col min="779" max="779" width="1.44140625" style="1" customWidth="1"/>
    <col min="780" max="1025" width="9" style="1"/>
    <col min="1026" max="1026" width="8.88671875" style="1" customWidth="1"/>
    <col min="1027" max="1027" width="10.44140625" style="1" customWidth="1"/>
    <col min="1028" max="1028" width="8.21875" style="1" customWidth="1"/>
    <col min="1029" max="1029" width="9" style="1"/>
    <col min="1030" max="1030" width="8.88671875" style="1" customWidth="1"/>
    <col min="1031" max="1031" width="9.77734375" style="1" customWidth="1"/>
    <col min="1032" max="1032" width="6" style="1" customWidth="1"/>
    <col min="1033" max="1033" width="8.21875" style="1" customWidth="1"/>
    <col min="1034" max="1034" width="7.77734375" style="1" customWidth="1"/>
    <col min="1035" max="1035" width="1.44140625" style="1" customWidth="1"/>
    <col min="1036" max="1281" width="9" style="1"/>
    <col min="1282" max="1282" width="8.88671875" style="1" customWidth="1"/>
    <col min="1283" max="1283" width="10.44140625" style="1" customWidth="1"/>
    <col min="1284" max="1284" width="8.21875" style="1" customWidth="1"/>
    <col min="1285" max="1285" width="9" style="1"/>
    <col min="1286" max="1286" width="8.88671875" style="1" customWidth="1"/>
    <col min="1287" max="1287" width="9.77734375" style="1" customWidth="1"/>
    <col min="1288" max="1288" width="6" style="1" customWidth="1"/>
    <col min="1289" max="1289" width="8.21875" style="1" customWidth="1"/>
    <col min="1290" max="1290" width="7.77734375" style="1" customWidth="1"/>
    <col min="1291" max="1291" width="1.44140625" style="1" customWidth="1"/>
    <col min="1292" max="1537" width="9" style="1"/>
    <col min="1538" max="1538" width="8.88671875" style="1" customWidth="1"/>
    <col min="1539" max="1539" width="10.44140625" style="1" customWidth="1"/>
    <col min="1540" max="1540" width="8.21875" style="1" customWidth="1"/>
    <col min="1541" max="1541" width="9" style="1"/>
    <col min="1542" max="1542" width="8.88671875" style="1" customWidth="1"/>
    <col min="1543" max="1543" width="9.77734375" style="1" customWidth="1"/>
    <col min="1544" max="1544" width="6" style="1" customWidth="1"/>
    <col min="1545" max="1545" width="8.21875" style="1" customWidth="1"/>
    <col min="1546" max="1546" width="7.77734375" style="1" customWidth="1"/>
    <col min="1547" max="1547" width="1.44140625" style="1" customWidth="1"/>
    <col min="1548" max="1793" width="9" style="1"/>
    <col min="1794" max="1794" width="8.88671875" style="1" customWidth="1"/>
    <col min="1795" max="1795" width="10.44140625" style="1" customWidth="1"/>
    <col min="1796" max="1796" width="8.21875" style="1" customWidth="1"/>
    <col min="1797" max="1797" width="9" style="1"/>
    <col min="1798" max="1798" width="8.88671875" style="1" customWidth="1"/>
    <col min="1799" max="1799" width="9.77734375" style="1" customWidth="1"/>
    <col min="1800" max="1800" width="6" style="1" customWidth="1"/>
    <col min="1801" max="1801" width="8.21875" style="1" customWidth="1"/>
    <col min="1802" max="1802" width="7.77734375" style="1" customWidth="1"/>
    <col min="1803" max="1803" width="1.44140625" style="1" customWidth="1"/>
    <col min="1804" max="2049" width="9" style="1"/>
    <col min="2050" max="2050" width="8.88671875" style="1" customWidth="1"/>
    <col min="2051" max="2051" width="10.44140625" style="1" customWidth="1"/>
    <col min="2052" max="2052" width="8.21875" style="1" customWidth="1"/>
    <col min="2053" max="2053" width="9" style="1"/>
    <col min="2054" max="2054" width="8.88671875" style="1" customWidth="1"/>
    <col min="2055" max="2055" width="9.77734375" style="1" customWidth="1"/>
    <col min="2056" max="2056" width="6" style="1" customWidth="1"/>
    <col min="2057" max="2057" width="8.21875" style="1" customWidth="1"/>
    <col min="2058" max="2058" width="7.77734375" style="1" customWidth="1"/>
    <col min="2059" max="2059" width="1.44140625" style="1" customWidth="1"/>
    <col min="2060" max="2305" width="9" style="1"/>
    <col min="2306" max="2306" width="8.88671875" style="1" customWidth="1"/>
    <col min="2307" max="2307" width="10.44140625" style="1" customWidth="1"/>
    <col min="2308" max="2308" width="8.21875" style="1" customWidth="1"/>
    <col min="2309" max="2309" width="9" style="1"/>
    <col min="2310" max="2310" width="8.88671875" style="1" customWidth="1"/>
    <col min="2311" max="2311" width="9.77734375" style="1" customWidth="1"/>
    <col min="2312" max="2312" width="6" style="1" customWidth="1"/>
    <col min="2313" max="2313" width="8.21875" style="1" customWidth="1"/>
    <col min="2314" max="2314" width="7.77734375" style="1" customWidth="1"/>
    <col min="2315" max="2315" width="1.44140625" style="1" customWidth="1"/>
    <col min="2316" max="2561" width="9" style="1"/>
    <col min="2562" max="2562" width="8.88671875" style="1" customWidth="1"/>
    <col min="2563" max="2563" width="10.44140625" style="1" customWidth="1"/>
    <col min="2564" max="2564" width="8.21875" style="1" customWidth="1"/>
    <col min="2565" max="2565" width="9" style="1"/>
    <col min="2566" max="2566" width="8.88671875" style="1" customWidth="1"/>
    <col min="2567" max="2567" width="9.77734375" style="1" customWidth="1"/>
    <col min="2568" max="2568" width="6" style="1" customWidth="1"/>
    <col min="2569" max="2569" width="8.21875" style="1" customWidth="1"/>
    <col min="2570" max="2570" width="7.77734375" style="1" customWidth="1"/>
    <col min="2571" max="2571" width="1.44140625" style="1" customWidth="1"/>
    <col min="2572" max="2817" width="9" style="1"/>
    <col min="2818" max="2818" width="8.88671875" style="1" customWidth="1"/>
    <col min="2819" max="2819" width="10.44140625" style="1" customWidth="1"/>
    <col min="2820" max="2820" width="8.21875" style="1" customWidth="1"/>
    <col min="2821" max="2821" width="9" style="1"/>
    <col min="2822" max="2822" width="8.88671875" style="1" customWidth="1"/>
    <col min="2823" max="2823" width="9.77734375" style="1" customWidth="1"/>
    <col min="2824" max="2824" width="6" style="1" customWidth="1"/>
    <col min="2825" max="2825" width="8.21875" style="1" customWidth="1"/>
    <col min="2826" max="2826" width="7.77734375" style="1" customWidth="1"/>
    <col min="2827" max="2827" width="1.44140625" style="1" customWidth="1"/>
    <col min="2828" max="3073" width="9" style="1"/>
    <col min="3074" max="3074" width="8.88671875" style="1" customWidth="1"/>
    <col min="3075" max="3075" width="10.44140625" style="1" customWidth="1"/>
    <col min="3076" max="3076" width="8.21875" style="1" customWidth="1"/>
    <col min="3077" max="3077" width="9" style="1"/>
    <col min="3078" max="3078" width="8.88671875" style="1" customWidth="1"/>
    <col min="3079" max="3079" width="9.77734375" style="1" customWidth="1"/>
    <col min="3080" max="3080" width="6" style="1" customWidth="1"/>
    <col min="3081" max="3081" width="8.21875" style="1" customWidth="1"/>
    <col min="3082" max="3082" width="7.77734375" style="1" customWidth="1"/>
    <col min="3083" max="3083" width="1.44140625" style="1" customWidth="1"/>
    <col min="3084" max="3329" width="9" style="1"/>
    <col min="3330" max="3330" width="8.88671875" style="1" customWidth="1"/>
    <col min="3331" max="3331" width="10.44140625" style="1" customWidth="1"/>
    <col min="3332" max="3332" width="8.21875" style="1" customWidth="1"/>
    <col min="3333" max="3333" width="9" style="1"/>
    <col min="3334" max="3334" width="8.88671875" style="1" customWidth="1"/>
    <col min="3335" max="3335" width="9.77734375" style="1" customWidth="1"/>
    <col min="3336" max="3336" width="6" style="1" customWidth="1"/>
    <col min="3337" max="3337" width="8.21875" style="1" customWidth="1"/>
    <col min="3338" max="3338" width="7.77734375" style="1" customWidth="1"/>
    <col min="3339" max="3339" width="1.44140625" style="1" customWidth="1"/>
    <col min="3340" max="3585" width="9" style="1"/>
    <col min="3586" max="3586" width="8.88671875" style="1" customWidth="1"/>
    <col min="3587" max="3587" width="10.44140625" style="1" customWidth="1"/>
    <col min="3588" max="3588" width="8.21875" style="1" customWidth="1"/>
    <col min="3589" max="3589" width="9" style="1"/>
    <col min="3590" max="3590" width="8.88671875" style="1" customWidth="1"/>
    <col min="3591" max="3591" width="9.77734375" style="1" customWidth="1"/>
    <col min="3592" max="3592" width="6" style="1" customWidth="1"/>
    <col min="3593" max="3593" width="8.21875" style="1" customWidth="1"/>
    <col min="3594" max="3594" width="7.77734375" style="1" customWidth="1"/>
    <col min="3595" max="3595" width="1.44140625" style="1" customWidth="1"/>
    <col min="3596" max="3841" width="9" style="1"/>
    <col min="3842" max="3842" width="8.88671875" style="1" customWidth="1"/>
    <col min="3843" max="3843" width="10.44140625" style="1" customWidth="1"/>
    <col min="3844" max="3844" width="8.21875" style="1" customWidth="1"/>
    <col min="3845" max="3845" width="9" style="1"/>
    <col min="3846" max="3846" width="8.88671875" style="1" customWidth="1"/>
    <col min="3847" max="3847" width="9.77734375" style="1" customWidth="1"/>
    <col min="3848" max="3848" width="6" style="1" customWidth="1"/>
    <col min="3849" max="3849" width="8.21875" style="1" customWidth="1"/>
    <col min="3850" max="3850" width="7.77734375" style="1" customWidth="1"/>
    <col min="3851" max="3851" width="1.44140625" style="1" customWidth="1"/>
    <col min="3852" max="4097" width="9" style="1"/>
    <col min="4098" max="4098" width="8.88671875" style="1" customWidth="1"/>
    <col min="4099" max="4099" width="10.44140625" style="1" customWidth="1"/>
    <col min="4100" max="4100" width="8.21875" style="1" customWidth="1"/>
    <col min="4101" max="4101" width="9" style="1"/>
    <col min="4102" max="4102" width="8.88671875" style="1" customWidth="1"/>
    <col min="4103" max="4103" width="9.77734375" style="1" customWidth="1"/>
    <col min="4104" max="4104" width="6" style="1" customWidth="1"/>
    <col min="4105" max="4105" width="8.21875" style="1" customWidth="1"/>
    <col min="4106" max="4106" width="7.77734375" style="1" customWidth="1"/>
    <col min="4107" max="4107" width="1.44140625" style="1" customWidth="1"/>
    <col min="4108" max="4353" width="9" style="1"/>
    <col min="4354" max="4354" width="8.88671875" style="1" customWidth="1"/>
    <col min="4355" max="4355" width="10.44140625" style="1" customWidth="1"/>
    <col min="4356" max="4356" width="8.21875" style="1" customWidth="1"/>
    <col min="4357" max="4357" width="9" style="1"/>
    <col min="4358" max="4358" width="8.88671875" style="1" customWidth="1"/>
    <col min="4359" max="4359" width="9.77734375" style="1" customWidth="1"/>
    <col min="4360" max="4360" width="6" style="1" customWidth="1"/>
    <col min="4361" max="4361" width="8.21875" style="1" customWidth="1"/>
    <col min="4362" max="4362" width="7.77734375" style="1" customWidth="1"/>
    <col min="4363" max="4363" width="1.44140625" style="1" customWidth="1"/>
    <col min="4364" max="4609" width="9" style="1"/>
    <col min="4610" max="4610" width="8.88671875" style="1" customWidth="1"/>
    <col min="4611" max="4611" width="10.44140625" style="1" customWidth="1"/>
    <col min="4612" max="4612" width="8.21875" style="1" customWidth="1"/>
    <col min="4613" max="4613" width="9" style="1"/>
    <col min="4614" max="4614" width="8.88671875" style="1" customWidth="1"/>
    <col min="4615" max="4615" width="9.77734375" style="1" customWidth="1"/>
    <col min="4616" max="4616" width="6" style="1" customWidth="1"/>
    <col min="4617" max="4617" width="8.21875" style="1" customWidth="1"/>
    <col min="4618" max="4618" width="7.77734375" style="1" customWidth="1"/>
    <col min="4619" max="4619" width="1.44140625" style="1" customWidth="1"/>
    <col min="4620" max="4865" width="9" style="1"/>
    <col min="4866" max="4866" width="8.88671875" style="1" customWidth="1"/>
    <col min="4867" max="4867" width="10.44140625" style="1" customWidth="1"/>
    <col min="4868" max="4868" width="8.21875" style="1" customWidth="1"/>
    <col min="4869" max="4869" width="9" style="1"/>
    <col min="4870" max="4870" width="8.88671875" style="1" customWidth="1"/>
    <col min="4871" max="4871" width="9.77734375" style="1" customWidth="1"/>
    <col min="4872" max="4872" width="6" style="1" customWidth="1"/>
    <col min="4873" max="4873" width="8.21875" style="1" customWidth="1"/>
    <col min="4874" max="4874" width="7.77734375" style="1" customWidth="1"/>
    <col min="4875" max="4875" width="1.44140625" style="1" customWidth="1"/>
    <col min="4876" max="5121" width="9" style="1"/>
    <col min="5122" max="5122" width="8.88671875" style="1" customWidth="1"/>
    <col min="5123" max="5123" width="10.44140625" style="1" customWidth="1"/>
    <col min="5124" max="5124" width="8.21875" style="1" customWidth="1"/>
    <col min="5125" max="5125" width="9" style="1"/>
    <col min="5126" max="5126" width="8.88671875" style="1" customWidth="1"/>
    <col min="5127" max="5127" width="9.77734375" style="1" customWidth="1"/>
    <col min="5128" max="5128" width="6" style="1" customWidth="1"/>
    <col min="5129" max="5129" width="8.21875" style="1" customWidth="1"/>
    <col min="5130" max="5130" width="7.77734375" style="1" customWidth="1"/>
    <col min="5131" max="5131" width="1.44140625" style="1" customWidth="1"/>
    <col min="5132" max="5377" width="9" style="1"/>
    <col min="5378" max="5378" width="8.88671875" style="1" customWidth="1"/>
    <col min="5379" max="5379" width="10.44140625" style="1" customWidth="1"/>
    <col min="5380" max="5380" width="8.21875" style="1" customWidth="1"/>
    <col min="5381" max="5381" width="9" style="1"/>
    <col min="5382" max="5382" width="8.88671875" style="1" customWidth="1"/>
    <col min="5383" max="5383" width="9.77734375" style="1" customWidth="1"/>
    <col min="5384" max="5384" width="6" style="1" customWidth="1"/>
    <col min="5385" max="5385" width="8.21875" style="1" customWidth="1"/>
    <col min="5386" max="5386" width="7.77734375" style="1" customWidth="1"/>
    <col min="5387" max="5387" width="1.44140625" style="1" customWidth="1"/>
    <col min="5388" max="5633" width="9" style="1"/>
    <col min="5634" max="5634" width="8.88671875" style="1" customWidth="1"/>
    <col min="5635" max="5635" width="10.44140625" style="1" customWidth="1"/>
    <col min="5636" max="5636" width="8.21875" style="1" customWidth="1"/>
    <col min="5637" max="5637" width="9" style="1"/>
    <col min="5638" max="5638" width="8.88671875" style="1" customWidth="1"/>
    <col min="5639" max="5639" width="9.77734375" style="1" customWidth="1"/>
    <col min="5640" max="5640" width="6" style="1" customWidth="1"/>
    <col min="5641" max="5641" width="8.21875" style="1" customWidth="1"/>
    <col min="5642" max="5642" width="7.77734375" style="1" customWidth="1"/>
    <col min="5643" max="5643" width="1.44140625" style="1" customWidth="1"/>
    <col min="5644" max="5889" width="9" style="1"/>
    <col min="5890" max="5890" width="8.88671875" style="1" customWidth="1"/>
    <col min="5891" max="5891" width="10.44140625" style="1" customWidth="1"/>
    <col min="5892" max="5892" width="8.21875" style="1" customWidth="1"/>
    <col min="5893" max="5893" width="9" style="1"/>
    <col min="5894" max="5894" width="8.88671875" style="1" customWidth="1"/>
    <col min="5895" max="5895" width="9.77734375" style="1" customWidth="1"/>
    <col min="5896" max="5896" width="6" style="1" customWidth="1"/>
    <col min="5897" max="5897" width="8.21875" style="1" customWidth="1"/>
    <col min="5898" max="5898" width="7.77734375" style="1" customWidth="1"/>
    <col min="5899" max="5899" width="1.44140625" style="1" customWidth="1"/>
    <col min="5900" max="6145" width="9" style="1"/>
    <col min="6146" max="6146" width="8.88671875" style="1" customWidth="1"/>
    <col min="6147" max="6147" width="10.44140625" style="1" customWidth="1"/>
    <col min="6148" max="6148" width="8.21875" style="1" customWidth="1"/>
    <col min="6149" max="6149" width="9" style="1"/>
    <col min="6150" max="6150" width="8.88671875" style="1" customWidth="1"/>
    <col min="6151" max="6151" width="9.77734375" style="1" customWidth="1"/>
    <col min="6152" max="6152" width="6" style="1" customWidth="1"/>
    <col min="6153" max="6153" width="8.21875" style="1" customWidth="1"/>
    <col min="6154" max="6154" width="7.77734375" style="1" customWidth="1"/>
    <col min="6155" max="6155" width="1.44140625" style="1" customWidth="1"/>
    <col min="6156" max="6401" width="9" style="1"/>
    <col min="6402" max="6402" width="8.88671875" style="1" customWidth="1"/>
    <col min="6403" max="6403" width="10.44140625" style="1" customWidth="1"/>
    <col min="6404" max="6404" width="8.21875" style="1" customWidth="1"/>
    <col min="6405" max="6405" width="9" style="1"/>
    <col min="6406" max="6406" width="8.88671875" style="1" customWidth="1"/>
    <col min="6407" max="6407" width="9.77734375" style="1" customWidth="1"/>
    <col min="6408" max="6408" width="6" style="1" customWidth="1"/>
    <col min="6409" max="6409" width="8.21875" style="1" customWidth="1"/>
    <col min="6410" max="6410" width="7.77734375" style="1" customWidth="1"/>
    <col min="6411" max="6411" width="1.44140625" style="1" customWidth="1"/>
    <col min="6412" max="6657" width="9" style="1"/>
    <col min="6658" max="6658" width="8.88671875" style="1" customWidth="1"/>
    <col min="6659" max="6659" width="10.44140625" style="1" customWidth="1"/>
    <col min="6660" max="6660" width="8.21875" style="1" customWidth="1"/>
    <col min="6661" max="6661" width="9" style="1"/>
    <col min="6662" max="6662" width="8.88671875" style="1" customWidth="1"/>
    <col min="6663" max="6663" width="9.77734375" style="1" customWidth="1"/>
    <col min="6664" max="6664" width="6" style="1" customWidth="1"/>
    <col min="6665" max="6665" width="8.21875" style="1" customWidth="1"/>
    <col min="6666" max="6666" width="7.77734375" style="1" customWidth="1"/>
    <col min="6667" max="6667" width="1.44140625" style="1" customWidth="1"/>
    <col min="6668" max="6913" width="9" style="1"/>
    <col min="6914" max="6914" width="8.88671875" style="1" customWidth="1"/>
    <col min="6915" max="6915" width="10.44140625" style="1" customWidth="1"/>
    <col min="6916" max="6916" width="8.21875" style="1" customWidth="1"/>
    <col min="6917" max="6917" width="9" style="1"/>
    <col min="6918" max="6918" width="8.88671875" style="1" customWidth="1"/>
    <col min="6919" max="6919" width="9.77734375" style="1" customWidth="1"/>
    <col min="6920" max="6920" width="6" style="1" customWidth="1"/>
    <col min="6921" max="6921" width="8.21875" style="1" customWidth="1"/>
    <col min="6922" max="6922" width="7.77734375" style="1" customWidth="1"/>
    <col min="6923" max="6923" width="1.44140625" style="1" customWidth="1"/>
    <col min="6924" max="7169" width="9" style="1"/>
    <col min="7170" max="7170" width="8.88671875" style="1" customWidth="1"/>
    <col min="7171" max="7171" width="10.44140625" style="1" customWidth="1"/>
    <col min="7172" max="7172" width="8.21875" style="1" customWidth="1"/>
    <col min="7173" max="7173" width="9" style="1"/>
    <col min="7174" max="7174" width="8.88671875" style="1" customWidth="1"/>
    <col min="7175" max="7175" width="9.77734375" style="1" customWidth="1"/>
    <col min="7176" max="7176" width="6" style="1" customWidth="1"/>
    <col min="7177" max="7177" width="8.21875" style="1" customWidth="1"/>
    <col min="7178" max="7178" width="7.77734375" style="1" customWidth="1"/>
    <col min="7179" max="7179" width="1.44140625" style="1" customWidth="1"/>
    <col min="7180" max="7425" width="9" style="1"/>
    <col min="7426" max="7426" width="8.88671875" style="1" customWidth="1"/>
    <col min="7427" max="7427" width="10.44140625" style="1" customWidth="1"/>
    <col min="7428" max="7428" width="8.21875" style="1" customWidth="1"/>
    <col min="7429" max="7429" width="9" style="1"/>
    <col min="7430" max="7430" width="8.88671875" style="1" customWidth="1"/>
    <col min="7431" max="7431" width="9.77734375" style="1" customWidth="1"/>
    <col min="7432" max="7432" width="6" style="1" customWidth="1"/>
    <col min="7433" max="7433" width="8.21875" style="1" customWidth="1"/>
    <col min="7434" max="7434" width="7.77734375" style="1" customWidth="1"/>
    <col min="7435" max="7435" width="1.44140625" style="1" customWidth="1"/>
    <col min="7436" max="7681" width="9" style="1"/>
    <col min="7682" max="7682" width="8.88671875" style="1" customWidth="1"/>
    <col min="7683" max="7683" width="10.44140625" style="1" customWidth="1"/>
    <col min="7684" max="7684" width="8.21875" style="1" customWidth="1"/>
    <col min="7685" max="7685" width="9" style="1"/>
    <col min="7686" max="7686" width="8.88671875" style="1" customWidth="1"/>
    <col min="7687" max="7687" width="9.77734375" style="1" customWidth="1"/>
    <col min="7688" max="7688" width="6" style="1" customWidth="1"/>
    <col min="7689" max="7689" width="8.21875" style="1" customWidth="1"/>
    <col min="7690" max="7690" width="7.77734375" style="1" customWidth="1"/>
    <col min="7691" max="7691" width="1.44140625" style="1" customWidth="1"/>
    <col min="7692" max="7937" width="9" style="1"/>
    <col min="7938" max="7938" width="8.88671875" style="1" customWidth="1"/>
    <col min="7939" max="7939" width="10.44140625" style="1" customWidth="1"/>
    <col min="7940" max="7940" width="8.21875" style="1" customWidth="1"/>
    <col min="7941" max="7941" width="9" style="1"/>
    <col min="7942" max="7942" width="8.88671875" style="1" customWidth="1"/>
    <col min="7943" max="7943" width="9.77734375" style="1" customWidth="1"/>
    <col min="7944" max="7944" width="6" style="1" customWidth="1"/>
    <col min="7945" max="7945" width="8.21875" style="1" customWidth="1"/>
    <col min="7946" max="7946" width="7.77734375" style="1" customWidth="1"/>
    <col min="7947" max="7947" width="1.44140625" style="1" customWidth="1"/>
    <col min="7948" max="8193" width="9" style="1"/>
    <col min="8194" max="8194" width="8.88671875" style="1" customWidth="1"/>
    <col min="8195" max="8195" width="10.44140625" style="1" customWidth="1"/>
    <col min="8196" max="8196" width="8.21875" style="1" customWidth="1"/>
    <col min="8197" max="8197" width="9" style="1"/>
    <col min="8198" max="8198" width="8.88671875" style="1" customWidth="1"/>
    <col min="8199" max="8199" width="9.77734375" style="1" customWidth="1"/>
    <col min="8200" max="8200" width="6" style="1" customWidth="1"/>
    <col min="8201" max="8201" width="8.21875" style="1" customWidth="1"/>
    <col min="8202" max="8202" width="7.77734375" style="1" customWidth="1"/>
    <col min="8203" max="8203" width="1.44140625" style="1" customWidth="1"/>
    <col min="8204" max="8449" width="9" style="1"/>
    <col min="8450" max="8450" width="8.88671875" style="1" customWidth="1"/>
    <col min="8451" max="8451" width="10.44140625" style="1" customWidth="1"/>
    <col min="8452" max="8452" width="8.21875" style="1" customWidth="1"/>
    <col min="8453" max="8453" width="9" style="1"/>
    <col min="8454" max="8454" width="8.88671875" style="1" customWidth="1"/>
    <col min="8455" max="8455" width="9.77734375" style="1" customWidth="1"/>
    <col min="8456" max="8456" width="6" style="1" customWidth="1"/>
    <col min="8457" max="8457" width="8.21875" style="1" customWidth="1"/>
    <col min="8458" max="8458" width="7.77734375" style="1" customWidth="1"/>
    <col min="8459" max="8459" width="1.44140625" style="1" customWidth="1"/>
    <col min="8460" max="8705" width="9" style="1"/>
    <col min="8706" max="8706" width="8.88671875" style="1" customWidth="1"/>
    <col min="8707" max="8707" width="10.44140625" style="1" customWidth="1"/>
    <col min="8708" max="8708" width="8.21875" style="1" customWidth="1"/>
    <col min="8709" max="8709" width="9" style="1"/>
    <col min="8710" max="8710" width="8.88671875" style="1" customWidth="1"/>
    <col min="8711" max="8711" width="9.77734375" style="1" customWidth="1"/>
    <col min="8712" max="8712" width="6" style="1" customWidth="1"/>
    <col min="8713" max="8713" width="8.21875" style="1" customWidth="1"/>
    <col min="8714" max="8714" width="7.77734375" style="1" customWidth="1"/>
    <col min="8715" max="8715" width="1.44140625" style="1" customWidth="1"/>
    <col min="8716" max="8961" width="9" style="1"/>
    <col min="8962" max="8962" width="8.88671875" style="1" customWidth="1"/>
    <col min="8963" max="8963" width="10.44140625" style="1" customWidth="1"/>
    <col min="8964" max="8964" width="8.21875" style="1" customWidth="1"/>
    <col min="8965" max="8965" width="9" style="1"/>
    <col min="8966" max="8966" width="8.88671875" style="1" customWidth="1"/>
    <col min="8967" max="8967" width="9.77734375" style="1" customWidth="1"/>
    <col min="8968" max="8968" width="6" style="1" customWidth="1"/>
    <col min="8969" max="8969" width="8.21875" style="1" customWidth="1"/>
    <col min="8970" max="8970" width="7.77734375" style="1" customWidth="1"/>
    <col min="8971" max="8971" width="1.44140625" style="1" customWidth="1"/>
    <col min="8972" max="9217" width="9" style="1"/>
    <col min="9218" max="9218" width="8.88671875" style="1" customWidth="1"/>
    <col min="9219" max="9219" width="10.44140625" style="1" customWidth="1"/>
    <col min="9220" max="9220" width="8.21875" style="1" customWidth="1"/>
    <col min="9221" max="9221" width="9" style="1"/>
    <col min="9222" max="9222" width="8.88671875" style="1" customWidth="1"/>
    <col min="9223" max="9223" width="9.77734375" style="1" customWidth="1"/>
    <col min="9224" max="9224" width="6" style="1" customWidth="1"/>
    <col min="9225" max="9225" width="8.21875" style="1" customWidth="1"/>
    <col min="9226" max="9226" width="7.77734375" style="1" customWidth="1"/>
    <col min="9227" max="9227" width="1.44140625" style="1" customWidth="1"/>
    <col min="9228" max="9473" width="9" style="1"/>
    <col min="9474" max="9474" width="8.88671875" style="1" customWidth="1"/>
    <col min="9475" max="9475" width="10.44140625" style="1" customWidth="1"/>
    <col min="9476" max="9476" width="8.21875" style="1" customWidth="1"/>
    <col min="9477" max="9477" width="9" style="1"/>
    <col min="9478" max="9478" width="8.88671875" style="1" customWidth="1"/>
    <col min="9479" max="9479" width="9.77734375" style="1" customWidth="1"/>
    <col min="9480" max="9480" width="6" style="1" customWidth="1"/>
    <col min="9481" max="9481" width="8.21875" style="1" customWidth="1"/>
    <col min="9482" max="9482" width="7.77734375" style="1" customWidth="1"/>
    <col min="9483" max="9483" width="1.44140625" style="1" customWidth="1"/>
    <col min="9484" max="9729" width="9" style="1"/>
    <col min="9730" max="9730" width="8.88671875" style="1" customWidth="1"/>
    <col min="9731" max="9731" width="10.44140625" style="1" customWidth="1"/>
    <col min="9732" max="9732" width="8.21875" style="1" customWidth="1"/>
    <col min="9733" max="9733" width="9" style="1"/>
    <col min="9734" max="9734" width="8.88671875" style="1" customWidth="1"/>
    <col min="9735" max="9735" width="9.77734375" style="1" customWidth="1"/>
    <col min="9736" max="9736" width="6" style="1" customWidth="1"/>
    <col min="9737" max="9737" width="8.21875" style="1" customWidth="1"/>
    <col min="9738" max="9738" width="7.77734375" style="1" customWidth="1"/>
    <col min="9739" max="9739" width="1.44140625" style="1" customWidth="1"/>
    <col min="9740" max="9985" width="9" style="1"/>
    <col min="9986" max="9986" width="8.88671875" style="1" customWidth="1"/>
    <col min="9987" max="9987" width="10.44140625" style="1" customWidth="1"/>
    <col min="9988" max="9988" width="8.21875" style="1" customWidth="1"/>
    <col min="9989" max="9989" width="9" style="1"/>
    <col min="9990" max="9990" width="8.88671875" style="1" customWidth="1"/>
    <col min="9991" max="9991" width="9.77734375" style="1" customWidth="1"/>
    <col min="9992" max="9992" width="6" style="1" customWidth="1"/>
    <col min="9993" max="9993" width="8.21875" style="1" customWidth="1"/>
    <col min="9994" max="9994" width="7.77734375" style="1" customWidth="1"/>
    <col min="9995" max="9995" width="1.44140625" style="1" customWidth="1"/>
    <col min="9996" max="10241" width="9" style="1"/>
    <col min="10242" max="10242" width="8.88671875" style="1" customWidth="1"/>
    <col min="10243" max="10243" width="10.44140625" style="1" customWidth="1"/>
    <col min="10244" max="10244" width="8.21875" style="1" customWidth="1"/>
    <col min="10245" max="10245" width="9" style="1"/>
    <col min="10246" max="10246" width="8.88671875" style="1" customWidth="1"/>
    <col min="10247" max="10247" width="9.77734375" style="1" customWidth="1"/>
    <col min="10248" max="10248" width="6" style="1" customWidth="1"/>
    <col min="10249" max="10249" width="8.21875" style="1" customWidth="1"/>
    <col min="10250" max="10250" width="7.77734375" style="1" customWidth="1"/>
    <col min="10251" max="10251" width="1.44140625" style="1" customWidth="1"/>
    <col min="10252" max="10497" width="9" style="1"/>
    <col min="10498" max="10498" width="8.88671875" style="1" customWidth="1"/>
    <col min="10499" max="10499" width="10.44140625" style="1" customWidth="1"/>
    <col min="10500" max="10500" width="8.21875" style="1" customWidth="1"/>
    <col min="10501" max="10501" width="9" style="1"/>
    <col min="10502" max="10502" width="8.88671875" style="1" customWidth="1"/>
    <col min="10503" max="10503" width="9.77734375" style="1" customWidth="1"/>
    <col min="10504" max="10504" width="6" style="1" customWidth="1"/>
    <col min="10505" max="10505" width="8.21875" style="1" customWidth="1"/>
    <col min="10506" max="10506" width="7.77734375" style="1" customWidth="1"/>
    <col min="10507" max="10507" width="1.44140625" style="1" customWidth="1"/>
    <col min="10508" max="10753" width="9" style="1"/>
    <col min="10754" max="10754" width="8.88671875" style="1" customWidth="1"/>
    <col min="10755" max="10755" width="10.44140625" style="1" customWidth="1"/>
    <col min="10756" max="10756" width="8.21875" style="1" customWidth="1"/>
    <col min="10757" max="10757" width="9" style="1"/>
    <col min="10758" max="10758" width="8.88671875" style="1" customWidth="1"/>
    <col min="10759" max="10759" width="9.77734375" style="1" customWidth="1"/>
    <col min="10760" max="10760" width="6" style="1" customWidth="1"/>
    <col min="10761" max="10761" width="8.21875" style="1" customWidth="1"/>
    <col min="10762" max="10762" width="7.77734375" style="1" customWidth="1"/>
    <col min="10763" max="10763" width="1.44140625" style="1" customWidth="1"/>
    <col min="10764" max="11009" width="9" style="1"/>
    <col min="11010" max="11010" width="8.88671875" style="1" customWidth="1"/>
    <col min="11011" max="11011" width="10.44140625" style="1" customWidth="1"/>
    <col min="11012" max="11012" width="8.21875" style="1" customWidth="1"/>
    <col min="11013" max="11013" width="9" style="1"/>
    <col min="11014" max="11014" width="8.88671875" style="1" customWidth="1"/>
    <col min="11015" max="11015" width="9.77734375" style="1" customWidth="1"/>
    <col min="11016" max="11016" width="6" style="1" customWidth="1"/>
    <col min="11017" max="11017" width="8.21875" style="1" customWidth="1"/>
    <col min="11018" max="11018" width="7.77734375" style="1" customWidth="1"/>
    <col min="11019" max="11019" width="1.44140625" style="1" customWidth="1"/>
    <col min="11020" max="11265" width="9" style="1"/>
    <col min="11266" max="11266" width="8.88671875" style="1" customWidth="1"/>
    <col min="11267" max="11267" width="10.44140625" style="1" customWidth="1"/>
    <col min="11268" max="11268" width="8.21875" style="1" customWidth="1"/>
    <col min="11269" max="11269" width="9" style="1"/>
    <col min="11270" max="11270" width="8.88671875" style="1" customWidth="1"/>
    <col min="11271" max="11271" width="9.77734375" style="1" customWidth="1"/>
    <col min="11272" max="11272" width="6" style="1" customWidth="1"/>
    <col min="11273" max="11273" width="8.21875" style="1" customWidth="1"/>
    <col min="11274" max="11274" width="7.77734375" style="1" customWidth="1"/>
    <col min="11275" max="11275" width="1.44140625" style="1" customWidth="1"/>
    <col min="11276" max="11521" width="9" style="1"/>
    <col min="11522" max="11522" width="8.88671875" style="1" customWidth="1"/>
    <col min="11523" max="11523" width="10.44140625" style="1" customWidth="1"/>
    <col min="11524" max="11524" width="8.21875" style="1" customWidth="1"/>
    <col min="11525" max="11525" width="9" style="1"/>
    <col min="11526" max="11526" width="8.88671875" style="1" customWidth="1"/>
    <col min="11527" max="11527" width="9.77734375" style="1" customWidth="1"/>
    <col min="11528" max="11528" width="6" style="1" customWidth="1"/>
    <col min="11529" max="11529" width="8.21875" style="1" customWidth="1"/>
    <col min="11530" max="11530" width="7.77734375" style="1" customWidth="1"/>
    <col min="11531" max="11531" width="1.44140625" style="1" customWidth="1"/>
    <col min="11532" max="11777" width="9" style="1"/>
    <col min="11778" max="11778" width="8.88671875" style="1" customWidth="1"/>
    <col min="11779" max="11779" width="10.44140625" style="1" customWidth="1"/>
    <col min="11780" max="11780" width="8.21875" style="1" customWidth="1"/>
    <col min="11781" max="11781" width="9" style="1"/>
    <col min="11782" max="11782" width="8.88671875" style="1" customWidth="1"/>
    <col min="11783" max="11783" width="9.77734375" style="1" customWidth="1"/>
    <col min="11784" max="11784" width="6" style="1" customWidth="1"/>
    <col min="11785" max="11785" width="8.21875" style="1" customWidth="1"/>
    <col min="11786" max="11786" width="7.77734375" style="1" customWidth="1"/>
    <col min="11787" max="11787" width="1.44140625" style="1" customWidth="1"/>
    <col min="11788" max="12033" width="9" style="1"/>
    <col min="12034" max="12034" width="8.88671875" style="1" customWidth="1"/>
    <col min="12035" max="12035" width="10.44140625" style="1" customWidth="1"/>
    <col min="12036" max="12036" width="8.21875" style="1" customWidth="1"/>
    <col min="12037" max="12037" width="9" style="1"/>
    <col min="12038" max="12038" width="8.88671875" style="1" customWidth="1"/>
    <col min="12039" max="12039" width="9.77734375" style="1" customWidth="1"/>
    <col min="12040" max="12040" width="6" style="1" customWidth="1"/>
    <col min="12041" max="12041" width="8.21875" style="1" customWidth="1"/>
    <col min="12042" max="12042" width="7.77734375" style="1" customWidth="1"/>
    <col min="12043" max="12043" width="1.44140625" style="1" customWidth="1"/>
    <col min="12044" max="12289" width="9" style="1"/>
    <col min="12290" max="12290" width="8.88671875" style="1" customWidth="1"/>
    <col min="12291" max="12291" width="10.44140625" style="1" customWidth="1"/>
    <col min="12292" max="12292" width="8.21875" style="1" customWidth="1"/>
    <col min="12293" max="12293" width="9" style="1"/>
    <col min="12294" max="12294" width="8.88671875" style="1" customWidth="1"/>
    <col min="12295" max="12295" width="9.77734375" style="1" customWidth="1"/>
    <col min="12296" max="12296" width="6" style="1" customWidth="1"/>
    <col min="12297" max="12297" width="8.21875" style="1" customWidth="1"/>
    <col min="12298" max="12298" width="7.77734375" style="1" customWidth="1"/>
    <col min="12299" max="12299" width="1.44140625" style="1" customWidth="1"/>
    <col min="12300" max="12545" width="9" style="1"/>
    <col min="12546" max="12546" width="8.88671875" style="1" customWidth="1"/>
    <col min="12547" max="12547" width="10.44140625" style="1" customWidth="1"/>
    <col min="12548" max="12548" width="8.21875" style="1" customWidth="1"/>
    <col min="12549" max="12549" width="9" style="1"/>
    <col min="12550" max="12550" width="8.88671875" style="1" customWidth="1"/>
    <col min="12551" max="12551" width="9.77734375" style="1" customWidth="1"/>
    <col min="12552" max="12552" width="6" style="1" customWidth="1"/>
    <col min="12553" max="12553" width="8.21875" style="1" customWidth="1"/>
    <col min="12554" max="12554" width="7.77734375" style="1" customWidth="1"/>
    <col min="12555" max="12555" width="1.44140625" style="1" customWidth="1"/>
    <col min="12556" max="12801" width="9" style="1"/>
    <col min="12802" max="12802" width="8.88671875" style="1" customWidth="1"/>
    <col min="12803" max="12803" width="10.44140625" style="1" customWidth="1"/>
    <col min="12804" max="12804" width="8.21875" style="1" customWidth="1"/>
    <col min="12805" max="12805" width="9" style="1"/>
    <col min="12806" max="12806" width="8.88671875" style="1" customWidth="1"/>
    <col min="12807" max="12807" width="9.77734375" style="1" customWidth="1"/>
    <col min="12808" max="12808" width="6" style="1" customWidth="1"/>
    <col min="12809" max="12809" width="8.21875" style="1" customWidth="1"/>
    <col min="12810" max="12810" width="7.77734375" style="1" customWidth="1"/>
    <col min="12811" max="12811" width="1.44140625" style="1" customWidth="1"/>
    <col min="12812" max="13057" width="9" style="1"/>
    <col min="13058" max="13058" width="8.88671875" style="1" customWidth="1"/>
    <col min="13059" max="13059" width="10.44140625" style="1" customWidth="1"/>
    <col min="13060" max="13060" width="8.21875" style="1" customWidth="1"/>
    <col min="13061" max="13061" width="9" style="1"/>
    <col min="13062" max="13062" width="8.88671875" style="1" customWidth="1"/>
    <col min="13063" max="13063" width="9.77734375" style="1" customWidth="1"/>
    <col min="13064" max="13064" width="6" style="1" customWidth="1"/>
    <col min="13065" max="13065" width="8.21875" style="1" customWidth="1"/>
    <col min="13066" max="13066" width="7.77734375" style="1" customWidth="1"/>
    <col min="13067" max="13067" width="1.44140625" style="1" customWidth="1"/>
    <col min="13068" max="13313" width="9" style="1"/>
    <col min="13314" max="13314" width="8.88671875" style="1" customWidth="1"/>
    <col min="13315" max="13315" width="10.44140625" style="1" customWidth="1"/>
    <col min="13316" max="13316" width="8.21875" style="1" customWidth="1"/>
    <col min="13317" max="13317" width="9" style="1"/>
    <col min="13318" max="13318" width="8.88671875" style="1" customWidth="1"/>
    <col min="13319" max="13319" width="9.77734375" style="1" customWidth="1"/>
    <col min="13320" max="13320" width="6" style="1" customWidth="1"/>
    <col min="13321" max="13321" width="8.21875" style="1" customWidth="1"/>
    <col min="13322" max="13322" width="7.77734375" style="1" customWidth="1"/>
    <col min="13323" max="13323" width="1.44140625" style="1" customWidth="1"/>
    <col min="13324" max="13569" width="9" style="1"/>
    <col min="13570" max="13570" width="8.88671875" style="1" customWidth="1"/>
    <col min="13571" max="13571" width="10.44140625" style="1" customWidth="1"/>
    <col min="13572" max="13572" width="8.21875" style="1" customWidth="1"/>
    <col min="13573" max="13573" width="9" style="1"/>
    <col min="13574" max="13574" width="8.88671875" style="1" customWidth="1"/>
    <col min="13575" max="13575" width="9.77734375" style="1" customWidth="1"/>
    <col min="13576" max="13576" width="6" style="1" customWidth="1"/>
    <col min="13577" max="13577" width="8.21875" style="1" customWidth="1"/>
    <col min="13578" max="13578" width="7.77734375" style="1" customWidth="1"/>
    <col min="13579" max="13579" width="1.44140625" style="1" customWidth="1"/>
    <col min="13580" max="13825" width="9" style="1"/>
    <col min="13826" max="13826" width="8.88671875" style="1" customWidth="1"/>
    <col min="13827" max="13827" width="10.44140625" style="1" customWidth="1"/>
    <col min="13828" max="13828" width="8.21875" style="1" customWidth="1"/>
    <col min="13829" max="13829" width="9" style="1"/>
    <col min="13830" max="13830" width="8.88671875" style="1" customWidth="1"/>
    <col min="13831" max="13831" width="9.77734375" style="1" customWidth="1"/>
    <col min="13832" max="13832" width="6" style="1" customWidth="1"/>
    <col min="13833" max="13833" width="8.21875" style="1" customWidth="1"/>
    <col min="13834" max="13834" width="7.77734375" style="1" customWidth="1"/>
    <col min="13835" max="13835" width="1.44140625" style="1" customWidth="1"/>
    <col min="13836" max="14081" width="9" style="1"/>
    <col min="14082" max="14082" width="8.88671875" style="1" customWidth="1"/>
    <col min="14083" max="14083" width="10.44140625" style="1" customWidth="1"/>
    <col min="14084" max="14084" width="8.21875" style="1" customWidth="1"/>
    <col min="14085" max="14085" width="9" style="1"/>
    <col min="14086" max="14086" width="8.88671875" style="1" customWidth="1"/>
    <col min="14087" max="14087" width="9.77734375" style="1" customWidth="1"/>
    <col min="14088" max="14088" width="6" style="1" customWidth="1"/>
    <col min="14089" max="14089" width="8.21875" style="1" customWidth="1"/>
    <col min="14090" max="14090" width="7.77734375" style="1" customWidth="1"/>
    <col min="14091" max="14091" width="1.44140625" style="1" customWidth="1"/>
    <col min="14092" max="14337" width="9" style="1"/>
    <col min="14338" max="14338" width="8.88671875" style="1" customWidth="1"/>
    <col min="14339" max="14339" width="10.44140625" style="1" customWidth="1"/>
    <col min="14340" max="14340" width="8.21875" style="1" customWidth="1"/>
    <col min="14341" max="14341" width="9" style="1"/>
    <col min="14342" max="14342" width="8.88671875" style="1" customWidth="1"/>
    <col min="14343" max="14343" width="9.77734375" style="1" customWidth="1"/>
    <col min="14344" max="14344" width="6" style="1" customWidth="1"/>
    <col min="14345" max="14345" width="8.21875" style="1" customWidth="1"/>
    <col min="14346" max="14346" width="7.77734375" style="1" customWidth="1"/>
    <col min="14347" max="14347" width="1.44140625" style="1" customWidth="1"/>
    <col min="14348" max="14593" width="9" style="1"/>
    <col min="14594" max="14594" width="8.88671875" style="1" customWidth="1"/>
    <col min="14595" max="14595" width="10.44140625" style="1" customWidth="1"/>
    <col min="14596" max="14596" width="8.21875" style="1" customWidth="1"/>
    <col min="14597" max="14597" width="9" style="1"/>
    <col min="14598" max="14598" width="8.88671875" style="1" customWidth="1"/>
    <col min="14599" max="14599" width="9.77734375" style="1" customWidth="1"/>
    <col min="14600" max="14600" width="6" style="1" customWidth="1"/>
    <col min="14601" max="14601" width="8.21875" style="1" customWidth="1"/>
    <col min="14602" max="14602" width="7.77734375" style="1" customWidth="1"/>
    <col min="14603" max="14603" width="1.44140625" style="1" customWidth="1"/>
    <col min="14604" max="14849" width="9" style="1"/>
    <col min="14850" max="14850" width="8.88671875" style="1" customWidth="1"/>
    <col min="14851" max="14851" width="10.44140625" style="1" customWidth="1"/>
    <col min="14852" max="14852" width="8.21875" style="1" customWidth="1"/>
    <col min="14853" max="14853" width="9" style="1"/>
    <col min="14854" max="14854" width="8.88671875" style="1" customWidth="1"/>
    <col min="14855" max="14855" width="9.77734375" style="1" customWidth="1"/>
    <col min="14856" max="14856" width="6" style="1" customWidth="1"/>
    <col min="14857" max="14857" width="8.21875" style="1" customWidth="1"/>
    <col min="14858" max="14858" width="7.77734375" style="1" customWidth="1"/>
    <col min="14859" max="14859" width="1.44140625" style="1" customWidth="1"/>
    <col min="14860" max="15105" width="9" style="1"/>
    <col min="15106" max="15106" width="8.88671875" style="1" customWidth="1"/>
    <col min="15107" max="15107" width="10.44140625" style="1" customWidth="1"/>
    <col min="15108" max="15108" width="8.21875" style="1" customWidth="1"/>
    <col min="15109" max="15109" width="9" style="1"/>
    <col min="15110" max="15110" width="8.88671875" style="1" customWidth="1"/>
    <col min="15111" max="15111" width="9.77734375" style="1" customWidth="1"/>
    <col min="15112" max="15112" width="6" style="1" customWidth="1"/>
    <col min="15113" max="15113" width="8.21875" style="1" customWidth="1"/>
    <col min="15114" max="15114" width="7.77734375" style="1" customWidth="1"/>
    <col min="15115" max="15115" width="1.44140625" style="1" customWidth="1"/>
    <col min="15116" max="15361" width="9" style="1"/>
    <col min="15362" max="15362" width="8.88671875" style="1" customWidth="1"/>
    <col min="15363" max="15363" width="10.44140625" style="1" customWidth="1"/>
    <col min="15364" max="15364" width="8.21875" style="1" customWidth="1"/>
    <col min="15365" max="15365" width="9" style="1"/>
    <col min="15366" max="15366" width="8.88671875" style="1" customWidth="1"/>
    <col min="15367" max="15367" width="9.77734375" style="1" customWidth="1"/>
    <col min="15368" max="15368" width="6" style="1" customWidth="1"/>
    <col min="15369" max="15369" width="8.21875" style="1" customWidth="1"/>
    <col min="15370" max="15370" width="7.77734375" style="1" customWidth="1"/>
    <col min="15371" max="15371" width="1.44140625" style="1" customWidth="1"/>
    <col min="15372" max="15617" width="9" style="1"/>
    <col min="15618" max="15618" width="8.88671875" style="1" customWidth="1"/>
    <col min="15619" max="15619" width="10.44140625" style="1" customWidth="1"/>
    <col min="15620" max="15620" width="8.21875" style="1" customWidth="1"/>
    <col min="15621" max="15621" width="9" style="1"/>
    <col min="15622" max="15622" width="8.88671875" style="1" customWidth="1"/>
    <col min="15623" max="15623" width="9.77734375" style="1" customWidth="1"/>
    <col min="15624" max="15624" width="6" style="1" customWidth="1"/>
    <col min="15625" max="15625" width="8.21875" style="1" customWidth="1"/>
    <col min="15626" max="15626" width="7.77734375" style="1" customWidth="1"/>
    <col min="15627" max="15627" width="1.44140625" style="1" customWidth="1"/>
    <col min="15628" max="15873" width="9" style="1"/>
    <col min="15874" max="15874" width="8.88671875" style="1" customWidth="1"/>
    <col min="15875" max="15875" width="10.44140625" style="1" customWidth="1"/>
    <col min="15876" max="15876" width="8.21875" style="1" customWidth="1"/>
    <col min="15877" max="15877" width="9" style="1"/>
    <col min="15878" max="15878" width="8.88671875" style="1" customWidth="1"/>
    <col min="15879" max="15879" width="9.77734375" style="1" customWidth="1"/>
    <col min="15880" max="15880" width="6" style="1" customWidth="1"/>
    <col min="15881" max="15881" width="8.21875" style="1" customWidth="1"/>
    <col min="15882" max="15882" width="7.77734375" style="1" customWidth="1"/>
    <col min="15883" max="15883" width="1.44140625" style="1" customWidth="1"/>
    <col min="15884" max="16129" width="9" style="1"/>
    <col min="16130" max="16130" width="8.88671875" style="1" customWidth="1"/>
    <col min="16131" max="16131" width="10.44140625" style="1" customWidth="1"/>
    <col min="16132" max="16132" width="8.21875" style="1" customWidth="1"/>
    <col min="16133" max="16133" width="9" style="1"/>
    <col min="16134" max="16134" width="8.88671875" style="1" customWidth="1"/>
    <col min="16135" max="16135" width="9.77734375" style="1" customWidth="1"/>
    <col min="16136" max="16136" width="6" style="1" customWidth="1"/>
    <col min="16137" max="16137" width="8.21875" style="1" customWidth="1"/>
    <col min="16138" max="16138" width="7.77734375" style="1" customWidth="1"/>
    <col min="16139" max="16139" width="1.44140625" style="1" customWidth="1"/>
    <col min="16140" max="16384" width="9" style="1"/>
  </cols>
  <sheetData>
    <row r="1" spans="2:12" ht="28.8" x14ac:dyDescent="0.25">
      <c r="B1" s="42" t="s">
        <v>0</v>
      </c>
      <c r="C1" s="2" t="s">
        <v>1</v>
      </c>
      <c r="D1" s="3" t="s">
        <v>2</v>
      </c>
      <c r="E1" s="33"/>
      <c r="F1" s="33"/>
      <c r="J1" s="24" t="s">
        <v>24</v>
      </c>
      <c r="K1" s="4"/>
      <c r="L1" s="5"/>
    </row>
    <row r="2" spans="2:12" x14ac:dyDescent="0.25">
      <c r="B2" s="41">
        <f>DATE(YEAR(C2),1,1)</f>
        <v>37257</v>
      </c>
      <c r="C2" s="37">
        <v>37257</v>
      </c>
      <c r="D2" s="6">
        <v>1152.8</v>
      </c>
      <c r="E2" s="34"/>
      <c r="F2" s="34"/>
      <c r="G2" s="24" t="s">
        <v>25</v>
      </c>
      <c r="H2" s="4"/>
      <c r="I2" s="4"/>
      <c r="J2" s="44" t="s">
        <v>4</v>
      </c>
      <c r="K2" s="26">
        <f>INTERCEPT(K169:K182,J169:J182)</f>
        <v>-506272.06999999977</v>
      </c>
      <c r="L2" s="4"/>
    </row>
    <row r="3" spans="2:12" x14ac:dyDescent="0.25">
      <c r="B3" s="41">
        <f t="shared" ref="B3:B66" si="0">DATE(YEAR(C3),1,1)</f>
        <v>37257</v>
      </c>
      <c r="C3" s="38">
        <v>37288</v>
      </c>
      <c r="D3" s="7">
        <v>1060.5</v>
      </c>
      <c r="E3" s="34"/>
      <c r="F3" s="34"/>
      <c r="G3" s="25" t="s">
        <v>36</v>
      </c>
      <c r="H3" s="4"/>
      <c r="I3" s="4"/>
      <c r="J3" s="44" t="s">
        <v>5</v>
      </c>
      <c r="K3" s="26">
        <f>SLOPE(K169:K182,J169:J182)</f>
        <v>259.78813186813176</v>
      </c>
      <c r="L3" s="4"/>
    </row>
    <row r="4" spans="2:12" ht="15" customHeight="1" x14ac:dyDescent="0.25">
      <c r="B4" s="41">
        <f t="shared" si="0"/>
        <v>37257</v>
      </c>
      <c r="C4" s="38">
        <v>37316</v>
      </c>
      <c r="D4" s="7">
        <v>1174.5</v>
      </c>
      <c r="E4" s="34"/>
      <c r="F4" s="34"/>
      <c r="G4" s="9">
        <f>B2</f>
        <v>37257</v>
      </c>
      <c r="H4" s="4"/>
      <c r="I4" s="4"/>
      <c r="J4" s="44" t="s">
        <v>23</v>
      </c>
      <c r="K4" s="26">
        <f>RSQ(K169:K182,J169:J182)</f>
        <v>0.95243975751744947</v>
      </c>
      <c r="L4" s="4"/>
    </row>
    <row r="5" spans="2:12" x14ac:dyDescent="0.25">
      <c r="B5" s="41">
        <f t="shared" si="0"/>
        <v>37257</v>
      </c>
      <c r="C5" s="38">
        <v>37347</v>
      </c>
      <c r="D5" s="7">
        <v>1125.4000000000001</v>
      </c>
      <c r="E5" s="34"/>
      <c r="F5" s="34"/>
      <c r="G5" s="35"/>
      <c r="H5" s="4"/>
      <c r="I5" s="4"/>
      <c r="J5" s="24" t="s">
        <v>3</v>
      </c>
      <c r="K5" s="4"/>
      <c r="L5" s="4"/>
    </row>
    <row r="6" spans="2:12" x14ac:dyDescent="0.25">
      <c r="B6" s="41">
        <f t="shared" si="0"/>
        <v>37257</v>
      </c>
      <c r="C6" s="38">
        <v>37377</v>
      </c>
      <c r="D6" s="7">
        <v>1168</v>
      </c>
      <c r="E6" s="34"/>
      <c r="F6" s="34"/>
      <c r="G6" s="55" t="s">
        <v>26</v>
      </c>
      <c r="H6" s="4"/>
      <c r="I6" s="4"/>
      <c r="J6" s="44">
        <v>2016</v>
      </c>
      <c r="K6" s="26">
        <f>L183</f>
        <v>17460.803846153838</v>
      </c>
      <c r="L6" s="4"/>
    </row>
    <row r="7" spans="2:12" x14ac:dyDescent="0.25">
      <c r="B7" s="41">
        <f t="shared" si="0"/>
        <v>37257</v>
      </c>
      <c r="C7" s="38">
        <v>37408</v>
      </c>
      <c r="D7" s="7">
        <v>1139</v>
      </c>
      <c r="E7" s="34"/>
      <c r="F7" s="34"/>
      <c r="G7" s="43" t="s">
        <v>35</v>
      </c>
      <c r="H7" s="98">
        <f>DSUM(B1:D169,D1,G3:G4)</f>
        <v>13795.5</v>
      </c>
      <c r="I7" s="36"/>
      <c r="J7" s="44">
        <v>2017</v>
      </c>
      <c r="K7" s="26">
        <f>L184</f>
        <v>17720.591978021956</v>
      </c>
      <c r="L7" s="4"/>
    </row>
    <row r="8" spans="2:12" x14ac:dyDescent="0.25">
      <c r="B8" s="41">
        <f t="shared" si="0"/>
        <v>37257</v>
      </c>
      <c r="C8" s="38">
        <v>37438</v>
      </c>
      <c r="D8" s="7">
        <v>1156</v>
      </c>
      <c r="E8" s="34"/>
      <c r="F8" s="34"/>
      <c r="J8" s="44">
        <v>2018</v>
      </c>
      <c r="K8" s="26">
        <f>L185</f>
        <v>17980.380109890131</v>
      </c>
      <c r="L8" s="4"/>
    </row>
    <row r="9" spans="2:12" hidden="1" x14ac:dyDescent="0.25">
      <c r="B9" s="41">
        <f t="shared" si="0"/>
        <v>37257</v>
      </c>
      <c r="C9" s="38">
        <v>37469</v>
      </c>
      <c r="D9" s="7">
        <v>1169.5999999999999</v>
      </c>
      <c r="E9" s="34"/>
      <c r="F9" s="34"/>
      <c r="G9" s="4"/>
      <c r="H9" s="4"/>
      <c r="I9" s="4"/>
      <c r="L9" s="4"/>
    </row>
    <row r="10" spans="2:12" hidden="1" x14ac:dyDescent="0.25">
      <c r="B10" s="41">
        <f t="shared" si="0"/>
        <v>37257</v>
      </c>
      <c r="C10" s="38">
        <v>37500</v>
      </c>
      <c r="D10" s="7">
        <v>1142.3</v>
      </c>
      <c r="E10" s="34"/>
      <c r="F10" s="34"/>
      <c r="G10" s="24" t="s">
        <v>22</v>
      </c>
      <c r="H10" s="40"/>
      <c r="J10" s="40"/>
      <c r="L10" s="40"/>
    </row>
    <row r="11" spans="2:12" hidden="1" x14ac:dyDescent="0.25">
      <c r="B11" s="41">
        <f t="shared" si="0"/>
        <v>37257</v>
      </c>
      <c r="C11" s="38">
        <v>37530</v>
      </c>
      <c r="D11" s="7">
        <v>1180.7</v>
      </c>
      <c r="E11" s="34"/>
      <c r="F11" s="34"/>
      <c r="G11" s="4"/>
      <c r="H11" s="45">
        <f>DSUM(B1:D169,D1,G3:G4)</f>
        <v>13795.5</v>
      </c>
      <c r="J11" s="25" t="s">
        <v>28</v>
      </c>
      <c r="K11" s="25" t="s">
        <v>29</v>
      </c>
      <c r="L11" s="25" t="s">
        <v>27</v>
      </c>
    </row>
    <row r="12" spans="2:12" hidden="1" x14ac:dyDescent="0.25">
      <c r="B12" s="41">
        <f t="shared" si="0"/>
        <v>37257</v>
      </c>
      <c r="C12" s="38">
        <v>37561</v>
      </c>
      <c r="D12" s="7">
        <v>1152.8</v>
      </c>
      <c r="E12" s="34"/>
      <c r="F12" s="34"/>
      <c r="G12" s="56">
        <v>37257</v>
      </c>
      <c r="H12" s="57">
        <f t="dataTable" ref="H12:H25" dt2D="0" dtr="0" r1="G4" ca="1"/>
        <v>13795.5</v>
      </c>
      <c r="J12" s="54">
        <f>YEAR(G12)</f>
        <v>2002</v>
      </c>
      <c r="K12" s="51">
        <v>13795.5</v>
      </c>
      <c r="L12" s="46">
        <f t="shared" ref="L12:L28" si="1">$K$2+$K$3*J12</f>
        <v>13823.770000000019</v>
      </c>
    </row>
    <row r="13" spans="2:12" hidden="1" x14ac:dyDescent="0.25">
      <c r="B13" s="41">
        <f t="shared" si="0"/>
        <v>37257</v>
      </c>
      <c r="C13" s="38">
        <v>37591</v>
      </c>
      <c r="D13" s="7">
        <v>1173.9000000000001</v>
      </c>
      <c r="E13" s="34"/>
      <c r="F13" s="34"/>
      <c r="G13" s="58">
        <v>37622</v>
      </c>
      <c r="H13" s="59">
        <v>13939.599999999999</v>
      </c>
      <c r="J13" s="49">
        <f>J12+1</f>
        <v>2003</v>
      </c>
      <c r="K13" s="52">
        <v>13939.599999999999</v>
      </c>
      <c r="L13" s="47">
        <f t="shared" si="1"/>
        <v>14083.558131868136</v>
      </c>
    </row>
    <row r="14" spans="2:12" hidden="1" x14ac:dyDescent="0.25">
      <c r="B14" s="41">
        <f t="shared" si="0"/>
        <v>37622</v>
      </c>
      <c r="C14" s="38">
        <v>37622</v>
      </c>
      <c r="D14" s="7">
        <v>1172.8</v>
      </c>
      <c r="E14" s="34"/>
      <c r="F14" s="34"/>
      <c r="G14" s="58">
        <v>37987</v>
      </c>
      <c r="H14" s="59">
        <v>14187.6</v>
      </c>
      <c r="J14" s="49">
        <f t="shared" ref="J14:J28" si="2">J13+1</f>
        <v>2004</v>
      </c>
      <c r="K14" s="52">
        <v>14187.6</v>
      </c>
      <c r="L14" s="47">
        <f t="shared" si="1"/>
        <v>14343.346263736254</v>
      </c>
    </row>
    <row r="15" spans="2:12" hidden="1" x14ac:dyDescent="0.25">
      <c r="B15" s="41">
        <f t="shared" si="0"/>
        <v>37622</v>
      </c>
      <c r="C15" s="38">
        <v>37653</v>
      </c>
      <c r="D15" s="7">
        <v>1071.8</v>
      </c>
      <c r="E15" s="34"/>
      <c r="F15" s="34"/>
      <c r="G15" s="58">
        <v>38353</v>
      </c>
      <c r="H15" s="59">
        <v>14512.900000000001</v>
      </c>
      <c r="J15" s="49">
        <f t="shared" si="2"/>
        <v>2005</v>
      </c>
      <c r="K15" s="52">
        <v>14512.900000000001</v>
      </c>
      <c r="L15" s="47">
        <f t="shared" si="1"/>
        <v>14603.134395604371</v>
      </c>
    </row>
    <row r="16" spans="2:12" hidden="1" x14ac:dyDescent="0.25">
      <c r="B16" s="41">
        <f t="shared" si="0"/>
        <v>37622</v>
      </c>
      <c r="C16" s="38">
        <v>37681</v>
      </c>
      <c r="D16" s="7">
        <v>1180.9000000000001</v>
      </c>
      <c r="E16" s="34"/>
      <c r="F16" s="34"/>
      <c r="G16" s="58">
        <v>38718</v>
      </c>
      <c r="H16" s="59">
        <v>14857.739999999998</v>
      </c>
      <c r="J16" s="49">
        <f t="shared" si="2"/>
        <v>2006</v>
      </c>
      <c r="K16" s="52">
        <v>14857.739999999998</v>
      </c>
      <c r="L16" s="47">
        <f t="shared" si="1"/>
        <v>14862.922527472547</v>
      </c>
    </row>
    <row r="17" spans="2:12" hidden="1" x14ac:dyDescent="0.25">
      <c r="B17" s="41">
        <f t="shared" si="0"/>
        <v>37622</v>
      </c>
      <c r="C17" s="38">
        <v>37712</v>
      </c>
      <c r="D17" s="7">
        <v>1144.5</v>
      </c>
      <c r="E17" s="34"/>
      <c r="F17" s="34"/>
      <c r="G17" s="58">
        <v>39083</v>
      </c>
      <c r="H17" s="59">
        <v>14975.399999999998</v>
      </c>
      <c r="J17" s="49">
        <f t="shared" si="2"/>
        <v>2007</v>
      </c>
      <c r="K17" s="52">
        <v>14975.399999999998</v>
      </c>
      <c r="L17" s="47">
        <f t="shared" si="1"/>
        <v>15122.710659340664</v>
      </c>
    </row>
    <row r="18" spans="2:12" hidden="1" x14ac:dyDescent="0.25">
      <c r="B18" s="41">
        <f t="shared" si="0"/>
        <v>37622</v>
      </c>
      <c r="C18" s="38">
        <v>37742</v>
      </c>
      <c r="D18" s="7">
        <v>1187.4000000000001</v>
      </c>
      <c r="E18" s="34"/>
      <c r="F18" s="34"/>
      <c r="G18" s="58">
        <v>39448</v>
      </c>
      <c r="H18" s="59">
        <v>15867.52</v>
      </c>
      <c r="J18" s="49">
        <f t="shared" si="2"/>
        <v>2008</v>
      </c>
      <c r="K18" s="52">
        <v>15867.52</v>
      </c>
      <c r="L18" s="47">
        <f t="shared" si="1"/>
        <v>15382.498791208782</v>
      </c>
    </row>
    <row r="19" spans="2:12" hidden="1" x14ac:dyDescent="0.25">
      <c r="B19" s="41">
        <f t="shared" si="0"/>
        <v>37622</v>
      </c>
      <c r="C19" s="38">
        <v>37773</v>
      </c>
      <c r="D19" s="7">
        <v>1146.8</v>
      </c>
      <c r="E19" s="34"/>
      <c r="F19" s="34"/>
      <c r="G19" s="58">
        <v>39814</v>
      </c>
      <c r="H19" s="59">
        <v>16204.98</v>
      </c>
      <c r="J19" s="49">
        <f t="shared" si="2"/>
        <v>2009</v>
      </c>
      <c r="K19" s="52">
        <v>16204.98</v>
      </c>
      <c r="L19" s="47">
        <f t="shared" si="1"/>
        <v>15642.286923076899</v>
      </c>
    </row>
    <row r="20" spans="2:12" hidden="1" x14ac:dyDescent="0.25">
      <c r="B20" s="41">
        <f t="shared" si="0"/>
        <v>37622</v>
      </c>
      <c r="C20" s="38">
        <v>37803</v>
      </c>
      <c r="D20" s="7">
        <v>1175.2</v>
      </c>
      <c r="E20" s="34"/>
      <c r="F20" s="34"/>
      <c r="G20" s="58">
        <v>40179</v>
      </c>
      <c r="H20" s="59">
        <v>16015.25</v>
      </c>
      <c r="J20" s="49">
        <f t="shared" si="2"/>
        <v>2010</v>
      </c>
      <c r="K20" s="52">
        <v>16015.25</v>
      </c>
      <c r="L20" s="47">
        <f t="shared" si="1"/>
        <v>15902.075054945075</v>
      </c>
    </row>
    <row r="21" spans="2:12" hidden="1" x14ac:dyDescent="0.25">
      <c r="B21" s="41">
        <f t="shared" si="0"/>
        <v>37622</v>
      </c>
      <c r="C21" s="38">
        <v>37834</v>
      </c>
      <c r="D21" s="7">
        <v>1180.5</v>
      </c>
      <c r="E21" s="34"/>
      <c r="F21" s="34"/>
      <c r="G21" s="58">
        <v>40544</v>
      </c>
      <c r="H21" s="59">
        <v>16037.769999999999</v>
      </c>
      <c r="J21" s="49">
        <f t="shared" si="2"/>
        <v>2011</v>
      </c>
      <c r="K21" s="52">
        <v>16037.769999999999</v>
      </c>
      <c r="L21" s="47">
        <f t="shared" si="1"/>
        <v>16161.863186813192</v>
      </c>
    </row>
    <row r="22" spans="2:12" hidden="1" x14ac:dyDescent="0.25">
      <c r="B22" s="41">
        <f t="shared" si="0"/>
        <v>37622</v>
      </c>
      <c r="C22" s="38">
        <v>37865</v>
      </c>
      <c r="D22" s="7">
        <v>1153.4000000000001</v>
      </c>
      <c r="E22" s="34"/>
      <c r="F22" s="34"/>
      <c r="G22" s="58">
        <v>40909</v>
      </c>
      <c r="H22" s="59">
        <v>16222.83</v>
      </c>
      <c r="J22" s="49">
        <f t="shared" si="2"/>
        <v>2012</v>
      </c>
      <c r="K22" s="52">
        <v>16222.83</v>
      </c>
      <c r="L22" s="47">
        <f t="shared" si="1"/>
        <v>16421.65131868131</v>
      </c>
    </row>
    <row r="23" spans="2:12" hidden="1" x14ac:dyDescent="0.25">
      <c r="B23" s="41">
        <f t="shared" si="0"/>
        <v>37622</v>
      </c>
      <c r="C23" s="38">
        <v>37895</v>
      </c>
      <c r="D23" s="7">
        <v>1190.3</v>
      </c>
      <c r="E23" s="34"/>
      <c r="F23" s="34"/>
      <c r="G23" s="58">
        <v>41275</v>
      </c>
      <c r="H23" s="59">
        <v>16483.36</v>
      </c>
      <c r="J23" s="49">
        <f t="shared" si="2"/>
        <v>2013</v>
      </c>
      <c r="K23" s="52">
        <v>16483.36</v>
      </c>
      <c r="L23" s="47">
        <f t="shared" si="1"/>
        <v>16681.439450549427</v>
      </c>
    </row>
    <row r="24" spans="2:12" hidden="1" x14ac:dyDescent="0.25">
      <c r="B24" s="41">
        <f t="shared" si="0"/>
        <v>37622</v>
      </c>
      <c r="C24" s="38">
        <v>37926</v>
      </c>
      <c r="D24" s="7">
        <v>1148</v>
      </c>
      <c r="E24" s="34"/>
      <c r="F24" s="34"/>
      <c r="G24" s="58">
        <v>41640</v>
      </c>
      <c r="H24" s="59">
        <v>17028.73</v>
      </c>
      <c r="J24" s="49">
        <f t="shared" si="2"/>
        <v>2014</v>
      </c>
      <c r="K24" s="52">
        <v>17028.73</v>
      </c>
      <c r="L24" s="47">
        <f t="shared" si="1"/>
        <v>16941.227582417603</v>
      </c>
    </row>
    <row r="25" spans="2:12" hidden="1" x14ac:dyDescent="0.25">
      <c r="B25" s="41">
        <f t="shared" si="0"/>
        <v>37622</v>
      </c>
      <c r="C25" s="38">
        <v>37956</v>
      </c>
      <c r="D25" s="7">
        <v>1188</v>
      </c>
      <c r="E25" s="34"/>
      <c r="F25" s="34"/>
      <c r="G25" s="60">
        <v>42005</v>
      </c>
      <c r="H25" s="61">
        <v>17044.319999999996</v>
      </c>
      <c r="J25" s="50">
        <f t="shared" si="2"/>
        <v>2015</v>
      </c>
      <c r="K25" s="53">
        <v>17044.319999999996</v>
      </c>
      <c r="L25" s="48">
        <f t="shared" si="1"/>
        <v>17201.015714285721</v>
      </c>
    </row>
    <row r="26" spans="2:12" hidden="1" x14ac:dyDescent="0.25">
      <c r="B26" s="41">
        <f t="shared" si="0"/>
        <v>37987</v>
      </c>
      <c r="C26" s="38">
        <v>37987</v>
      </c>
      <c r="D26" s="7">
        <v>1199.4000000000001</v>
      </c>
      <c r="E26" s="34"/>
      <c r="F26" s="34"/>
      <c r="G26" s="4"/>
      <c r="H26" s="4"/>
      <c r="J26" s="49">
        <f t="shared" si="2"/>
        <v>2016</v>
      </c>
      <c r="L26" s="46">
        <f t="shared" si="1"/>
        <v>17460.803846153838</v>
      </c>
    </row>
    <row r="27" spans="2:12" hidden="1" x14ac:dyDescent="0.25">
      <c r="B27" s="41">
        <f t="shared" si="0"/>
        <v>37987</v>
      </c>
      <c r="C27" s="38">
        <v>38018</v>
      </c>
      <c r="D27" s="7">
        <v>1133</v>
      </c>
      <c r="E27" s="34"/>
      <c r="F27" s="34"/>
      <c r="G27" s="4"/>
      <c r="H27" s="4"/>
      <c r="J27" s="49">
        <f t="shared" si="2"/>
        <v>2017</v>
      </c>
      <c r="L27" s="47">
        <f t="shared" si="1"/>
        <v>17720.591978021956</v>
      </c>
    </row>
    <row r="28" spans="2:12" hidden="1" x14ac:dyDescent="0.25">
      <c r="B28" s="41">
        <f t="shared" si="0"/>
        <v>37987</v>
      </c>
      <c r="C28" s="38">
        <v>38047</v>
      </c>
      <c r="D28" s="7">
        <v>1200.3</v>
      </c>
      <c r="E28" s="34"/>
      <c r="F28" s="34"/>
      <c r="G28" s="4"/>
      <c r="H28" s="4"/>
      <c r="J28" s="50">
        <f t="shared" si="2"/>
        <v>2018</v>
      </c>
      <c r="L28" s="48">
        <f t="shared" si="1"/>
        <v>17980.380109890131</v>
      </c>
    </row>
    <row r="29" spans="2:12" hidden="1" x14ac:dyDescent="0.25">
      <c r="B29" s="41">
        <f t="shared" si="0"/>
        <v>37987</v>
      </c>
      <c r="C29" s="38">
        <v>38078</v>
      </c>
      <c r="D29" s="7">
        <v>1169.5</v>
      </c>
      <c r="E29" s="34"/>
      <c r="F29" s="34"/>
      <c r="G29" s="4"/>
      <c r="H29" s="4"/>
      <c r="I29" s="4"/>
    </row>
    <row r="30" spans="2:12" hidden="1" x14ac:dyDescent="0.25">
      <c r="B30" s="41">
        <f t="shared" si="0"/>
        <v>37987</v>
      </c>
      <c r="C30" s="38">
        <v>38108</v>
      </c>
      <c r="D30" s="7">
        <v>1201</v>
      </c>
      <c r="E30" s="34"/>
      <c r="F30" s="34"/>
      <c r="G30" s="4"/>
      <c r="H30" s="4"/>
      <c r="I30" s="4"/>
      <c r="J30" s="4"/>
    </row>
    <row r="31" spans="2:12" hidden="1" x14ac:dyDescent="0.25">
      <c r="B31" s="41">
        <f t="shared" si="0"/>
        <v>37987</v>
      </c>
      <c r="C31" s="38">
        <v>38139</v>
      </c>
      <c r="D31" s="7">
        <v>1159.5</v>
      </c>
      <c r="E31" s="34"/>
      <c r="F31" s="34"/>
      <c r="G31" s="4"/>
      <c r="H31" s="4"/>
      <c r="I31" s="4"/>
      <c r="J31" s="4"/>
    </row>
    <row r="32" spans="2:12" hidden="1" x14ac:dyDescent="0.25">
      <c r="B32" s="41">
        <f t="shared" si="0"/>
        <v>37987</v>
      </c>
      <c r="C32" s="38">
        <v>38169</v>
      </c>
      <c r="D32" s="7">
        <v>1196.9000000000001</v>
      </c>
      <c r="E32" s="34"/>
      <c r="F32" s="34"/>
      <c r="G32" s="4"/>
      <c r="H32" s="4"/>
      <c r="I32" s="4"/>
      <c r="J32" s="4"/>
      <c r="K32" s="4"/>
      <c r="L32" s="4"/>
    </row>
    <row r="33" spans="2:12" hidden="1" x14ac:dyDescent="0.25">
      <c r="B33" s="41">
        <f t="shared" si="0"/>
        <v>37987</v>
      </c>
      <c r="C33" s="38">
        <v>38200</v>
      </c>
      <c r="D33" s="7">
        <v>1191.5999999999999</v>
      </c>
      <c r="E33" s="34"/>
      <c r="F33" s="34"/>
      <c r="G33" s="4"/>
      <c r="H33" s="4"/>
      <c r="I33" s="4"/>
      <c r="J33" s="4"/>
      <c r="K33" s="4"/>
      <c r="L33" s="4"/>
    </row>
    <row r="34" spans="2:12" hidden="1" x14ac:dyDescent="0.25">
      <c r="B34" s="41">
        <f t="shared" si="0"/>
        <v>37987</v>
      </c>
      <c r="C34" s="38">
        <v>38231</v>
      </c>
      <c r="D34" s="7">
        <v>1172.3</v>
      </c>
      <c r="E34" s="34"/>
      <c r="F34" s="34"/>
      <c r="G34" s="4"/>
      <c r="H34" s="4"/>
      <c r="I34" s="4"/>
      <c r="J34" s="4"/>
      <c r="K34" s="4"/>
      <c r="L34" s="4"/>
    </row>
    <row r="35" spans="2:12" hidden="1" x14ac:dyDescent="0.25">
      <c r="B35" s="41">
        <f t="shared" si="0"/>
        <v>37987</v>
      </c>
      <c r="C35" s="38">
        <v>38261</v>
      </c>
      <c r="D35" s="7">
        <v>1217.7</v>
      </c>
      <c r="E35" s="34"/>
      <c r="F35" s="34"/>
      <c r="G35" s="4"/>
      <c r="H35" s="4"/>
      <c r="I35" s="4"/>
      <c r="J35" s="4"/>
      <c r="K35" s="4"/>
      <c r="L35" s="4"/>
    </row>
    <row r="36" spans="2:12" hidden="1" x14ac:dyDescent="0.25">
      <c r="B36" s="41">
        <f t="shared" si="0"/>
        <v>37987</v>
      </c>
      <c r="C36" s="38">
        <v>38292</v>
      </c>
      <c r="D36" s="7">
        <v>1166.0999999999999</v>
      </c>
      <c r="E36" s="34"/>
      <c r="F36" s="34"/>
      <c r="G36" s="4"/>
      <c r="H36" s="4"/>
      <c r="I36" s="4"/>
      <c r="J36" s="4"/>
      <c r="K36" s="4"/>
      <c r="L36" s="4"/>
    </row>
    <row r="37" spans="2:12" hidden="1" x14ac:dyDescent="0.25">
      <c r="B37" s="41">
        <f t="shared" si="0"/>
        <v>37987</v>
      </c>
      <c r="C37" s="38">
        <v>38322</v>
      </c>
      <c r="D37" s="7">
        <v>1180.3</v>
      </c>
      <c r="E37" s="34"/>
      <c r="F37" s="34"/>
      <c r="G37" s="4"/>
      <c r="H37" s="4"/>
      <c r="I37" s="4"/>
      <c r="J37" s="4"/>
      <c r="K37" s="4"/>
      <c r="L37" s="4"/>
    </row>
    <row r="38" spans="2:12" hidden="1" x14ac:dyDescent="0.25">
      <c r="B38" s="41">
        <f t="shared" si="0"/>
        <v>38353</v>
      </c>
      <c r="C38" s="38">
        <v>38353</v>
      </c>
      <c r="D38" s="7">
        <v>1221.2</v>
      </c>
      <c r="E38" s="34"/>
      <c r="F38" s="34"/>
      <c r="G38" s="4"/>
      <c r="H38" s="4"/>
      <c r="I38" s="4"/>
      <c r="J38" s="4"/>
      <c r="K38" s="4"/>
      <c r="L38" s="4"/>
    </row>
    <row r="39" spans="2:12" hidden="1" x14ac:dyDescent="0.25">
      <c r="B39" s="41">
        <f t="shared" si="0"/>
        <v>38353</v>
      </c>
      <c r="C39" s="38">
        <v>38384</v>
      </c>
      <c r="D39" s="7">
        <v>1099.2</v>
      </c>
      <c r="E39" s="34"/>
      <c r="F39" s="34"/>
      <c r="G39" s="4"/>
      <c r="H39" s="4"/>
      <c r="I39" s="4"/>
      <c r="J39" s="4"/>
      <c r="K39" s="4"/>
      <c r="L39" s="4"/>
    </row>
    <row r="40" spans="2:12" hidden="1" x14ac:dyDescent="0.25">
      <c r="B40" s="41">
        <f t="shared" si="0"/>
        <v>38353</v>
      </c>
      <c r="C40" s="38">
        <v>38412</v>
      </c>
      <c r="D40" s="7">
        <v>1222</v>
      </c>
      <c r="E40" s="34"/>
      <c r="F40" s="34"/>
      <c r="G40" s="4"/>
      <c r="H40" s="4"/>
      <c r="I40" s="4"/>
      <c r="J40" s="4"/>
      <c r="K40" s="4"/>
      <c r="L40" s="4"/>
    </row>
    <row r="41" spans="2:12" hidden="1" x14ac:dyDescent="0.25">
      <c r="B41" s="41">
        <f t="shared" si="0"/>
        <v>38353</v>
      </c>
      <c r="C41" s="38">
        <v>38443</v>
      </c>
      <c r="D41" s="7">
        <v>1187.2</v>
      </c>
      <c r="E41" s="34"/>
      <c r="F41" s="34"/>
      <c r="G41" s="4"/>
      <c r="H41" s="4"/>
      <c r="I41" s="4"/>
      <c r="J41" s="4"/>
      <c r="K41" s="4"/>
      <c r="L41" s="4"/>
    </row>
    <row r="42" spans="2:12" hidden="1" x14ac:dyDescent="0.25">
      <c r="B42" s="41">
        <f t="shared" si="0"/>
        <v>38353</v>
      </c>
      <c r="C42" s="38">
        <v>38473</v>
      </c>
      <c r="D42" s="7">
        <v>1239.4000000000001</v>
      </c>
      <c r="E42" s="34"/>
      <c r="F42" s="34"/>
      <c r="G42" s="4"/>
      <c r="H42" s="4"/>
      <c r="I42" s="4"/>
      <c r="J42" s="4"/>
      <c r="K42" s="4"/>
      <c r="L42" s="4"/>
    </row>
    <row r="43" spans="2:12" hidden="1" x14ac:dyDescent="0.25">
      <c r="B43" s="41">
        <f t="shared" si="0"/>
        <v>38353</v>
      </c>
      <c r="C43" s="38">
        <v>38504</v>
      </c>
      <c r="D43" s="7">
        <v>1212.5</v>
      </c>
      <c r="E43" s="34"/>
      <c r="F43" s="34"/>
      <c r="G43" s="4"/>
      <c r="H43" s="4"/>
      <c r="I43" s="4"/>
      <c r="J43" s="4"/>
      <c r="K43" s="4"/>
      <c r="L43" s="4"/>
    </row>
    <row r="44" spans="2:12" hidden="1" x14ac:dyDescent="0.25">
      <c r="B44" s="41">
        <f t="shared" si="0"/>
        <v>38353</v>
      </c>
      <c r="C44" s="38">
        <v>38534</v>
      </c>
      <c r="D44" s="7">
        <v>1240.9000000000001</v>
      </c>
      <c r="E44" s="34"/>
      <c r="F44" s="34"/>
      <c r="G44" s="4"/>
      <c r="H44" s="4"/>
      <c r="I44" s="4"/>
      <c r="J44" s="4"/>
      <c r="K44" s="4"/>
      <c r="L44" s="4"/>
    </row>
    <row r="45" spans="2:12" hidden="1" x14ac:dyDescent="0.25">
      <c r="B45" s="41">
        <f t="shared" si="0"/>
        <v>38353</v>
      </c>
      <c r="C45" s="38">
        <v>38565</v>
      </c>
      <c r="D45" s="7">
        <v>1209.5999999999999</v>
      </c>
      <c r="E45" s="34"/>
      <c r="F45" s="34"/>
      <c r="G45" s="4"/>
      <c r="H45" s="4"/>
      <c r="I45" s="4"/>
      <c r="J45" s="4"/>
      <c r="K45" s="4"/>
      <c r="L45" s="4"/>
    </row>
    <row r="46" spans="2:12" hidden="1" x14ac:dyDescent="0.25">
      <c r="B46" s="41">
        <f t="shared" si="0"/>
        <v>38353</v>
      </c>
      <c r="C46" s="38">
        <v>38596</v>
      </c>
      <c r="D46" s="7">
        <v>1186</v>
      </c>
      <c r="E46" s="34"/>
      <c r="F46" s="34"/>
      <c r="G46" s="4"/>
      <c r="H46" s="4"/>
      <c r="I46" s="4"/>
      <c r="J46" s="4"/>
      <c r="K46" s="4"/>
      <c r="L46" s="4"/>
    </row>
    <row r="47" spans="2:12" hidden="1" x14ac:dyDescent="0.25">
      <c r="B47" s="41">
        <f t="shared" si="0"/>
        <v>38353</v>
      </c>
      <c r="C47" s="38">
        <v>38626</v>
      </c>
      <c r="D47" s="7">
        <v>1260.0999999999999</v>
      </c>
      <c r="E47" s="34"/>
      <c r="F47" s="34"/>
      <c r="G47" s="4"/>
      <c r="H47" s="4"/>
      <c r="I47" s="4"/>
      <c r="J47" s="4"/>
      <c r="K47" s="4"/>
      <c r="L47" s="4"/>
    </row>
    <row r="48" spans="2:12" hidden="1" x14ac:dyDescent="0.25">
      <c r="B48" s="41">
        <f t="shared" si="0"/>
        <v>38353</v>
      </c>
      <c r="C48" s="38">
        <v>38657</v>
      </c>
      <c r="D48" s="7">
        <v>1207.5999999999999</v>
      </c>
      <c r="E48" s="34"/>
      <c r="F48" s="34"/>
      <c r="G48" s="4"/>
      <c r="H48" s="4"/>
      <c r="I48" s="4"/>
      <c r="J48" s="4"/>
      <c r="K48" s="4"/>
      <c r="L48" s="4"/>
    </row>
    <row r="49" spans="2:12" hidden="1" x14ac:dyDescent="0.25">
      <c r="B49" s="41">
        <f t="shared" si="0"/>
        <v>38353</v>
      </c>
      <c r="C49" s="38">
        <v>38687</v>
      </c>
      <c r="D49" s="7">
        <v>1227.2</v>
      </c>
      <c r="E49" s="34"/>
      <c r="F49" s="34"/>
      <c r="G49" s="4"/>
      <c r="H49" s="4"/>
      <c r="I49" s="4"/>
      <c r="J49" s="4"/>
      <c r="K49" s="4"/>
      <c r="L49" s="4"/>
    </row>
    <row r="50" spans="2:12" hidden="1" x14ac:dyDescent="0.25">
      <c r="B50" s="41">
        <f t="shared" si="0"/>
        <v>38718</v>
      </c>
      <c r="C50" s="38">
        <v>38718</v>
      </c>
      <c r="D50" s="7">
        <v>1326.14</v>
      </c>
      <c r="E50" s="34"/>
      <c r="F50" s="34"/>
      <c r="G50" s="4"/>
      <c r="H50" s="4"/>
      <c r="I50" s="4"/>
      <c r="J50" s="4"/>
      <c r="K50" s="4"/>
      <c r="L50" s="4"/>
    </row>
    <row r="51" spans="2:12" hidden="1" x14ac:dyDescent="0.25">
      <c r="B51" s="41">
        <f t="shared" si="0"/>
        <v>38718</v>
      </c>
      <c r="C51" s="38">
        <v>38749</v>
      </c>
      <c r="D51" s="7">
        <v>1155.4100000000001</v>
      </c>
      <c r="E51" s="34"/>
      <c r="F51" s="34"/>
      <c r="G51" s="4"/>
      <c r="H51" s="4"/>
      <c r="I51" s="4"/>
      <c r="J51" s="4"/>
      <c r="K51" s="4"/>
      <c r="L51" s="4"/>
    </row>
    <row r="52" spans="2:12" hidden="1" x14ac:dyDescent="0.25">
      <c r="B52" s="41">
        <f t="shared" si="0"/>
        <v>38718</v>
      </c>
      <c r="C52" s="38">
        <v>38777</v>
      </c>
      <c r="D52" s="7">
        <v>1237.49</v>
      </c>
      <c r="E52" s="34"/>
      <c r="F52" s="34"/>
      <c r="G52" s="4"/>
      <c r="H52" s="4"/>
      <c r="I52" s="4"/>
      <c r="J52" s="4"/>
      <c r="K52" s="4"/>
      <c r="L52" s="4"/>
    </row>
    <row r="53" spans="2:12" hidden="1" x14ac:dyDescent="0.25">
      <c r="B53" s="41">
        <f t="shared" si="0"/>
        <v>38718</v>
      </c>
      <c r="C53" s="38">
        <v>38808</v>
      </c>
      <c r="D53" s="7">
        <v>1189.29</v>
      </c>
      <c r="E53" s="34"/>
      <c r="F53" s="34"/>
      <c r="G53" s="4"/>
      <c r="H53" s="4"/>
      <c r="I53" s="4"/>
      <c r="J53" s="4"/>
      <c r="K53" s="4"/>
      <c r="L53" s="4"/>
    </row>
    <row r="54" spans="2:12" hidden="1" x14ac:dyDescent="0.25">
      <c r="B54" s="41">
        <f t="shared" si="0"/>
        <v>38718</v>
      </c>
      <c r="C54" s="38">
        <v>38838</v>
      </c>
      <c r="D54" s="7">
        <v>1258.26</v>
      </c>
      <c r="E54" s="34"/>
      <c r="F54" s="34"/>
      <c r="G54" s="4"/>
      <c r="H54" s="4"/>
      <c r="I54" s="4"/>
      <c r="J54" s="4"/>
      <c r="K54" s="4"/>
      <c r="L54" s="4"/>
    </row>
    <row r="55" spans="2:12" hidden="1" x14ac:dyDescent="0.25">
      <c r="B55" s="41">
        <f t="shared" si="0"/>
        <v>38718</v>
      </c>
      <c r="C55" s="38">
        <v>38869</v>
      </c>
      <c r="D55" s="7">
        <v>1223.1099999999999</v>
      </c>
      <c r="E55" s="34"/>
      <c r="F55" s="34"/>
      <c r="G55" s="4"/>
      <c r="H55" s="4"/>
      <c r="I55" s="4"/>
      <c r="J55" s="4"/>
      <c r="K55" s="4"/>
      <c r="L55" s="4"/>
    </row>
    <row r="56" spans="2:12" hidden="1" x14ac:dyDescent="0.25">
      <c r="B56" s="41">
        <f t="shared" si="0"/>
        <v>38718</v>
      </c>
      <c r="C56" s="38">
        <v>38899</v>
      </c>
      <c r="D56" s="7">
        <v>1255.58</v>
      </c>
      <c r="E56" s="34"/>
      <c r="F56" s="34"/>
      <c r="G56" s="4"/>
      <c r="H56" s="4"/>
      <c r="I56" s="4"/>
      <c r="J56" s="4"/>
      <c r="K56" s="4"/>
      <c r="L56" s="4"/>
    </row>
    <row r="57" spans="2:12" hidden="1" x14ac:dyDescent="0.25">
      <c r="B57" s="41">
        <f t="shared" si="0"/>
        <v>38718</v>
      </c>
      <c r="C57" s="38">
        <v>38930</v>
      </c>
      <c r="D57" s="7">
        <v>1239.32</v>
      </c>
      <c r="E57" s="34"/>
      <c r="F57" s="34"/>
      <c r="G57" s="4"/>
      <c r="H57" s="4"/>
      <c r="I57" s="4"/>
      <c r="J57" s="4"/>
      <c r="K57" s="4"/>
      <c r="L57" s="4"/>
    </row>
    <row r="58" spans="2:12" hidden="1" x14ac:dyDescent="0.25">
      <c r="B58" s="41">
        <f t="shared" si="0"/>
        <v>38718</v>
      </c>
      <c r="C58" s="38">
        <v>38961</v>
      </c>
      <c r="D58" s="7">
        <v>1179.21</v>
      </c>
      <c r="E58" s="34"/>
      <c r="F58" s="34"/>
      <c r="G58" s="4"/>
      <c r="H58" s="4"/>
      <c r="I58" s="4"/>
      <c r="J58" s="4"/>
      <c r="K58" s="4"/>
      <c r="L58" s="4"/>
    </row>
    <row r="59" spans="2:12" hidden="1" x14ac:dyDescent="0.25">
      <c r="B59" s="41">
        <f t="shared" si="0"/>
        <v>38718</v>
      </c>
      <c r="C59" s="38">
        <v>38991</v>
      </c>
      <c r="D59" s="7">
        <v>1259.2</v>
      </c>
      <c r="E59" s="34"/>
      <c r="F59" s="34"/>
      <c r="G59" s="4"/>
      <c r="H59" s="4"/>
      <c r="I59" s="4"/>
      <c r="J59" s="4"/>
      <c r="K59" s="4"/>
      <c r="L59" s="4"/>
    </row>
    <row r="60" spans="2:12" hidden="1" x14ac:dyDescent="0.25">
      <c r="B60" s="41">
        <f t="shared" si="0"/>
        <v>38718</v>
      </c>
      <c r="C60" s="38">
        <v>39022</v>
      </c>
      <c r="D60" s="7">
        <v>1250.6199999999999</v>
      </c>
      <c r="E60" s="34"/>
      <c r="F60" s="34"/>
      <c r="G60" s="4"/>
      <c r="H60" s="4"/>
      <c r="I60" s="4"/>
      <c r="J60" s="4"/>
      <c r="K60" s="4"/>
      <c r="L60" s="4"/>
    </row>
    <row r="61" spans="2:12" hidden="1" x14ac:dyDescent="0.25">
      <c r="B61" s="41">
        <f t="shared" si="0"/>
        <v>38718</v>
      </c>
      <c r="C61" s="38">
        <v>39052</v>
      </c>
      <c r="D61" s="7">
        <v>1284.1099999999999</v>
      </c>
      <c r="E61" s="34"/>
      <c r="F61" s="34"/>
      <c r="G61" s="4"/>
      <c r="H61" s="4"/>
      <c r="I61" s="4"/>
      <c r="J61" s="4"/>
      <c r="K61" s="4"/>
      <c r="L61" s="4"/>
    </row>
    <row r="62" spans="2:12" hidden="1" x14ac:dyDescent="0.25">
      <c r="B62" s="41">
        <f t="shared" si="0"/>
        <v>39083</v>
      </c>
      <c r="C62" s="38">
        <v>39083</v>
      </c>
      <c r="D62" s="7">
        <v>1236.29</v>
      </c>
      <c r="E62" s="34"/>
      <c r="F62" s="34"/>
      <c r="G62" s="4"/>
      <c r="H62" s="4"/>
      <c r="I62" s="4"/>
      <c r="J62" s="4"/>
      <c r="K62" s="4"/>
      <c r="L62" s="4"/>
    </row>
    <row r="63" spans="2:12" hidden="1" x14ac:dyDescent="0.25">
      <c r="B63" s="41">
        <f t="shared" si="0"/>
        <v>39083</v>
      </c>
      <c r="C63" s="38">
        <v>39114</v>
      </c>
      <c r="D63" s="7">
        <v>1163.32</v>
      </c>
      <c r="E63" s="34"/>
      <c r="F63" s="34"/>
      <c r="G63" s="4"/>
      <c r="H63" s="4"/>
      <c r="I63" s="4"/>
      <c r="J63" s="4"/>
      <c r="K63" s="4"/>
      <c r="L63" s="4"/>
    </row>
    <row r="64" spans="2:12" hidden="1" x14ac:dyDescent="0.25">
      <c r="B64" s="41">
        <f t="shared" si="0"/>
        <v>39083</v>
      </c>
      <c r="C64" s="38">
        <v>39142</v>
      </c>
      <c r="D64" s="7">
        <v>1281.6099999999999</v>
      </c>
      <c r="E64" s="34"/>
      <c r="F64" s="34"/>
      <c r="G64" s="4"/>
      <c r="H64" s="4"/>
      <c r="I64" s="4"/>
      <c r="J64" s="4"/>
      <c r="K64" s="4"/>
      <c r="L64" s="4"/>
    </row>
    <row r="65" spans="2:12" hidden="1" x14ac:dyDescent="0.25">
      <c r="B65" s="41">
        <f t="shared" si="0"/>
        <v>39083</v>
      </c>
      <c r="C65" s="38">
        <v>39173</v>
      </c>
      <c r="D65" s="7">
        <v>1218.4000000000001</v>
      </c>
      <c r="E65" s="34"/>
      <c r="F65" s="34"/>
      <c r="G65" s="4"/>
      <c r="H65" s="4"/>
      <c r="I65" s="4"/>
      <c r="J65" s="4"/>
      <c r="K65" s="4"/>
      <c r="L65" s="4"/>
    </row>
    <row r="66" spans="2:12" hidden="1" x14ac:dyDescent="0.25">
      <c r="B66" s="41">
        <f t="shared" si="0"/>
        <v>39083</v>
      </c>
      <c r="C66" s="38">
        <v>39203</v>
      </c>
      <c r="D66" s="7">
        <v>1240.82</v>
      </c>
      <c r="E66" s="34"/>
      <c r="F66" s="34"/>
      <c r="G66" s="4"/>
      <c r="H66" s="4"/>
      <c r="I66" s="4"/>
      <c r="J66" s="4"/>
      <c r="K66" s="4"/>
      <c r="L66" s="4"/>
    </row>
    <row r="67" spans="2:12" hidden="1" x14ac:dyDescent="0.25">
      <c r="B67" s="41">
        <f t="shared" ref="B67:B130" si="3">DATE(YEAR(C67),1,1)</f>
        <v>39083</v>
      </c>
      <c r="C67" s="38">
        <v>39234</v>
      </c>
      <c r="D67" s="7">
        <v>1241.08</v>
      </c>
      <c r="E67" s="34"/>
      <c r="F67" s="34"/>
      <c r="G67" s="4"/>
      <c r="H67" s="4"/>
      <c r="I67" s="4"/>
      <c r="J67" s="4"/>
      <c r="K67" s="4"/>
      <c r="L67" s="4"/>
    </row>
    <row r="68" spans="2:12" hidden="1" x14ac:dyDescent="0.25">
      <c r="B68" s="41">
        <f t="shared" si="3"/>
        <v>39083</v>
      </c>
      <c r="C68" s="38">
        <v>39264</v>
      </c>
      <c r="D68" s="7">
        <v>1280.56</v>
      </c>
      <c r="E68" s="34"/>
      <c r="F68" s="34"/>
      <c r="G68" s="4"/>
      <c r="H68" s="4"/>
      <c r="I68" s="4"/>
      <c r="J68" s="4"/>
      <c r="K68" s="4"/>
      <c r="L68" s="4"/>
    </row>
    <row r="69" spans="2:12" hidden="1" x14ac:dyDescent="0.25">
      <c r="B69" s="41">
        <f t="shared" si="3"/>
        <v>39083</v>
      </c>
      <c r="C69" s="38">
        <v>39295</v>
      </c>
      <c r="D69" s="7">
        <v>1277.22</v>
      </c>
      <c r="E69" s="34"/>
      <c r="F69" s="34"/>
      <c r="G69" s="4"/>
      <c r="H69" s="4"/>
      <c r="I69" s="4"/>
      <c r="J69" s="4"/>
      <c r="K69" s="4"/>
      <c r="L69" s="4"/>
    </row>
    <row r="70" spans="2:12" hidden="1" x14ac:dyDescent="0.25">
      <c r="B70" s="41">
        <f t="shared" si="3"/>
        <v>39083</v>
      </c>
      <c r="C70" s="38">
        <v>39326</v>
      </c>
      <c r="D70" s="7">
        <v>1258.57</v>
      </c>
      <c r="E70" s="34"/>
      <c r="F70" s="34"/>
      <c r="G70" s="4"/>
      <c r="H70" s="4"/>
      <c r="I70" s="4"/>
      <c r="J70" s="4"/>
      <c r="K70" s="4"/>
      <c r="L70" s="4"/>
    </row>
    <row r="71" spans="2:12" hidden="1" x14ac:dyDescent="0.25">
      <c r="B71" s="41">
        <f t="shared" si="3"/>
        <v>39083</v>
      </c>
      <c r="C71" s="38">
        <v>39356</v>
      </c>
      <c r="D71" s="7">
        <v>1309.1099999999999</v>
      </c>
      <c r="E71" s="34"/>
      <c r="F71" s="34"/>
      <c r="G71" s="4"/>
      <c r="H71" s="4"/>
      <c r="I71" s="4"/>
      <c r="J71" s="4"/>
      <c r="K71" s="4"/>
      <c r="L71" s="4"/>
    </row>
    <row r="72" spans="2:12" hidden="1" x14ac:dyDescent="0.25">
      <c r="B72" s="41">
        <f t="shared" si="3"/>
        <v>39083</v>
      </c>
      <c r="C72" s="38">
        <v>39387</v>
      </c>
      <c r="D72" s="7">
        <v>1258.27</v>
      </c>
      <c r="E72" s="34"/>
      <c r="F72" s="34"/>
      <c r="G72" s="4"/>
      <c r="H72" s="4"/>
      <c r="I72" s="4"/>
      <c r="J72" s="4"/>
      <c r="K72" s="4"/>
      <c r="L72" s="4"/>
    </row>
    <row r="73" spans="2:12" hidden="1" x14ac:dyDescent="0.25">
      <c r="B73" s="41">
        <f t="shared" si="3"/>
        <v>39083</v>
      </c>
      <c r="C73" s="38">
        <v>39417</v>
      </c>
      <c r="D73" s="7">
        <v>1210.1500000000001</v>
      </c>
      <c r="E73" s="34"/>
      <c r="F73" s="34"/>
      <c r="G73" s="4"/>
      <c r="H73" s="4"/>
      <c r="I73" s="4"/>
      <c r="J73" s="4"/>
      <c r="K73" s="4"/>
      <c r="L73" s="4"/>
    </row>
    <row r="74" spans="2:12" hidden="1" x14ac:dyDescent="0.25">
      <c r="B74" s="41">
        <f t="shared" si="3"/>
        <v>39448</v>
      </c>
      <c r="C74" s="38">
        <v>39448</v>
      </c>
      <c r="D74" s="7">
        <v>1271.51</v>
      </c>
      <c r="E74" s="34"/>
      <c r="F74" s="34"/>
      <c r="G74" s="4"/>
      <c r="H74" s="4"/>
      <c r="I74" s="4"/>
      <c r="J74" s="4"/>
      <c r="K74" s="4"/>
      <c r="L74" s="4"/>
    </row>
    <row r="75" spans="2:12" hidden="1" x14ac:dyDescent="0.25">
      <c r="B75" s="41">
        <f t="shared" si="3"/>
        <v>39448</v>
      </c>
      <c r="C75" s="38">
        <v>39479</v>
      </c>
      <c r="D75" s="7">
        <v>1270.68</v>
      </c>
      <c r="E75" s="34"/>
      <c r="F75" s="34"/>
      <c r="G75" s="4"/>
      <c r="H75" s="4"/>
      <c r="I75" s="4"/>
      <c r="J75" s="4"/>
      <c r="K75" s="4"/>
      <c r="L75" s="4"/>
    </row>
    <row r="76" spans="2:12" hidden="1" x14ac:dyDescent="0.25">
      <c r="B76" s="41">
        <f t="shared" si="3"/>
        <v>39448</v>
      </c>
      <c r="C76" s="38">
        <v>39508</v>
      </c>
      <c r="D76" s="7">
        <v>1339.56</v>
      </c>
      <c r="E76" s="34"/>
      <c r="F76" s="34"/>
      <c r="G76" s="4"/>
      <c r="H76" s="4"/>
      <c r="I76" s="4"/>
      <c r="J76" s="4"/>
      <c r="K76" s="4"/>
      <c r="L76" s="4"/>
    </row>
    <row r="77" spans="2:12" hidden="1" x14ac:dyDescent="0.25">
      <c r="B77" s="41">
        <f t="shared" si="3"/>
        <v>39448</v>
      </c>
      <c r="C77" s="38">
        <v>39539</v>
      </c>
      <c r="D77" s="7">
        <v>1267.05</v>
      </c>
      <c r="E77" s="34"/>
      <c r="F77" s="34"/>
      <c r="G77" s="4"/>
      <c r="H77" s="4"/>
      <c r="I77" s="4"/>
      <c r="J77" s="4"/>
      <c r="K77" s="4"/>
      <c r="L77" s="4"/>
    </row>
    <row r="78" spans="2:12" hidden="1" x14ac:dyDescent="0.25">
      <c r="B78" s="41">
        <f t="shared" si="3"/>
        <v>39448</v>
      </c>
      <c r="C78" s="38">
        <v>39569</v>
      </c>
      <c r="D78" s="7">
        <v>1352.59</v>
      </c>
      <c r="E78" s="34"/>
      <c r="F78" s="34"/>
      <c r="G78" s="4"/>
      <c r="H78" s="4"/>
      <c r="I78" s="4"/>
      <c r="J78" s="4"/>
      <c r="K78" s="4"/>
      <c r="L78" s="4"/>
    </row>
    <row r="79" spans="2:12" hidden="1" x14ac:dyDescent="0.25">
      <c r="B79" s="41">
        <f t="shared" si="3"/>
        <v>39448</v>
      </c>
      <c r="C79" s="38">
        <v>39600</v>
      </c>
      <c r="D79" s="7">
        <v>1330.06</v>
      </c>
      <c r="E79" s="34"/>
      <c r="F79" s="34"/>
      <c r="G79" s="4"/>
      <c r="H79" s="4"/>
      <c r="I79" s="4"/>
      <c r="J79" s="4"/>
      <c r="K79" s="4"/>
      <c r="L79" s="4"/>
    </row>
    <row r="80" spans="2:12" hidden="1" x14ac:dyDescent="0.25">
      <c r="B80" s="41">
        <f t="shared" si="3"/>
        <v>39448</v>
      </c>
      <c r="C80" s="38">
        <v>39630</v>
      </c>
      <c r="D80" s="7">
        <v>1359.25</v>
      </c>
      <c r="E80" s="34"/>
      <c r="F80" s="34"/>
      <c r="G80" s="4"/>
      <c r="H80" s="4"/>
      <c r="I80" s="4"/>
      <c r="J80" s="4"/>
      <c r="K80" s="4"/>
      <c r="L80" s="4"/>
    </row>
    <row r="81" spans="2:12" hidden="1" x14ac:dyDescent="0.25">
      <c r="B81" s="41">
        <f t="shared" si="3"/>
        <v>39448</v>
      </c>
      <c r="C81" s="38">
        <v>39661</v>
      </c>
      <c r="D81" s="7">
        <v>1330.64</v>
      </c>
      <c r="E81" s="34"/>
      <c r="F81" s="34"/>
      <c r="G81" s="4"/>
      <c r="H81" s="4"/>
      <c r="I81" s="4"/>
      <c r="J81" s="4"/>
      <c r="K81" s="4"/>
      <c r="L81" s="4"/>
    </row>
    <row r="82" spans="2:12" hidden="1" x14ac:dyDescent="0.25">
      <c r="B82" s="41">
        <f t="shared" si="3"/>
        <v>39448</v>
      </c>
      <c r="C82" s="38">
        <v>39692</v>
      </c>
      <c r="D82" s="7">
        <v>1297.01</v>
      </c>
      <c r="E82" s="34"/>
      <c r="F82" s="34"/>
      <c r="G82" s="4"/>
      <c r="H82" s="4"/>
      <c r="I82" s="4"/>
      <c r="J82" s="4"/>
      <c r="K82" s="4"/>
      <c r="L82" s="4"/>
    </row>
    <row r="83" spans="2:12" hidden="1" x14ac:dyDescent="0.25">
      <c r="B83" s="41">
        <f t="shared" si="3"/>
        <v>39448</v>
      </c>
      <c r="C83" s="38">
        <v>39722</v>
      </c>
      <c r="D83" s="7">
        <v>1371.17</v>
      </c>
      <c r="E83" s="34"/>
      <c r="F83" s="34"/>
      <c r="G83" s="4"/>
      <c r="H83" s="4"/>
      <c r="I83" s="4"/>
      <c r="J83" s="4"/>
      <c r="K83" s="4"/>
      <c r="L83" s="4"/>
    </row>
    <row r="84" spans="2:12" hidden="1" x14ac:dyDescent="0.25">
      <c r="B84" s="41">
        <f t="shared" si="3"/>
        <v>39448</v>
      </c>
      <c r="C84" s="38">
        <v>39753</v>
      </c>
      <c r="D84" s="7">
        <v>1333.64</v>
      </c>
      <c r="E84" s="34"/>
      <c r="F84" s="34"/>
      <c r="G84" s="4"/>
      <c r="H84" s="4"/>
      <c r="I84" s="4"/>
      <c r="J84" s="4"/>
      <c r="K84" s="4"/>
      <c r="L84" s="4"/>
    </row>
    <row r="85" spans="2:12" hidden="1" x14ac:dyDescent="0.25">
      <c r="B85" s="41">
        <f t="shared" si="3"/>
        <v>39448</v>
      </c>
      <c r="C85" s="38">
        <v>39783</v>
      </c>
      <c r="D85" s="7">
        <v>1344.36</v>
      </c>
      <c r="E85" s="34"/>
      <c r="F85" s="34"/>
      <c r="G85" s="4"/>
      <c r="H85" s="4"/>
      <c r="I85" s="4"/>
      <c r="J85" s="4"/>
      <c r="K85" s="4"/>
      <c r="L85" s="4"/>
    </row>
    <row r="86" spans="2:12" hidden="1" x14ac:dyDescent="0.25">
      <c r="B86" s="41">
        <f t="shared" si="3"/>
        <v>39814</v>
      </c>
      <c r="C86" s="38">
        <v>39814</v>
      </c>
      <c r="D86" s="7">
        <v>1374.46</v>
      </c>
      <c r="E86" s="34"/>
      <c r="F86" s="34"/>
      <c r="G86" s="4"/>
      <c r="H86" s="4"/>
      <c r="I86" s="4"/>
      <c r="J86" s="4"/>
      <c r="K86" s="4"/>
      <c r="L86" s="4"/>
    </row>
    <row r="87" spans="2:12" hidden="1" x14ac:dyDescent="0.25">
      <c r="B87" s="41">
        <f t="shared" si="3"/>
        <v>39814</v>
      </c>
      <c r="C87" s="38">
        <v>39845</v>
      </c>
      <c r="D87" s="7">
        <v>1235.71</v>
      </c>
      <c r="E87" s="34"/>
      <c r="F87" s="34"/>
      <c r="G87" s="4"/>
      <c r="H87" s="4"/>
      <c r="I87" s="4"/>
      <c r="J87" s="4"/>
      <c r="K87" s="4"/>
      <c r="L87" s="4"/>
    </row>
    <row r="88" spans="2:12" hidden="1" x14ac:dyDescent="0.25">
      <c r="B88" s="41">
        <f t="shared" si="3"/>
        <v>39814</v>
      </c>
      <c r="C88" s="38">
        <v>39873</v>
      </c>
      <c r="D88" s="7">
        <v>1385.96</v>
      </c>
      <c r="E88" s="34"/>
      <c r="F88" s="34"/>
      <c r="G88" s="4"/>
      <c r="H88" s="4"/>
      <c r="I88" s="4"/>
      <c r="J88" s="4"/>
      <c r="K88" s="4"/>
      <c r="L88" s="4"/>
    </row>
    <row r="89" spans="2:12" hidden="1" x14ac:dyDescent="0.25">
      <c r="B89" s="41">
        <f t="shared" si="3"/>
        <v>39814</v>
      </c>
      <c r="C89" s="38">
        <v>39904</v>
      </c>
      <c r="D89" s="7">
        <v>1348.25</v>
      </c>
      <c r="E89" s="34"/>
      <c r="F89" s="34"/>
      <c r="G89" s="4"/>
      <c r="H89" s="4"/>
      <c r="I89" s="4"/>
      <c r="J89" s="4"/>
      <c r="K89" s="4"/>
      <c r="L89" s="4"/>
    </row>
    <row r="90" spans="2:12" hidden="1" x14ac:dyDescent="0.25">
      <c r="B90" s="41">
        <f t="shared" si="3"/>
        <v>39814</v>
      </c>
      <c r="C90" s="38">
        <v>39934</v>
      </c>
      <c r="D90" s="7">
        <v>1389.2</v>
      </c>
      <c r="E90" s="34"/>
      <c r="F90" s="34"/>
      <c r="G90" s="4"/>
      <c r="H90" s="4"/>
      <c r="I90" s="4"/>
      <c r="J90" s="4"/>
      <c r="K90" s="4"/>
      <c r="L90" s="4"/>
    </row>
    <row r="91" spans="2:12" hidden="1" x14ac:dyDescent="0.25">
      <c r="B91" s="41">
        <f t="shared" si="3"/>
        <v>39814</v>
      </c>
      <c r="C91" s="38">
        <v>39965</v>
      </c>
      <c r="D91" s="7">
        <v>1343.98</v>
      </c>
      <c r="E91" s="34"/>
      <c r="F91" s="34"/>
      <c r="G91" s="4"/>
      <c r="H91" s="4"/>
      <c r="I91" s="4"/>
      <c r="J91" s="4"/>
      <c r="K91" s="4"/>
      <c r="L91" s="4"/>
    </row>
    <row r="92" spans="2:12" hidden="1" x14ac:dyDescent="0.25">
      <c r="B92" s="41">
        <f t="shared" si="3"/>
        <v>39814</v>
      </c>
      <c r="C92" s="38">
        <v>39995</v>
      </c>
      <c r="D92" s="7">
        <v>1379.44</v>
      </c>
      <c r="E92" s="34"/>
      <c r="F92" s="34"/>
      <c r="G92" s="4"/>
      <c r="H92" s="4"/>
      <c r="I92" s="4"/>
      <c r="J92" s="4"/>
      <c r="K92" s="4"/>
      <c r="L92" s="4"/>
    </row>
    <row r="93" spans="2:12" hidden="1" x14ac:dyDescent="0.25">
      <c r="B93" s="41">
        <f t="shared" si="3"/>
        <v>39814</v>
      </c>
      <c r="C93" s="38">
        <v>40026</v>
      </c>
      <c r="D93" s="7">
        <v>1357.43</v>
      </c>
      <c r="E93" s="34"/>
      <c r="F93" s="34"/>
      <c r="G93" s="4"/>
      <c r="H93" s="4"/>
      <c r="I93" s="4"/>
      <c r="J93" s="4"/>
      <c r="K93" s="4"/>
      <c r="L93" s="4"/>
    </row>
    <row r="94" spans="2:12" hidden="1" x14ac:dyDescent="0.25">
      <c r="B94" s="41">
        <f t="shared" si="3"/>
        <v>39814</v>
      </c>
      <c r="C94" s="38">
        <v>40057</v>
      </c>
      <c r="D94" s="7">
        <v>1337.33</v>
      </c>
      <c r="E94" s="34"/>
      <c r="F94" s="34"/>
      <c r="G94" s="4"/>
      <c r="H94" s="4"/>
      <c r="I94" s="4"/>
      <c r="J94" s="4"/>
      <c r="K94" s="4"/>
      <c r="L94" s="4"/>
    </row>
    <row r="95" spans="2:12" hidden="1" x14ac:dyDescent="0.25">
      <c r="B95" s="41">
        <f t="shared" si="3"/>
        <v>39814</v>
      </c>
      <c r="C95" s="38">
        <v>40087</v>
      </c>
      <c r="D95" s="7">
        <v>1375.06</v>
      </c>
      <c r="E95" s="34"/>
      <c r="F95" s="34"/>
      <c r="G95" s="4"/>
      <c r="H95" s="4"/>
      <c r="I95" s="4"/>
      <c r="J95" s="4"/>
      <c r="K95" s="4"/>
      <c r="L95" s="4"/>
    </row>
    <row r="96" spans="2:12" hidden="1" x14ac:dyDescent="0.25">
      <c r="B96" s="41">
        <f t="shared" si="3"/>
        <v>39814</v>
      </c>
      <c r="C96" s="38">
        <v>40118</v>
      </c>
      <c r="D96" s="7">
        <v>1325.28</v>
      </c>
      <c r="E96" s="34"/>
      <c r="F96" s="34"/>
      <c r="G96" s="4"/>
      <c r="H96" s="4"/>
      <c r="I96" s="4"/>
      <c r="J96" s="4"/>
      <c r="K96" s="4"/>
      <c r="L96" s="4"/>
    </row>
    <row r="97" spans="2:12" hidden="1" x14ac:dyDescent="0.25">
      <c r="B97" s="41">
        <f t="shared" si="3"/>
        <v>39814</v>
      </c>
      <c r="C97" s="38">
        <v>40148</v>
      </c>
      <c r="D97" s="7">
        <v>1352.88</v>
      </c>
      <c r="E97" s="34"/>
      <c r="F97" s="34"/>
      <c r="G97" s="4"/>
      <c r="H97" s="4"/>
      <c r="I97" s="4"/>
      <c r="J97" s="4"/>
      <c r="K97" s="4"/>
      <c r="L97" s="4"/>
    </row>
    <row r="98" spans="2:12" hidden="1" x14ac:dyDescent="0.25">
      <c r="B98" s="41">
        <f t="shared" si="3"/>
        <v>40179</v>
      </c>
      <c r="C98" s="38">
        <v>40179</v>
      </c>
      <c r="D98" s="7">
        <v>1370.84</v>
      </c>
      <c r="E98" s="34"/>
      <c r="F98" s="34"/>
      <c r="G98" s="4"/>
      <c r="H98" s="4"/>
      <c r="I98" s="4"/>
      <c r="J98" s="4"/>
      <c r="K98" s="4"/>
      <c r="L98" s="4"/>
    </row>
    <row r="99" spans="2:12" hidden="1" x14ac:dyDescent="0.25">
      <c r="B99" s="41">
        <f t="shared" si="3"/>
        <v>40179</v>
      </c>
      <c r="C99" s="38">
        <v>40210</v>
      </c>
      <c r="D99" s="7">
        <v>1185.31</v>
      </c>
      <c r="E99" s="34"/>
      <c r="F99" s="34"/>
      <c r="G99" s="4"/>
      <c r="H99" s="4"/>
      <c r="I99" s="4"/>
      <c r="J99" s="4"/>
      <c r="K99" s="4"/>
      <c r="L99" s="4"/>
    </row>
    <row r="100" spans="2:12" hidden="1" x14ac:dyDescent="0.25">
      <c r="B100" s="41">
        <f t="shared" si="3"/>
        <v>40179</v>
      </c>
      <c r="C100" s="38">
        <v>40238</v>
      </c>
      <c r="D100" s="7">
        <v>1342.02</v>
      </c>
      <c r="E100" s="34"/>
      <c r="F100" s="34"/>
      <c r="G100" s="4"/>
      <c r="H100" s="4"/>
      <c r="I100" s="4"/>
      <c r="J100" s="4"/>
      <c r="K100" s="4"/>
      <c r="L100" s="4"/>
    </row>
    <row r="101" spans="2:12" hidden="1" x14ac:dyDescent="0.25">
      <c r="B101" s="41">
        <f t="shared" si="3"/>
        <v>40179</v>
      </c>
      <c r="C101" s="38">
        <v>40269</v>
      </c>
      <c r="D101" s="7">
        <v>1287.52</v>
      </c>
      <c r="E101" s="34"/>
      <c r="F101" s="34"/>
      <c r="G101" s="4"/>
      <c r="H101" s="4"/>
      <c r="I101" s="4"/>
      <c r="J101" s="4"/>
      <c r="K101" s="4"/>
      <c r="L101" s="4"/>
    </row>
    <row r="102" spans="2:12" hidden="1" x14ac:dyDescent="0.25">
      <c r="B102" s="41">
        <f t="shared" si="3"/>
        <v>40179</v>
      </c>
      <c r="C102" s="38">
        <v>40299</v>
      </c>
      <c r="D102" s="7">
        <v>1356.64</v>
      </c>
      <c r="E102" s="34"/>
      <c r="F102" s="34"/>
      <c r="G102" s="4"/>
      <c r="H102" s="4"/>
      <c r="I102" s="4"/>
      <c r="J102" s="4"/>
      <c r="K102" s="4"/>
      <c r="L102" s="4"/>
    </row>
    <row r="103" spans="2:12" hidden="1" x14ac:dyDescent="0.25">
      <c r="B103" s="41">
        <f t="shared" si="3"/>
        <v>40179</v>
      </c>
      <c r="C103" s="38">
        <v>40330</v>
      </c>
      <c r="D103" s="7">
        <v>1341.15</v>
      </c>
      <c r="E103" s="34"/>
      <c r="F103" s="34"/>
      <c r="G103" s="4"/>
      <c r="H103" s="4"/>
      <c r="I103" s="4"/>
      <c r="J103" s="4"/>
      <c r="K103" s="4"/>
      <c r="L103" s="4"/>
    </row>
    <row r="104" spans="2:12" hidden="1" x14ac:dyDescent="0.25">
      <c r="B104" s="41">
        <f t="shared" si="3"/>
        <v>40179</v>
      </c>
      <c r="C104" s="38">
        <v>40360</v>
      </c>
      <c r="D104" s="7">
        <v>1366.27</v>
      </c>
      <c r="E104" s="34"/>
      <c r="F104" s="34"/>
      <c r="G104" s="4"/>
      <c r="H104" s="4"/>
      <c r="I104" s="4"/>
      <c r="J104" s="4"/>
      <c r="K104" s="4"/>
      <c r="L104" s="4"/>
    </row>
    <row r="105" spans="2:12" hidden="1" x14ac:dyDescent="0.25">
      <c r="B105" s="41">
        <f t="shared" si="3"/>
        <v>40179</v>
      </c>
      <c r="C105" s="38">
        <v>40391</v>
      </c>
      <c r="D105" s="7">
        <v>1349.44</v>
      </c>
      <c r="E105" s="34"/>
      <c r="F105" s="34"/>
      <c r="G105" s="4"/>
      <c r="H105" s="4"/>
      <c r="I105" s="4"/>
      <c r="J105" s="4"/>
      <c r="K105" s="4"/>
      <c r="L105" s="4"/>
    </row>
    <row r="106" spans="2:12" hidden="1" x14ac:dyDescent="0.25">
      <c r="B106" s="41">
        <f t="shared" si="3"/>
        <v>40179</v>
      </c>
      <c r="C106" s="38">
        <v>40422</v>
      </c>
      <c r="D106" s="7">
        <v>1317.82</v>
      </c>
      <c r="E106" s="34"/>
      <c r="F106" s="34"/>
      <c r="G106" s="4"/>
      <c r="H106" s="4"/>
      <c r="I106" s="4"/>
      <c r="J106" s="4"/>
      <c r="K106" s="4"/>
      <c r="L106" s="4"/>
    </row>
    <row r="107" spans="2:12" hidden="1" x14ac:dyDescent="0.25">
      <c r="B107" s="41">
        <f t="shared" si="3"/>
        <v>40179</v>
      </c>
      <c r="C107" s="38">
        <v>40452</v>
      </c>
      <c r="D107" s="7">
        <v>1361.57</v>
      </c>
      <c r="E107" s="34"/>
      <c r="F107" s="34"/>
      <c r="G107" s="4"/>
      <c r="H107" s="4"/>
      <c r="I107" s="4"/>
      <c r="J107" s="4"/>
      <c r="K107" s="4"/>
      <c r="L107" s="4"/>
    </row>
    <row r="108" spans="2:12" hidden="1" x14ac:dyDescent="0.25">
      <c r="B108" s="41">
        <f t="shared" si="3"/>
        <v>40179</v>
      </c>
      <c r="C108" s="38">
        <v>40483</v>
      </c>
      <c r="D108" s="7">
        <v>1350.37</v>
      </c>
      <c r="E108" s="34"/>
      <c r="F108" s="34"/>
      <c r="G108" s="4"/>
      <c r="H108" s="4"/>
      <c r="I108" s="4"/>
      <c r="J108" s="4"/>
      <c r="K108" s="4"/>
      <c r="L108" s="4"/>
    </row>
    <row r="109" spans="2:12" hidden="1" x14ac:dyDescent="0.25">
      <c r="B109" s="41">
        <f t="shared" si="3"/>
        <v>40179</v>
      </c>
      <c r="C109" s="38">
        <v>40513</v>
      </c>
      <c r="D109" s="7">
        <v>1386.3</v>
      </c>
      <c r="E109" s="34"/>
      <c r="F109" s="34"/>
      <c r="G109" s="4"/>
      <c r="H109" s="4"/>
      <c r="I109" s="4"/>
      <c r="J109" s="4"/>
      <c r="K109" s="4"/>
      <c r="L109" s="4"/>
    </row>
    <row r="110" spans="2:12" hidden="1" x14ac:dyDescent="0.25">
      <c r="B110" s="41">
        <f t="shared" si="3"/>
        <v>40544</v>
      </c>
      <c r="C110" s="38">
        <v>40544</v>
      </c>
      <c r="D110" s="7">
        <v>1363.47</v>
      </c>
      <c r="E110" s="34"/>
      <c r="F110" s="34"/>
      <c r="G110" s="4"/>
      <c r="H110" s="4"/>
      <c r="I110" s="4"/>
      <c r="J110" s="4"/>
      <c r="K110" s="4"/>
      <c r="L110" s="4"/>
    </row>
    <row r="111" spans="2:12" hidden="1" x14ac:dyDescent="0.25">
      <c r="B111" s="41">
        <f t="shared" si="3"/>
        <v>40544</v>
      </c>
      <c r="C111" s="38">
        <v>40575</v>
      </c>
      <c r="D111" s="7">
        <v>1232.8499999999999</v>
      </c>
      <c r="E111" s="34"/>
      <c r="F111" s="34"/>
      <c r="G111" s="4"/>
      <c r="H111" s="4"/>
      <c r="I111" s="4"/>
      <c r="J111" s="4"/>
      <c r="K111" s="4"/>
      <c r="L111" s="4"/>
    </row>
    <row r="112" spans="2:12" hidden="1" x14ac:dyDescent="0.25">
      <c r="B112" s="41">
        <f t="shared" si="3"/>
        <v>40544</v>
      </c>
      <c r="C112" s="38">
        <v>40603</v>
      </c>
      <c r="D112" s="7">
        <v>1355.28</v>
      </c>
      <c r="E112" s="34"/>
      <c r="F112" s="34"/>
      <c r="G112" s="4"/>
      <c r="H112" s="4"/>
      <c r="I112" s="4"/>
      <c r="J112" s="4"/>
      <c r="K112" s="4"/>
      <c r="L112" s="4"/>
    </row>
    <row r="113" spans="2:12" hidden="1" x14ac:dyDescent="0.25">
      <c r="B113" s="41">
        <f t="shared" si="3"/>
        <v>40544</v>
      </c>
      <c r="C113" s="38">
        <v>40634</v>
      </c>
      <c r="D113" s="7">
        <v>1319.89</v>
      </c>
      <c r="E113" s="34"/>
      <c r="F113" s="34"/>
      <c r="G113" s="4"/>
      <c r="H113" s="4"/>
      <c r="I113" s="4"/>
      <c r="J113" s="4"/>
      <c r="K113" s="4"/>
      <c r="L113" s="4"/>
    </row>
    <row r="114" spans="2:12" hidden="1" x14ac:dyDescent="0.25">
      <c r="B114" s="41">
        <f t="shared" si="3"/>
        <v>40544</v>
      </c>
      <c r="C114" s="38">
        <v>40664</v>
      </c>
      <c r="D114" s="7">
        <v>1385.21</v>
      </c>
      <c r="E114" s="34"/>
      <c r="F114" s="34"/>
      <c r="G114" s="4"/>
      <c r="H114" s="4"/>
      <c r="I114" s="4"/>
      <c r="J114" s="4"/>
      <c r="K114" s="4"/>
      <c r="L114" s="4"/>
    </row>
    <row r="115" spans="2:12" hidden="1" x14ac:dyDescent="0.25">
      <c r="B115" s="41">
        <f t="shared" si="3"/>
        <v>40544</v>
      </c>
      <c r="C115" s="38">
        <v>40695</v>
      </c>
      <c r="D115" s="7">
        <v>1322.53</v>
      </c>
      <c r="E115" s="34"/>
      <c r="F115" s="34"/>
      <c r="G115" s="4"/>
      <c r="H115" s="4"/>
      <c r="I115" s="4"/>
      <c r="J115" s="4"/>
      <c r="K115" s="4"/>
      <c r="L115" s="4"/>
    </row>
    <row r="116" spans="2:12" hidden="1" x14ac:dyDescent="0.25">
      <c r="B116" s="41">
        <f t="shared" si="3"/>
        <v>40544</v>
      </c>
      <c r="C116" s="38">
        <v>40725</v>
      </c>
      <c r="D116" s="7">
        <v>1375.46</v>
      </c>
      <c r="E116" s="34"/>
      <c r="F116" s="34"/>
      <c r="G116" s="4"/>
      <c r="H116" s="4"/>
      <c r="I116" s="4"/>
      <c r="J116" s="4"/>
      <c r="K116" s="4"/>
      <c r="L116" s="4"/>
    </row>
    <row r="117" spans="2:12" hidden="1" x14ac:dyDescent="0.25">
      <c r="B117" s="41">
        <f t="shared" si="3"/>
        <v>40544</v>
      </c>
      <c r="C117" s="38">
        <v>40756</v>
      </c>
      <c r="D117" s="7">
        <v>1361.7</v>
      </c>
      <c r="E117" s="34"/>
      <c r="F117" s="34"/>
      <c r="G117" s="4"/>
      <c r="H117" s="4"/>
      <c r="I117" s="4"/>
      <c r="J117" s="4"/>
      <c r="K117" s="4"/>
      <c r="L117" s="4"/>
    </row>
    <row r="118" spans="2:12" hidden="1" x14ac:dyDescent="0.25">
      <c r="B118" s="41">
        <f t="shared" si="3"/>
        <v>40544</v>
      </c>
      <c r="C118" s="38">
        <v>40787</v>
      </c>
      <c r="D118" s="7">
        <v>1287.1600000000001</v>
      </c>
      <c r="E118" s="34"/>
      <c r="F118" s="34"/>
      <c r="G118" s="4"/>
      <c r="H118" s="4"/>
      <c r="I118" s="4"/>
      <c r="J118" s="4"/>
      <c r="K118" s="4"/>
      <c r="L118" s="4"/>
    </row>
    <row r="119" spans="2:12" hidden="1" x14ac:dyDescent="0.25">
      <c r="B119" s="41">
        <f t="shared" si="3"/>
        <v>40544</v>
      </c>
      <c r="C119" s="38">
        <v>40817</v>
      </c>
      <c r="D119" s="7">
        <v>1339.96</v>
      </c>
      <c r="E119" s="34"/>
      <c r="F119" s="34"/>
      <c r="G119" s="4"/>
      <c r="H119" s="4"/>
      <c r="I119" s="4"/>
      <c r="J119" s="4"/>
      <c r="K119" s="4"/>
      <c r="L119" s="4"/>
    </row>
    <row r="120" spans="2:12" hidden="1" x14ac:dyDescent="0.25">
      <c r="B120" s="41">
        <f t="shared" si="3"/>
        <v>40544</v>
      </c>
      <c r="C120" s="38">
        <v>40848</v>
      </c>
      <c r="D120" s="7">
        <v>1334.9</v>
      </c>
      <c r="E120" s="34"/>
      <c r="F120" s="34"/>
      <c r="G120" s="4"/>
      <c r="H120" s="4"/>
      <c r="I120" s="4"/>
      <c r="J120" s="4"/>
      <c r="K120" s="4"/>
      <c r="L120" s="4"/>
    </row>
    <row r="121" spans="2:12" hidden="1" x14ac:dyDescent="0.25">
      <c r="B121" s="41">
        <f t="shared" si="3"/>
        <v>40544</v>
      </c>
      <c r="C121" s="38">
        <v>40878</v>
      </c>
      <c r="D121" s="7">
        <v>1359.36</v>
      </c>
      <c r="E121" s="34"/>
      <c r="F121" s="34"/>
      <c r="G121" s="4"/>
      <c r="H121" s="4"/>
      <c r="I121" s="4"/>
      <c r="J121" s="4"/>
      <c r="K121" s="4"/>
      <c r="L121" s="4"/>
    </row>
    <row r="122" spans="2:12" hidden="1" x14ac:dyDescent="0.25">
      <c r="B122" s="41">
        <f t="shared" si="3"/>
        <v>40909</v>
      </c>
      <c r="C122" s="38">
        <v>40909</v>
      </c>
      <c r="D122" s="7">
        <v>1346.52</v>
      </c>
      <c r="E122" s="34"/>
      <c r="F122" s="34"/>
      <c r="G122" s="4"/>
      <c r="H122" s="4"/>
      <c r="I122" s="4"/>
      <c r="J122" s="4"/>
      <c r="K122" s="4"/>
      <c r="L122" s="4"/>
    </row>
    <row r="123" spans="2:12" hidden="1" x14ac:dyDescent="0.25">
      <c r="B123" s="41">
        <f t="shared" si="3"/>
        <v>40909</v>
      </c>
      <c r="C123" s="38">
        <v>40940</v>
      </c>
      <c r="D123" s="7">
        <v>1299.7</v>
      </c>
      <c r="E123" s="34"/>
      <c r="F123" s="34"/>
      <c r="G123" s="4"/>
      <c r="H123" s="4"/>
      <c r="I123" s="4"/>
      <c r="J123" s="4"/>
      <c r="K123" s="4"/>
      <c r="L123" s="4"/>
    </row>
    <row r="124" spans="2:12" hidden="1" x14ac:dyDescent="0.25">
      <c r="B124" s="41">
        <f t="shared" si="3"/>
        <v>40909</v>
      </c>
      <c r="C124" s="38">
        <v>40969</v>
      </c>
      <c r="D124" s="7">
        <v>1407.54</v>
      </c>
      <c r="E124" s="34"/>
      <c r="F124" s="34"/>
      <c r="G124" s="4"/>
      <c r="H124" s="4"/>
      <c r="I124" s="4"/>
      <c r="J124" s="4"/>
      <c r="K124" s="4"/>
      <c r="L124" s="4"/>
    </row>
    <row r="125" spans="2:12" hidden="1" x14ac:dyDescent="0.25">
      <c r="B125" s="41">
        <f t="shared" si="3"/>
        <v>40909</v>
      </c>
      <c r="C125" s="38">
        <v>41000</v>
      </c>
      <c r="D125" s="7">
        <v>1338.56</v>
      </c>
      <c r="E125" s="34"/>
      <c r="F125" s="34"/>
      <c r="G125" s="4"/>
      <c r="H125" s="4"/>
      <c r="I125" s="4"/>
      <c r="J125" s="4"/>
      <c r="K125" s="4"/>
      <c r="L125" s="4"/>
    </row>
    <row r="126" spans="2:12" hidden="1" x14ac:dyDescent="0.25">
      <c r="B126" s="41">
        <f t="shared" si="3"/>
        <v>40909</v>
      </c>
      <c r="C126" s="38">
        <v>41030</v>
      </c>
      <c r="D126" s="7">
        <v>1371.09</v>
      </c>
      <c r="E126" s="34"/>
      <c r="F126" s="34"/>
      <c r="G126" s="4"/>
      <c r="H126" s="4"/>
      <c r="I126" s="4"/>
      <c r="J126" s="4"/>
      <c r="K126" s="4"/>
      <c r="L126" s="4"/>
    </row>
    <row r="127" spans="2:12" hidden="1" x14ac:dyDescent="0.25">
      <c r="B127" s="41">
        <f t="shared" si="3"/>
        <v>40909</v>
      </c>
      <c r="C127" s="38">
        <v>41061</v>
      </c>
      <c r="D127" s="7">
        <v>1344.35</v>
      </c>
      <c r="E127" s="34"/>
      <c r="F127" s="34"/>
      <c r="G127" s="4"/>
      <c r="H127" s="4"/>
      <c r="I127" s="4"/>
      <c r="J127" s="4"/>
      <c r="K127" s="4"/>
      <c r="L127" s="4"/>
    </row>
    <row r="128" spans="2:12" hidden="1" x14ac:dyDescent="0.25">
      <c r="B128" s="41">
        <f t="shared" si="3"/>
        <v>40909</v>
      </c>
      <c r="C128" s="38">
        <v>41091</v>
      </c>
      <c r="D128" s="7">
        <v>1367.55</v>
      </c>
      <c r="E128" s="34"/>
      <c r="F128" s="34"/>
      <c r="G128" s="4"/>
      <c r="H128" s="4"/>
      <c r="I128" s="4"/>
      <c r="J128" s="4"/>
      <c r="K128" s="4"/>
      <c r="L128" s="4"/>
    </row>
    <row r="129" spans="2:12" hidden="1" x14ac:dyDescent="0.25">
      <c r="B129" s="41">
        <f t="shared" si="3"/>
        <v>40909</v>
      </c>
      <c r="C129" s="38">
        <v>41122</v>
      </c>
      <c r="D129" s="7">
        <v>1355.21</v>
      </c>
      <c r="E129" s="34"/>
      <c r="F129" s="34"/>
      <c r="G129" s="4"/>
      <c r="H129" s="4"/>
      <c r="I129" s="4"/>
      <c r="J129" s="4"/>
      <c r="K129" s="4"/>
      <c r="L129" s="4"/>
    </row>
    <row r="130" spans="2:12" hidden="1" x14ac:dyDescent="0.25">
      <c r="B130" s="41">
        <f t="shared" si="3"/>
        <v>40909</v>
      </c>
      <c r="C130" s="38">
        <v>41153</v>
      </c>
      <c r="D130" s="7">
        <v>1336.32</v>
      </c>
      <c r="E130" s="34"/>
      <c r="F130" s="34"/>
      <c r="G130" s="4"/>
      <c r="H130" s="4"/>
      <c r="I130" s="4"/>
      <c r="J130" s="4"/>
      <c r="K130" s="4"/>
      <c r="L130" s="4"/>
    </row>
    <row r="131" spans="2:12" hidden="1" x14ac:dyDescent="0.25">
      <c r="B131" s="41">
        <f t="shared" ref="B131:B169" si="4">DATE(YEAR(C131),1,1)</f>
        <v>40909</v>
      </c>
      <c r="C131" s="38">
        <v>41183</v>
      </c>
      <c r="D131" s="7">
        <v>1363.37</v>
      </c>
      <c r="E131" s="34"/>
      <c r="F131" s="34"/>
      <c r="G131" s="4"/>
      <c r="H131" s="4"/>
      <c r="I131" s="4"/>
      <c r="J131" s="4"/>
      <c r="K131" s="4"/>
      <c r="L131" s="4"/>
    </row>
    <row r="132" spans="2:12" hidden="1" x14ac:dyDescent="0.25">
      <c r="B132" s="41">
        <f t="shared" si="4"/>
        <v>40909</v>
      </c>
      <c r="C132" s="38">
        <v>41214</v>
      </c>
      <c r="D132" s="7">
        <v>1317.69</v>
      </c>
      <c r="E132" s="34"/>
      <c r="F132" s="34"/>
      <c r="G132" s="4"/>
      <c r="H132" s="4"/>
      <c r="I132" s="4"/>
      <c r="J132" s="4"/>
      <c r="K132" s="4"/>
      <c r="L132" s="4"/>
    </row>
    <row r="133" spans="2:12" hidden="1" x14ac:dyDescent="0.25">
      <c r="B133" s="41">
        <f t="shared" si="4"/>
        <v>40909</v>
      </c>
      <c r="C133" s="38">
        <v>41244</v>
      </c>
      <c r="D133" s="7">
        <v>1374.93</v>
      </c>
      <c r="E133" s="34"/>
      <c r="F133" s="34"/>
      <c r="G133" s="4"/>
      <c r="H133" s="4"/>
      <c r="I133" s="4"/>
      <c r="J133" s="4"/>
      <c r="K133" s="4"/>
      <c r="L133" s="4"/>
    </row>
    <row r="134" spans="2:12" hidden="1" x14ac:dyDescent="0.25">
      <c r="B134" s="41">
        <f t="shared" si="4"/>
        <v>41275</v>
      </c>
      <c r="C134" s="38">
        <v>41275</v>
      </c>
      <c r="D134" s="7">
        <v>1351.77</v>
      </c>
      <c r="E134" s="34"/>
      <c r="F134" s="34"/>
      <c r="G134" s="4"/>
      <c r="H134" s="4"/>
      <c r="I134" s="4"/>
      <c r="J134" s="4"/>
      <c r="K134" s="4"/>
      <c r="L134" s="4"/>
    </row>
    <row r="135" spans="2:12" hidden="1" x14ac:dyDescent="0.25">
      <c r="B135" s="41">
        <f t="shared" si="4"/>
        <v>41275</v>
      </c>
      <c r="C135" s="38">
        <v>41306</v>
      </c>
      <c r="D135" s="7">
        <v>1276.48</v>
      </c>
      <c r="E135" s="34"/>
      <c r="F135" s="34"/>
      <c r="G135" s="4"/>
      <c r="H135" s="4"/>
      <c r="I135" s="4"/>
      <c r="J135" s="4"/>
      <c r="K135" s="4"/>
      <c r="L135" s="4"/>
    </row>
    <row r="136" spans="2:12" hidden="1" x14ac:dyDescent="0.25">
      <c r="B136" s="41">
        <f t="shared" si="4"/>
        <v>41275</v>
      </c>
      <c r="C136" s="38">
        <v>41334</v>
      </c>
      <c r="D136" s="7">
        <v>1433.6</v>
      </c>
      <c r="E136" s="34"/>
      <c r="F136" s="34"/>
      <c r="G136" s="4"/>
      <c r="H136" s="4"/>
      <c r="I136" s="4"/>
      <c r="J136" s="4"/>
      <c r="K136" s="4"/>
      <c r="L136" s="4"/>
    </row>
    <row r="137" spans="2:12" hidden="1" x14ac:dyDescent="0.25">
      <c r="B137" s="41">
        <f t="shared" si="4"/>
        <v>41275</v>
      </c>
      <c r="C137" s="38">
        <v>41365</v>
      </c>
      <c r="D137" s="7">
        <v>1356.86</v>
      </c>
      <c r="E137" s="34"/>
      <c r="F137" s="34"/>
      <c r="G137" s="4"/>
      <c r="H137" s="4"/>
      <c r="I137" s="4"/>
      <c r="J137" s="4"/>
      <c r="K137" s="4"/>
      <c r="L137" s="4"/>
    </row>
    <row r="138" spans="2:12" hidden="1" x14ac:dyDescent="0.25">
      <c r="B138" s="41">
        <f t="shared" si="4"/>
        <v>41275</v>
      </c>
      <c r="C138" s="38">
        <v>41395</v>
      </c>
      <c r="D138" s="7">
        <v>1405.69</v>
      </c>
      <c r="E138" s="34"/>
      <c r="F138" s="34"/>
      <c r="G138" s="4"/>
      <c r="H138" s="4"/>
      <c r="I138" s="4"/>
      <c r="J138" s="4"/>
      <c r="K138" s="4"/>
      <c r="L138" s="4"/>
    </row>
    <row r="139" spans="2:12" hidden="1" x14ac:dyDescent="0.25">
      <c r="B139" s="41">
        <f t="shared" si="4"/>
        <v>41275</v>
      </c>
      <c r="C139" s="38">
        <v>41426</v>
      </c>
      <c r="D139" s="7">
        <v>1361.02</v>
      </c>
      <c r="E139" s="34"/>
      <c r="F139" s="34"/>
      <c r="G139" s="4"/>
      <c r="H139" s="4"/>
      <c r="I139" s="4"/>
      <c r="J139" s="4"/>
      <c r="K139" s="4"/>
      <c r="L139" s="4"/>
    </row>
    <row r="140" spans="2:12" hidden="1" x14ac:dyDescent="0.25">
      <c r="B140" s="41">
        <f t="shared" si="4"/>
        <v>41275</v>
      </c>
      <c r="C140" s="38">
        <v>41456</v>
      </c>
      <c r="D140" s="7">
        <v>1385.19</v>
      </c>
      <c r="E140" s="34"/>
      <c r="F140" s="34"/>
      <c r="G140" s="4"/>
      <c r="H140" s="4"/>
      <c r="I140" s="4"/>
      <c r="J140" s="4"/>
      <c r="K140" s="4"/>
      <c r="L140" s="4"/>
    </row>
    <row r="141" spans="2:12" hidden="1" x14ac:dyDescent="0.25">
      <c r="B141" s="41">
        <f t="shared" si="4"/>
        <v>41275</v>
      </c>
      <c r="C141" s="38">
        <v>41487</v>
      </c>
      <c r="D141" s="7">
        <v>1402.53</v>
      </c>
      <c r="E141" s="34"/>
      <c r="F141" s="34"/>
      <c r="G141" s="4"/>
      <c r="H141" s="4"/>
      <c r="I141" s="4"/>
      <c r="J141" s="4"/>
      <c r="K141" s="4"/>
      <c r="L141" s="4"/>
    </row>
    <row r="142" spans="2:12" hidden="1" x14ac:dyDescent="0.25">
      <c r="B142" s="41">
        <f t="shared" si="4"/>
        <v>41275</v>
      </c>
      <c r="C142" s="38">
        <v>41518</v>
      </c>
      <c r="D142" s="7">
        <v>1351.04</v>
      </c>
      <c r="E142" s="34"/>
      <c r="F142" s="34"/>
      <c r="G142" s="4"/>
      <c r="H142" s="4"/>
      <c r="I142" s="4"/>
      <c r="J142" s="4"/>
      <c r="K142" s="4"/>
      <c r="L142" s="4"/>
    </row>
    <row r="143" spans="2:12" hidden="1" x14ac:dyDescent="0.25">
      <c r="B143" s="41">
        <f t="shared" si="4"/>
        <v>41275</v>
      </c>
      <c r="C143" s="38">
        <v>41548</v>
      </c>
      <c r="D143" s="7">
        <v>1406.98</v>
      </c>
      <c r="E143" s="34"/>
      <c r="F143" s="34"/>
      <c r="G143" s="4"/>
      <c r="H143" s="4"/>
      <c r="I143" s="4"/>
      <c r="J143" s="4"/>
      <c r="K143" s="4"/>
      <c r="L143" s="4"/>
    </row>
    <row r="144" spans="2:12" hidden="1" x14ac:dyDescent="0.25">
      <c r="B144" s="41">
        <f t="shared" si="4"/>
        <v>41275</v>
      </c>
      <c r="C144" s="38">
        <v>41579</v>
      </c>
      <c r="D144" s="7">
        <v>1362.72</v>
      </c>
      <c r="E144" s="34"/>
      <c r="F144" s="34"/>
      <c r="G144" s="4"/>
      <c r="H144" s="4"/>
      <c r="I144" s="4"/>
      <c r="J144" s="4"/>
      <c r="K144" s="4"/>
      <c r="L144" s="4"/>
    </row>
    <row r="145" spans="2:12" hidden="1" x14ac:dyDescent="0.25">
      <c r="B145" s="41">
        <f t="shared" si="4"/>
        <v>41275</v>
      </c>
      <c r="C145" s="38">
        <v>41609</v>
      </c>
      <c r="D145" s="7">
        <v>1389.48</v>
      </c>
      <c r="E145" s="34"/>
      <c r="F145" s="34"/>
      <c r="G145" s="4"/>
      <c r="H145" s="4"/>
      <c r="I145" s="4"/>
      <c r="J145" s="4"/>
      <c r="K145" s="4"/>
      <c r="L145" s="4"/>
    </row>
    <row r="146" spans="2:12" hidden="1" x14ac:dyDescent="0.25">
      <c r="B146" s="41">
        <f t="shared" si="4"/>
        <v>41640</v>
      </c>
      <c r="C146" s="38">
        <v>41640</v>
      </c>
      <c r="D146" s="7">
        <v>1428.96</v>
      </c>
      <c r="E146" s="34"/>
      <c r="F146" s="34"/>
      <c r="G146" s="4"/>
      <c r="H146" s="4"/>
      <c r="I146" s="4"/>
      <c r="J146" s="4"/>
      <c r="K146" s="4"/>
      <c r="L146" s="4"/>
    </row>
    <row r="147" spans="2:12" hidden="1" x14ac:dyDescent="0.25">
      <c r="B147" s="41">
        <f t="shared" si="4"/>
        <v>41640</v>
      </c>
      <c r="C147" s="38">
        <v>41671</v>
      </c>
      <c r="D147" s="7">
        <v>1277.03</v>
      </c>
      <c r="E147" s="34"/>
      <c r="F147" s="34"/>
      <c r="G147" s="4"/>
      <c r="H147" s="4"/>
      <c r="I147" s="4"/>
      <c r="J147" s="4"/>
      <c r="K147" s="4"/>
      <c r="L147" s="4"/>
    </row>
    <row r="148" spans="2:12" hidden="1" x14ac:dyDescent="0.25">
      <c r="B148" s="41">
        <f t="shared" si="4"/>
        <v>41640</v>
      </c>
      <c r="C148" s="38">
        <v>41699</v>
      </c>
      <c r="D148" s="7">
        <v>1422.3</v>
      </c>
      <c r="E148" s="34"/>
      <c r="F148" s="34"/>
      <c r="G148" s="4"/>
      <c r="H148" s="4"/>
      <c r="I148" s="4"/>
      <c r="J148" s="4"/>
      <c r="K148" s="4"/>
      <c r="L148" s="4"/>
    </row>
    <row r="149" spans="2:12" hidden="1" x14ac:dyDescent="0.25">
      <c r="B149" s="41">
        <f t="shared" si="4"/>
        <v>41640</v>
      </c>
      <c r="C149" s="38">
        <v>41730</v>
      </c>
      <c r="D149" s="7">
        <v>1369.64</v>
      </c>
      <c r="E149" s="34"/>
      <c r="F149" s="34"/>
      <c r="G149" s="4"/>
      <c r="H149" s="4"/>
      <c r="I149" s="4"/>
      <c r="J149" s="4"/>
      <c r="K149" s="4"/>
      <c r="L149" s="4"/>
    </row>
    <row r="150" spans="2:12" hidden="1" x14ac:dyDescent="0.25">
      <c r="B150" s="41">
        <f t="shared" si="4"/>
        <v>41640</v>
      </c>
      <c r="C150" s="38">
        <v>41760</v>
      </c>
      <c r="D150" s="7">
        <v>1430.23</v>
      </c>
      <c r="E150" s="34"/>
      <c r="F150" s="34"/>
      <c r="G150" s="4"/>
      <c r="H150" s="4"/>
      <c r="I150" s="4"/>
      <c r="J150" s="4"/>
      <c r="K150" s="4"/>
      <c r="L150" s="4"/>
    </row>
    <row r="151" spans="2:12" hidden="1" x14ac:dyDescent="0.25">
      <c r="B151" s="41">
        <f t="shared" si="4"/>
        <v>41640</v>
      </c>
      <c r="C151" s="38">
        <v>41791</v>
      </c>
      <c r="D151" s="7">
        <v>1480.66</v>
      </c>
      <c r="E151" s="34"/>
      <c r="F151" s="34"/>
      <c r="G151" s="4"/>
      <c r="H151" s="4"/>
      <c r="I151" s="4"/>
      <c r="J151" s="4"/>
      <c r="K151" s="4"/>
      <c r="L151" s="4"/>
    </row>
    <row r="152" spans="2:12" hidden="1" x14ac:dyDescent="0.25">
      <c r="B152" s="41">
        <f t="shared" si="4"/>
        <v>41640</v>
      </c>
      <c r="C152" s="38">
        <v>41821</v>
      </c>
      <c r="D152" s="7">
        <v>1442.6</v>
      </c>
      <c r="E152" s="34"/>
      <c r="F152" s="34"/>
      <c r="G152" s="4"/>
      <c r="H152" s="4"/>
      <c r="I152" s="4"/>
      <c r="J152" s="4"/>
      <c r="K152" s="4"/>
      <c r="L152" s="4"/>
    </row>
    <row r="153" spans="2:12" hidden="1" x14ac:dyDescent="0.25">
      <c r="B153" s="41">
        <f t="shared" si="4"/>
        <v>41640</v>
      </c>
      <c r="C153" s="38">
        <v>41852</v>
      </c>
      <c r="D153" s="7">
        <v>1481.18</v>
      </c>
      <c r="E153" s="34"/>
      <c r="F153" s="34"/>
      <c r="G153" s="4"/>
      <c r="H153" s="4"/>
      <c r="I153" s="4"/>
      <c r="J153" s="4"/>
      <c r="K153" s="4"/>
      <c r="L153" s="4"/>
    </row>
    <row r="154" spans="2:12" hidden="1" x14ac:dyDescent="0.25">
      <c r="B154" s="41">
        <f t="shared" si="4"/>
        <v>41640</v>
      </c>
      <c r="C154" s="38">
        <v>41883</v>
      </c>
      <c r="D154" s="7">
        <v>1409.93</v>
      </c>
      <c r="E154" s="34"/>
      <c r="F154" s="34"/>
      <c r="G154" s="4"/>
      <c r="H154" s="4"/>
      <c r="I154" s="4"/>
      <c r="J154" s="4"/>
      <c r="K154" s="4"/>
      <c r="L154" s="4"/>
    </row>
    <row r="155" spans="2:12" hidden="1" x14ac:dyDescent="0.25">
      <c r="B155" s="41">
        <f t="shared" si="4"/>
        <v>41640</v>
      </c>
      <c r="C155" s="38">
        <v>41913</v>
      </c>
      <c r="D155" s="7">
        <v>1463.69</v>
      </c>
      <c r="E155" s="34"/>
      <c r="F155" s="34"/>
      <c r="G155" s="4"/>
      <c r="H155" s="4"/>
      <c r="I155" s="4"/>
      <c r="J155" s="4"/>
      <c r="K155" s="4"/>
      <c r="L155" s="4"/>
    </row>
    <row r="156" spans="2:12" hidden="1" x14ac:dyDescent="0.25">
      <c r="B156" s="41">
        <f t="shared" si="4"/>
        <v>41640</v>
      </c>
      <c r="C156" s="38">
        <v>41944</v>
      </c>
      <c r="D156" s="7">
        <v>1391.16</v>
      </c>
      <c r="E156" s="34"/>
      <c r="F156" s="34"/>
      <c r="G156" s="4"/>
      <c r="H156" s="4"/>
      <c r="I156" s="4"/>
      <c r="J156" s="4"/>
      <c r="K156" s="4"/>
      <c r="L156" s="4"/>
    </row>
    <row r="157" spans="2:12" hidden="1" x14ac:dyDescent="0.25">
      <c r="B157" s="41">
        <f t="shared" si="4"/>
        <v>41640</v>
      </c>
      <c r="C157" s="38">
        <v>41974</v>
      </c>
      <c r="D157" s="7">
        <v>1431.35</v>
      </c>
      <c r="E157" s="34"/>
      <c r="F157" s="34"/>
      <c r="G157" s="4"/>
      <c r="H157" s="4"/>
      <c r="I157" s="4"/>
      <c r="J157" s="4"/>
      <c r="K157" s="4"/>
      <c r="L157" s="4"/>
    </row>
    <row r="158" spans="2:12" hidden="1" x14ac:dyDescent="0.25">
      <c r="B158" s="41">
        <f t="shared" si="4"/>
        <v>42005</v>
      </c>
      <c r="C158" s="38">
        <v>42005</v>
      </c>
      <c r="D158" s="7">
        <v>1433.75</v>
      </c>
      <c r="E158" s="34"/>
      <c r="F158" s="34"/>
      <c r="G158" s="4"/>
      <c r="H158" s="4"/>
      <c r="I158" s="4"/>
      <c r="J158" s="4"/>
      <c r="K158" s="4"/>
      <c r="L158" s="4"/>
    </row>
    <row r="159" spans="2:12" hidden="1" x14ac:dyDescent="0.25">
      <c r="B159" s="41">
        <f t="shared" si="4"/>
        <v>42005</v>
      </c>
      <c r="C159" s="38">
        <v>42036</v>
      </c>
      <c r="D159" s="7">
        <v>1311.6</v>
      </c>
      <c r="E159" s="34"/>
      <c r="F159" s="34"/>
      <c r="G159" s="4"/>
      <c r="H159" s="4"/>
      <c r="I159" s="4"/>
      <c r="J159" s="4"/>
      <c r="K159" s="4"/>
      <c r="L159" s="4"/>
    </row>
    <row r="160" spans="2:12" hidden="1" x14ac:dyDescent="0.25">
      <c r="B160" s="41">
        <f t="shared" si="4"/>
        <v>42005</v>
      </c>
      <c r="C160" s="38">
        <v>42064</v>
      </c>
      <c r="D160" s="7">
        <v>1455.84</v>
      </c>
      <c r="E160" s="34"/>
      <c r="F160" s="34"/>
      <c r="G160" s="4"/>
      <c r="H160" s="4"/>
      <c r="I160" s="4"/>
      <c r="J160" s="4"/>
      <c r="K160" s="4"/>
      <c r="L160" s="4"/>
    </row>
    <row r="161" spans="2:12" hidden="1" x14ac:dyDescent="0.25">
      <c r="B161" s="41">
        <f t="shared" si="4"/>
        <v>42005</v>
      </c>
      <c r="C161" s="38">
        <v>42095</v>
      </c>
      <c r="D161" s="7">
        <v>1415.94</v>
      </c>
      <c r="E161" s="34"/>
      <c r="F161" s="34"/>
      <c r="G161" s="4"/>
      <c r="H161" s="4"/>
      <c r="I161" s="4"/>
      <c r="J161" s="4"/>
      <c r="K161" s="4"/>
      <c r="L161" s="4"/>
    </row>
    <row r="162" spans="2:12" hidden="1" x14ac:dyDescent="0.25">
      <c r="B162" s="41">
        <f t="shared" si="4"/>
        <v>42005</v>
      </c>
      <c r="C162" s="38">
        <v>42125</v>
      </c>
      <c r="D162" s="7">
        <v>1457.34</v>
      </c>
      <c r="E162" s="34"/>
      <c r="F162" s="34"/>
      <c r="G162" s="4"/>
      <c r="H162" s="4"/>
      <c r="I162" s="4"/>
      <c r="J162" s="4"/>
      <c r="K162" s="4"/>
      <c r="L162" s="4"/>
    </row>
    <row r="163" spans="2:12" hidden="1" x14ac:dyDescent="0.25">
      <c r="B163" s="41">
        <f t="shared" si="4"/>
        <v>42005</v>
      </c>
      <c r="C163" s="38">
        <v>42156</v>
      </c>
      <c r="D163" s="7">
        <v>1419.4</v>
      </c>
      <c r="E163" s="34"/>
      <c r="F163" s="34"/>
      <c r="G163" s="4"/>
      <c r="H163" s="4"/>
      <c r="I163" s="4"/>
      <c r="J163" s="4"/>
      <c r="K163" s="4"/>
      <c r="L163" s="4"/>
    </row>
    <row r="164" spans="2:12" hidden="1" x14ac:dyDescent="0.25">
      <c r="B164" s="41">
        <f t="shared" si="4"/>
        <v>42005</v>
      </c>
      <c r="C164" s="38">
        <v>42186</v>
      </c>
      <c r="D164" s="7">
        <v>1436.81</v>
      </c>
      <c r="E164" s="34"/>
      <c r="F164" s="34"/>
      <c r="G164" s="4"/>
      <c r="H164" s="4"/>
      <c r="I164" s="4"/>
      <c r="J164" s="4"/>
      <c r="K164" s="4"/>
      <c r="L164" s="4"/>
    </row>
    <row r="165" spans="2:12" hidden="1" x14ac:dyDescent="0.25">
      <c r="B165" s="41">
        <f t="shared" si="4"/>
        <v>42005</v>
      </c>
      <c r="C165" s="38">
        <v>42217</v>
      </c>
      <c r="D165" s="7">
        <v>1439.17</v>
      </c>
      <c r="E165" s="34"/>
      <c r="F165" s="34"/>
      <c r="G165" s="4"/>
      <c r="H165" s="4"/>
      <c r="I165" s="4"/>
      <c r="J165" s="4"/>
      <c r="K165" s="4"/>
      <c r="L165" s="4"/>
    </row>
    <row r="166" spans="2:12" x14ac:dyDescent="0.25">
      <c r="B166" s="41">
        <f t="shared" si="4"/>
        <v>42005</v>
      </c>
      <c r="C166" s="38">
        <v>42248</v>
      </c>
      <c r="D166" s="7">
        <v>1385.14</v>
      </c>
      <c r="E166" s="34"/>
      <c r="F166" s="34"/>
      <c r="G166" s="4"/>
      <c r="H166" s="4"/>
      <c r="I166" s="4"/>
      <c r="K166" s="4"/>
      <c r="L166" s="4"/>
    </row>
    <row r="167" spans="2:12" x14ac:dyDescent="0.25">
      <c r="B167" s="41">
        <f t="shared" si="4"/>
        <v>42005</v>
      </c>
      <c r="C167" s="38">
        <v>42278</v>
      </c>
      <c r="D167" s="7">
        <v>1438.71</v>
      </c>
      <c r="E167" s="34"/>
      <c r="F167" s="34"/>
      <c r="G167" s="4" t="s">
        <v>40</v>
      </c>
      <c r="H167" s="4"/>
      <c r="I167" s="4"/>
      <c r="K167" s="4"/>
      <c r="L167" s="4"/>
    </row>
    <row r="168" spans="2:12" x14ac:dyDescent="0.25">
      <c r="B168" s="41">
        <f t="shared" si="4"/>
        <v>42005</v>
      </c>
      <c r="C168" s="38">
        <v>42309</v>
      </c>
      <c r="D168" s="7">
        <v>1391.51</v>
      </c>
      <c r="E168" s="34"/>
      <c r="F168" s="34"/>
      <c r="G168" s="10"/>
      <c r="H168" s="104">
        <f>H7</f>
        <v>13795.5</v>
      </c>
      <c r="J168" s="99" t="s">
        <v>39</v>
      </c>
      <c r="K168" s="10" t="s">
        <v>37</v>
      </c>
      <c r="L168" s="10" t="s">
        <v>38</v>
      </c>
    </row>
    <row r="169" spans="2:12" x14ac:dyDescent="0.25">
      <c r="B169" s="41">
        <f t="shared" si="4"/>
        <v>42005</v>
      </c>
      <c r="C169" s="39">
        <v>42339</v>
      </c>
      <c r="D169" s="11">
        <v>1459.11</v>
      </c>
      <c r="E169" s="34"/>
      <c r="F169" s="34"/>
      <c r="G169" s="105">
        <v>37257</v>
      </c>
      <c r="H169" s="101">
        <f t="dataTable" ref="H169:H182" dt2D="0" dtr="0" r1="G4"/>
        <v>13795.5</v>
      </c>
      <c r="J169" s="100">
        <v>2002</v>
      </c>
      <c r="K169" s="101">
        <v>13795.5</v>
      </c>
      <c r="L169" s="100">
        <f>$K$2+$K$3*J169</f>
        <v>13823.770000000019</v>
      </c>
    </row>
    <row r="170" spans="2:12" x14ac:dyDescent="0.25">
      <c r="B170" s="4"/>
      <c r="C170" s="4"/>
      <c r="D170" s="4"/>
      <c r="E170" s="4"/>
      <c r="F170" s="4"/>
      <c r="G170" s="105">
        <v>37622</v>
      </c>
      <c r="H170" s="101">
        <v>13939.599999999999</v>
      </c>
      <c r="J170" s="100">
        <v>2003</v>
      </c>
      <c r="K170" s="101">
        <v>13939.599999999999</v>
      </c>
      <c r="L170" s="100">
        <f t="shared" ref="L170:L185" si="5">$K$2+$K$3*J170</f>
        <v>14083.558131868136</v>
      </c>
    </row>
    <row r="171" spans="2:12" x14ac:dyDescent="0.25">
      <c r="G171" s="105">
        <v>37987</v>
      </c>
      <c r="H171" s="101">
        <v>14187.6</v>
      </c>
      <c r="J171" s="100">
        <v>2004</v>
      </c>
      <c r="K171" s="101">
        <v>14187.6</v>
      </c>
      <c r="L171" s="100">
        <f t="shared" si="5"/>
        <v>14343.346263736254</v>
      </c>
    </row>
    <row r="172" spans="2:12" x14ac:dyDescent="0.25">
      <c r="G172" s="105">
        <v>38353</v>
      </c>
      <c r="H172" s="101">
        <v>14512.900000000001</v>
      </c>
      <c r="J172" s="100">
        <v>2005</v>
      </c>
      <c r="K172" s="101">
        <v>14512.900000000001</v>
      </c>
      <c r="L172" s="100">
        <f t="shared" si="5"/>
        <v>14603.134395604371</v>
      </c>
    </row>
    <row r="173" spans="2:12" x14ac:dyDescent="0.25">
      <c r="G173" s="105">
        <v>38718</v>
      </c>
      <c r="H173" s="101">
        <v>14857.739999999998</v>
      </c>
      <c r="J173" s="100">
        <v>2006</v>
      </c>
      <c r="K173" s="101">
        <v>14857.739999999998</v>
      </c>
      <c r="L173" s="100">
        <f t="shared" si="5"/>
        <v>14862.922527472547</v>
      </c>
    </row>
    <row r="174" spans="2:12" x14ac:dyDescent="0.25">
      <c r="G174" s="105">
        <v>39083</v>
      </c>
      <c r="H174" s="101">
        <v>14975.399999999998</v>
      </c>
      <c r="J174" s="100">
        <v>2007</v>
      </c>
      <c r="K174" s="101">
        <v>14975.399999999998</v>
      </c>
      <c r="L174" s="100">
        <f t="shared" si="5"/>
        <v>15122.710659340664</v>
      </c>
    </row>
    <row r="175" spans="2:12" x14ac:dyDescent="0.25">
      <c r="G175" s="105">
        <v>39448</v>
      </c>
      <c r="H175" s="101">
        <v>15867.52</v>
      </c>
      <c r="J175" s="100">
        <v>2008</v>
      </c>
      <c r="K175" s="101">
        <v>15867.52</v>
      </c>
      <c r="L175" s="100">
        <f t="shared" si="5"/>
        <v>15382.498791208782</v>
      </c>
    </row>
    <row r="176" spans="2:12" x14ac:dyDescent="0.25">
      <c r="G176" s="105">
        <v>39814</v>
      </c>
      <c r="H176" s="101">
        <v>16204.98</v>
      </c>
      <c r="J176" s="100">
        <v>2009</v>
      </c>
      <c r="K176" s="101">
        <v>16204.98</v>
      </c>
      <c r="L176" s="100">
        <f t="shared" si="5"/>
        <v>15642.286923076899</v>
      </c>
    </row>
    <row r="177" spans="7:12" x14ac:dyDescent="0.25">
      <c r="G177" s="105">
        <v>40179</v>
      </c>
      <c r="H177" s="101">
        <v>16015.25</v>
      </c>
      <c r="J177" s="100">
        <v>2010</v>
      </c>
      <c r="K177" s="101">
        <v>16015.25</v>
      </c>
      <c r="L177" s="100">
        <f t="shared" si="5"/>
        <v>15902.075054945075</v>
      </c>
    </row>
    <row r="178" spans="7:12" x14ac:dyDescent="0.25">
      <c r="G178" s="105">
        <v>40544</v>
      </c>
      <c r="H178" s="101">
        <v>16037.769999999999</v>
      </c>
      <c r="J178" s="100">
        <v>2011</v>
      </c>
      <c r="K178" s="101">
        <v>16037.769999999999</v>
      </c>
      <c r="L178" s="100">
        <f t="shared" si="5"/>
        <v>16161.863186813192</v>
      </c>
    </row>
    <row r="179" spans="7:12" x14ac:dyDescent="0.25">
      <c r="G179" s="105">
        <v>40909</v>
      </c>
      <c r="H179" s="101">
        <v>16222.83</v>
      </c>
      <c r="J179" s="100">
        <v>2012</v>
      </c>
      <c r="K179" s="101">
        <v>16222.83</v>
      </c>
      <c r="L179" s="100">
        <f t="shared" si="5"/>
        <v>16421.65131868131</v>
      </c>
    </row>
    <row r="180" spans="7:12" x14ac:dyDescent="0.25">
      <c r="G180" s="105">
        <v>41275</v>
      </c>
      <c r="H180" s="101">
        <v>16483.36</v>
      </c>
      <c r="J180" s="100">
        <v>2013</v>
      </c>
      <c r="K180" s="101">
        <v>16483.36</v>
      </c>
      <c r="L180" s="100">
        <f t="shared" si="5"/>
        <v>16681.439450549427</v>
      </c>
    </row>
    <row r="181" spans="7:12" x14ac:dyDescent="0.25">
      <c r="G181" s="105">
        <v>41640</v>
      </c>
      <c r="H181" s="101">
        <v>17028.73</v>
      </c>
      <c r="J181" s="100">
        <v>2014</v>
      </c>
      <c r="K181" s="101">
        <v>17028.73</v>
      </c>
      <c r="L181" s="100">
        <f t="shared" si="5"/>
        <v>16941.227582417603</v>
      </c>
    </row>
    <row r="182" spans="7:12" x14ac:dyDescent="0.25">
      <c r="G182" s="9">
        <v>42005</v>
      </c>
      <c r="H182" s="103">
        <v>17044.319999999996</v>
      </c>
      <c r="J182" s="100">
        <v>2015</v>
      </c>
      <c r="K182" s="101">
        <v>17044.319999999996</v>
      </c>
      <c r="L182" s="100">
        <f t="shared" si="5"/>
        <v>17201.015714285721</v>
      </c>
    </row>
    <row r="183" spans="7:12" x14ac:dyDescent="0.25">
      <c r="J183" s="100">
        <v>2016</v>
      </c>
      <c r="K183" s="101"/>
      <c r="L183" s="100">
        <f t="shared" si="5"/>
        <v>17460.803846153838</v>
      </c>
    </row>
    <row r="184" spans="7:12" x14ac:dyDescent="0.25">
      <c r="J184" s="100">
        <v>2017</v>
      </c>
      <c r="K184" s="101"/>
      <c r="L184" s="100">
        <f t="shared" si="5"/>
        <v>17720.591978021956</v>
      </c>
    </row>
    <row r="185" spans="7:12" x14ac:dyDescent="0.25">
      <c r="J185" s="102">
        <v>2018</v>
      </c>
      <c r="K185" s="103"/>
      <c r="L185" s="102">
        <f t="shared" si="5"/>
        <v>17980.380109890131</v>
      </c>
    </row>
  </sheetData>
  <phoneticPr fontId="3" type="noConversion"/>
  <printOptions headings="1"/>
  <pageMargins left="0.74803149606299213" right="0.74803149606299213" top="0.98425196850393704" bottom="0.98425196850393704" header="0.51181102362204722" footer="0.51181102362204722"/>
  <pageSetup paperSize="9" orientation="portrait" blackAndWhite="1" horizontalDpi="180" verticalDpi="180" r:id="rId1"/>
  <headerFooter alignWithMargins="0"/>
  <drawing r:id="rId2"/>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B1:K23"/>
  <sheetViews>
    <sheetView showGridLines="0" workbookViewId="0">
      <selection activeCell="N36" sqref="N36"/>
    </sheetView>
  </sheetViews>
  <sheetFormatPr defaultColWidth="9" defaultRowHeight="14.4" x14ac:dyDescent="0.25"/>
  <cols>
    <col min="1" max="1" width="2.21875" style="13" customWidth="1"/>
    <col min="2" max="2" width="12.5546875" style="13" customWidth="1"/>
    <col min="3" max="3" width="14.33203125" style="13" customWidth="1"/>
    <col min="4" max="4" width="12" style="13" customWidth="1"/>
    <col min="5" max="5" width="11.88671875" style="14" customWidth="1"/>
    <col min="6" max="6" width="8.44140625" style="14" bestFit="1" customWidth="1"/>
    <col min="7" max="11" width="8.44140625" style="13" bestFit="1" customWidth="1"/>
    <col min="12" max="12" width="1.6640625" style="13" customWidth="1"/>
    <col min="13" max="16384" width="9" style="13"/>
  </cols>
  <sheetData>
    <row r="1" spans="2:11" x14ac:dyDescent="0.25">
      <c r="B1" s="15"/>
      <c r="C1" s="15"/>
      <c r="D1" s="15"/>
      <c r="E1" s="70" t="s">
        <v>30</v>
      </c>
    </row>
    <row r="2" spans="2:11" x14ac:dyDescent="0.25">
      <c r="B2" s="62" t="s">
        <v>17</v>
      </c>
      <c r="C2" s="64">
        <v>800000</v>
      </c>
      <c r="D2" s="15"/>
      <c r="E2" s="17"/>
      <c r="F2" s="17">
        <v>25</v>
      </c>
      <c r="G2" s="15"/>
      <c r="H2" s="15"/>
      <c r="I2" s="15"/>
      <c r="J2" s="15"/>
      <c r="K2" s="15"/>
    </row>
    <row r="3" spans="2:11" x14ac:dyDescent="0.25">
      <c r="B3" s="62" t="s">
        <v>16</v>
      </c>
      <c r="C3" s="64">
        <f>F2/10</f>
        <v>2.5</v>
      </c>
      <c r="D3" s="15"/>
      <c r="E3" s="71">
        <f>C13</f>
        <v>950000</v>
      </c>
      <c r="F3" s="72">
        <f>F2/10</f>
        <v>2.5</v>
      </c>
      <c r="G3" s="73">
        <v>1</v>
      </c>
      <c r="H3" s="73">
        <v>1.5</v>
      </c>
      <c r="I3" s="73">
        <v>2</v>
      </c>
      <c r="J3" s="73">
        <v>2.5</v>
      </c>
      <c r="K3" s="73">
        <v>3</v>
      </c>
    </row>
    <row r="4" spans="2:11" x14ac:dyDescent="0.25">
      <c r="B4" s="62" t="s">
        <v>15</v>
      </c>
      <c r="C4" s="64">
        <v>5</v>
      </c>
      <c r="D4" s="15"/>
      <c r="E4" s="74">
        <v>1000</v>
      </c>
      <c r="F4" s="75">
        <f t="dataTable" ref="F4:K12" dt2D="1" dtr="1" r1="C3" r2="C9"/>
        <v>-450000</v>
      </c>
      <c r="G4" s="76">
        <v>-300000</v>
      </c>
      <c r="H4" s="77">
        <v>-350000</v>
      </c>
      <c r="I4" s="76">
        <v>-400000</v>
      </c>
      <c r="J4" s="77">
        <v>-450000</v>
      </c>
      <c r="K4" s="78">
        <v>-500000</v>
      </c>
    </row>
    <row r="5" spans="2:11" x14ac:dyDescent="0.25">
      <c r="B5" s="62" t="s">
        <v>14</v>
      </c>
      <c r="C5" s="64">
        <v>100</v>
      </c>
      <c r="D5" s="15"/>
      <c r="E5" s="79">
        <v>1500</v>
      </c>
      <c r="F5" s="80">
        <v>-275000</v>
      </c>
      <c r="G5" s="81">
        <v>-50000</v>
      </c>
      <c r="H5" s="82">
        <v>-125000</v>
      </c>
      <c r="I5" s="81">
        <v>-200000</v>
      </c>
      <c r="J5" s="82">
        <v>-275000</v>
      </c>
      <c r="K5" s="83">
        <v>-350000</v>
      </c>
    </row>
    <row r="6" spans="2:11" x14ac:dyDescent="0.25">
      <c r="B6" s="62" t="s">
        <v>13</v>
      </c>
      <c r="C6" s="64">
        <v>80</v>
      </c>
      <c r="D6" s="15"/>
      <c r="E6" s="74">
        <v>2000</v>
      </c>
      <c r="F6" s="80">
        <v>-100000</v>
      </c>
      <c r="G6" s="81">
        <v>200000</v>
      </c>
      <c r="H6" s="82">
        <v>100000</v>
      </c>
      <c r="I6" s="81">
        <v>0</v>
      </c>
      <c r="J6" s="82">
        <v>-100000</v>
      </c>
      <c r="K6" s="83">
        <v>-200000</v>
      </c>
    </row>
    <row r="7" spans="2:11" x14ac:dyDescent="0.25">
      <c r="B7" s="62" t="s">
        <v>12</v>
      </c>
      <c r="C7" s="64">
        <v>1000</v>
      </c>
      <c r="D7" s="15"/>
      <c r="E7" s="79">
        <v>2500</v>
      </c>
      <c r="F7" s="80">
        <v>75000</v>
      </c>
      <c r="G7" s="81">
        <v>450000</v>
      </c>
      <c r="H7" s="82">
        <v>325000</v>
      </c>
      <c r="I7" s="81">
        <v>200000</v>
      </c>
      <c r="J7" s="82">
        <v>75000</v>
      </c>
      <c r="K7" s="83">
        <v>-50000</v>
      </c>
    </row>
    <row r="8" spans="2:11" x14ac:dyDescent="0.25">
      <c r="B8" s="15"/>
      <c r="C8" s="15"/>
      <c r="D8" s="15"/>
      <c r="E8" s="74">
        <v>3000</v>
      </c>
      <c r="F8" s="80">
        <v>250000</v>
      </c>
      <c r="G8" s="81">
        <v>700000</v>
      </c>
      <c r="H8" s="82">
        <v>550000</v>
      </c>
      <c r="I8" s="81">
        <v>400000</v>
      </c>
      <c r="J8" s="82">
        <v>250000</v>
      </c>
      <c r="K8" s="83">
        <v>100000</v>
      </c>
    </row>
    <row r="9" spans="2:11" x14ac:dyDescent="0.25">
      <c r="B9" s="62" t="s">
        <v>11</v>
      </c>
      <c r="C9" s="65">
        <v>5000</v>
      </c>
      <c r="D9" s="15"/>
      <c r="E9" s="79">
        <v>3500</v>
      </c>
      <c r="F9" s="80">
        <v>425000</v>
      </c>
      <c r="G9" s="81">
        <v>950000</v>
      </c>
      <c r="H9" s="82">
        <v>775000</v>
      </c>
      <c r="I9" s="81">
        <v>600000</v>
      </c>
      <c r="J9" s="82">
        <v>425000</v>
      </c>
      <c r="K9" s="83">
        <v>250000</v>
      </c>
    </row>
    <row r="10" spans="2:11" x14ac:dyDescent="0.25">
      <c r="B10" s="62" t="s">
        <v>10</v>
      </c>
      <c r="C10" s="66">
        <f>C7-((C13+C2)/C9)</f>
        <v>650</v>
      </c>
      <c r="D10" s="15"/>
      <c r="E10" s="74">
        <v>4000</v>
      </c>
      <c r="F10" s="80">
        <v>600000</v>
      </c>
      <c r="G10" s="81">
        <v>1200000</v>
      </c>
      <c r="H10" s="82">
        <v>1000000</v>
      </c>
      <c r="I10" s="81">
        <v>800000</v>
      </c>
      <c r="J10" s="82">
        <v>600000</v>
      </c>
      <c r="K10" s="83">
        <v>400000</v>
      </c>
    </row>
    <row r="11" spans="2:11" x14ac:dyDescent="0.25">
      <c r="B11" s="62" t="s">
        <v>9</v>
      </c>
      <c r="C11" s="66">
        <f>C2+C9*(C5*C3+C6*C4)</f>
        <v>4050000</v>
      </c>
      <c r="D11" s="15"/>
      <c r="E11" s="79">
        <v>4500</v>
      </c>
      <c r="F11" s="80">
        <v>775000</v>
      </c>
      <c r="G11" s="81">
        <v>1450000</v>
      </c>
      <c r="H11" s="82">
        <v>1225000</v>
      </c>
      <c r="I11" s="81">
        <v>1000000</v>
      </c>
      <c r="J11" s="82">
        <v>775000</v>
      </c>
      <c r="K11" s="83">
        <v>550000</v>
      </c>
    </row>
    <row r="12" spans="2:11" x14ac:dyDescent="0.25">
      <c r="B12" s="62" t="s">
        <v>8</v>
      </c>
      <c r="C12" s="66">
        <f>C7*C9</f>
        <v>5000000</v>
      </c>
      <c r="D12" s="15"/>
      <c r="E12" s="74">
        <v>5000</v>
      </c>
      <c r="F12" s="84">
        <v>950000</v>
      </c>
      <c r="G12" s="85">
        <v>1700000</v>
      </c>
      <c r="H12" s="86">
        <v>1450000</v>
      </c>
      <c r="I12" s="85">
        <v>1200000</v>
      </c>
      <c r="J12" s="86">
        <v>950000</v>
      </c>
      <c r="K12" s="87">
        <v>700000</v>
      </c>
    </row>
    <row r="13" spans="2:11" x14ac:dyDescent="0.25">
      <c r="B13" s="62" t="s">
        <v>7</v>
      </c>
      <c r="C13" s="67">
        <f>C12-C11</f>
        <v>950000</v>
      </c>
      <c r="D13" s="15"/>
      <c r="E13" s="88" t="s">
        <v>31</v>
      </c>
      <c r="G13" s="15"/>
      <c r="H13" s="15"/>
      <c r="I13" s="15"/>
      <c r="J13" s="15"/>
    </row>
    <row r="14" spans="2:11" x14ac:dyDescent="0.25">
      <c r="B14" s="15"/>
      <c r="C14" s="15"/>
      <c r="D14" s="15"/>
      <c r="E14" s="17"/>
      <c r="F14" s="89">
        <v>1</v>
      </c>
      <c r="G14" s="90">
        <v>1.5</v>
      </c>
      <c r="H14" s="90">
        <v>2</v>
      </c>
      <c r="I14" s="90">
        <v>2.5</v>
      </c>
      <c r="J14" s="91">
        <v>3</v>
      </c>
    </row>
    <row r="15" spans="2:11" x14ac:dyDescent="0.25">
      <c r="B15" s="62" t="s">
        <v>6</v>
      </c>
      <c r="C15" s="69">
        <f>C2/(C7-C10)</f>
        <v>2285.7142857142858</v>
      </c>
      <c r="D15" s="15"/>
      <c r="E15" s="94">
        <f>C15</f>
        <v>2285.7142857142858</v>
      </c>
      <c r="F15" s="95">
        <f t="dataTable" ref="F15:J16" dt2D="0" dtr="1" r1="C3" ca="1"/>
        <v>1600</v>
      </c>
      <c r="G15" s="96">
        <v>1777.7777777777778</v>
      </c>
      <c r="H15" s="96">
        <v>2000</v>
      </c>
      <c r="I15" s="96">
        <v>2285.7142857142858</v>
      </c>
      <c r="J15" s="97">
        <v>2666.6666666666665</v>
      </c>
    </row>
    <row r="16" spans="2:11" x14ac:dyDescent="0.25">
      <c r="B16" s="15"/>
      <c r="C16" s="15"/>
      <c r="D16" s="15"/>
      <c r="E16" s="17"/>
      <c r="F16" s="92">
        <v>0</v>
      </c>
      <c r="G16" s="85">
        <v>0</v>
      </c>
      <c r="H16" s="85">
        <v>0</v>
      </c>
      <c r="I16" s="85">
        <v>0</v>
      </c>
      <c r="J16" s="87">
        <v>0</v>
      </c>
    </row>
    <row r="17" spans="2:11" x14ac:dyDescent="0.25">
      <c r="B17" s="16" t="str">
        <f>"工时="&amp;C3</f>
        <v>工时=2.5</v>
      </c>
      <c r="C17" s="15"/>
      <c r="D17" s="15"/>
      <c r="E17" s="93" t="s">
        <v>32</v>
      </c>
      <c r="F17" s="17"/>
      <c r="G17" s="15"/>
      <c r="H17" s="15"/>
      <c r="I17" s="15"/>
      <c r="J17" s="15"/>
      <c r="K17" s="15"/>
    </row>
    <row r="18" spans="2:11" x14ac:dyDescent="0.25">
      <c r="B18" s="15"/>
      <c r="C18" s="15"/>
      <c r="D18" s="15"/>
      <c r="E18" s="94">
        <f>C15</f>
        <v>2285.7142857142858</v>
      </c>
      <c r="F18" s="68">
        <v>1500000</v>
      </c>
      <c r="G18" s="15"/>
      <c r="H18" s="15"/>
      <c r="I18" s="15"/>
      <c r="J18" s="15"/>
      <c r="K18" s="15"/>
    </row>
    <row r="19" spans="2:11" x14ac:dyDescent="0.25">
      <c r="B19" s="15"/>
      <c r="C19" s="15"/>
      <c r="D19" s="15"/>
      <c r="E19" s="94">
        <f>C15</f>
        <v>2285.7142857142858</v>
      </c>
      <c r="F19" s="68">
        <v>0</v>
      </c>
      <c r="G19" s="15"/>
      <c r="H19" s="15"/>
      <c r="I19" s="15"/>
      <c r="J19" s="15"/>
      <c r="K19" s="15"/>
    </row>
    <row r="20" spans="2:11" x14ac:dyDescent="0.25">
      <c r="E20" s="94">
        <f>C15</f>
        <v>2285.7142857142858</v>
      </c>
      <c r="F20" s="68">
        <v>-500000</v>
      </c>
      <c r="G20" s="15"/>
      <c r="H20" s="15"/>
      <c r="I20" s="15"/>
      <c r="J20" s="15"/>
      <c r="K20" s="15"/>
    </row>
    <row r="23" spans="2:11" x14ac:dyDescent="0.25">
      <c r="I23" s="13" t="s">
        <v>41</v>
      </c>
    </row>
  </sheetData>
  <phoneticPr fontId="3" type="noConversion"/>
  <printOptions headings="1"/>
  <pageMargins left="0.74803149606299213" right="0.74803149606299213" top="0.98425196850393704" bottom="0.98425196850393704" header="0.51181102362204722" footer="0.51181102362204722"/>
  <pageSetup paperSize="9" orientation="portrait" blackAndWhite="1" horizontalDpi="4294967293" verticalDpi="4294967293" r:id="rId1"/>
  <headerFooter alignWithMargins="0"/>
  <drawing r:id="rId2"/>
  <legacyDrawing r:id="rId3"/>
  <mc:AlternateContent xmlns:mc="http://schemas.openxmlformats.org/markup-compatibility/2006">
    <mc:Choice Requires="x14">
      <controls>
        <mc:AlternateContent xmlns:mc="http://schemas.openxmlformats.org/markup-compatibility/2006">
          <mc:Choice Requires="x14">
            <control shapeId="3073" r:id="rId4" name="Spinner 1">
              <controlPr defaultSize="0" autoPict="0">
                <anchor moveWithCells="1" sizeWithCells="1">
                  <from>
                    <xdr:col>13</xdr:col>
                    <xdr:colOff>548640</xdr:colOff>
                    <xdr:row>18</xdr:row>
                    <xdr:rowOff>106680</xdr:rowOff>
                  </from>
                  <to>
                    <xdr:col>14</xdr:col>
                    <xdr:colOff>220980</xdr:colOff>
                    <xdr:row>20</xdr:row>
                    <xdr:rowOff>22860</xdr:rowOff>
                  </to>
                </anchor>
              </controlPr>
            </control>
          </mc:Choice>
        </mc:AlternateContent>
      </controls>
    </mc:Choice>
  </mc:AlternateConten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N44"/>
  <sheetViews>
    <sheetView showGridLines="0" zoomScale="90" zoomScaleNormal="90" workbookViewId="0">
      <selection activeCell="B24" sqref="B24"/>
    </sheetView>
  </sheetViews>
  <sheetFormatPr defaultRowHeight="14.4" x14ac:dyDescent="0.25"/>
  <cols>
    <col min="1" max="1" width="1.77734375" style="4" customWidth="1"/>
    <col min="2" max="2" width="27.21875" style="4" bestFit="1" customWidth="1"/>
    <col min="3" max="3" width="15" style="106" customWidth="1"/>
    <col min="4" max="4" width="16.109375" style="106" customWidth="1"/>
    <col min="5" max="5" width="14.33203125" style="106" customWidth="1"/>
    <col min="6" max="6" width="4.33203125" style="106" customWidth="1"/>
    <col min="7" max="7" width="1.44140625" style="4" customWidth="1"/>
    <col min="8" max="8" width="6.77734375" style="4" bestFit="1" customWidth="1"/>
    <col min="9" max="9" width="8.21875" style="4" bestFit="1" customWidth="1"/>
    <col min="10" max="10" width="7.6640625" style="4" customWidth="1"/>
    <col min="11" max="11" width="6.44140625" style="4" customWidth="1"/>
    <col min="12" max="12" width="1.6640625" style="4" customWidth="1"/>
    <col min="13" max="13" width="7.21875" style="4" customWidth="1"/>
    <col min="14" max="14" width="10.44140625" style="4" customWidth="1"/>
    <col min="15" max="15" width="1.44140625" style="4" customWidth="1"/>
    <col min="16" max="257" width="8.88671875" style="4"/>
    <col min="258" max="258" width="23.33203125" style="4" customWidth="1"/>
    <col min="259" max="259" width="13.6640625" style="4" customWidth="1"/>
    <col min="260" max="260" width="15.44140625" style="4" customWidth="1"/>
    <col min="261" max="261" width="14.33203125" style="4" customWidth="1"/>
    <col min="262" max="262" width="4.33203125" style="4" customWidth="1"/>
    <col min="263" max="263" width="1.44140625" style="4" customWidth="1"/>
    <col min="264" max="264" width="4.77734375" style="4" customWidth="1"/>
    <col min="265" max="265" width="6.6640625" style="4" customWidth="1"/>
    <col min="266" max="266" width="7.6640625" style="4" customWidth="1"/>
    <col min="267" max="267" width="6.44140625" style="4" customWidth="1"/>
    <col min="268" max="268" width="1.6640625" style="4" customWidth="1"/>
    <col min="269" max="269" width="7.21875" style="4" customWidth="1"/>
    <col min="270" max="270" width="10.44140625" style="4" customWidth="1"/>
    <col min="271" max="271" width="1.44140625" style="4" customWidth="1"/>
    <col min="272" max="513" width="8.88671875" style="4"/>
    <col min="514" max="514" width="23.33203125" style="4" customWidth="1"/>
    <col min="515" max="515" width="13.6640625" style="4" customWidth="1"/>
    <col min="516" max="516" width="15.44140625" style="4" customWidth="1"/>
    <col min="517" max="517" width="14.33203125" style="4" customWidth="1"/>
    <col min="518" max="518" width="4.33203125" style="4" customWidth="1"/>
    <col min="519" max="519" width="1.44140625" style="4" customWidth="1"/>
    <col min="520" max="520" width="4.77734375" style="4" customWidth="1"/>
    <col min="521" max="521" width="6.6640625" style="4" customWidth="1"/>
    <col min="522" max="522" width="7.6640625" style="4" customWidth="1"/>
    <col min="523" max="523" width="6.44140625" style="4" customWidth="1"/>
    <col min="524" max="524" width="1.6640625" style="4" customWidth="1"/>
    <col min="525" max="525" width="7.21875" style="4" customWidth="1"/>
    <col min="526" max="526" width="10.44140625" style="4" customWidth="1"/>
    <col min="527" max="527" width="1.44140625" style="4" customWidth="1"/>
    <col min="528" max="769" width="8.88671875" style="4"/>
    <col min="770" max="770" width="23.33203125" style="4" customWidth="1"/>
    <col min="771" max="771" width="13.6640625" style="4" customWidth="1"/>
    <col min="772" max="772" width="15.44140625" style="4" customWidth="1"/>
    <col min="773" max="773" width="14.33203125" style="4" customWidth="1"/>
    <col min="774" max="774" width="4.33203125" style="4" customWidth="1"/>
    <col min="775" max="775" width="1.44140625" style="4" customWidth="1"/>
    <col min="776" max="776" width="4.77734375" style="4" customWidth="1"/>
    <col min="777" max="777" width="6.6640625" style="4" customWidth="1"/>
    <col min="778" max="778" width="7.6640625" style="4" customWidth="1"/>
    <col min="779" max="779" width="6.44140625" style="4" customWidth="1"/>
    <col min="780" max="780" width="1.6640625" style="4" customWidth="1"/>
    <col min="781" max="781" width="7.21875" style="4" customWidth="1"/>
    <col min="782" max="782" width="10.44140625" style="4" customWidth="1"/>
    <col min="783" max="783" width="1.44140625" style="4" customWidth="1"/>
    <col min="784" max="1025" width="8.88671875" style="4"/>
    <col min="1026" max="1026" width="23.33203125" style="4" customWidth="1"/>
    <col min="1027" max="1027" width="13.6640625" style="4" customWidth="1"/>
    <col min="1028" max="1028" width="15.44140625" style="4" customWidth="1"/>
    <col min="1029" max="1029" width="14.33203125" style="4" customWidth="1"/>
    <col min="1030" max="1030" width="4.33203125" style="4" customWidth="1"/>
    <col min="1031" max="1031" width="1.44140625" style="4" customWidth="1"/>
    <col min="1032" max="1032" width="4.77734375" style="4" customWidth="1"/>
    <col min="1033" max="1033" width="6.6640625" style="4" customWidth="1"/>
    <col min="1034" max="1034" width="7.6640625" style="4" customWidth="1"/>
    <col min="1035" max="1035" width="6.44140625" style="4" customWidth="1"/>
    <col min="1036" max="1036" width="1.6640625" style="4" customWidth="1"/>
    <col min="1037" max="1037" width="7.21875" style="4" customWidth="1"/>
    <col min="1038" max="1038" width="10.44140625" style="4" customWidth="1"/>
    <col min="1039" max="1039" width="1.44140625" style="4" customWidth="1"/>
    <col min="1040" max="1281" width="8.88671875" style="4"/>
    <col min="1282" max="1282" width="23.33203125" style="4" customWidth="1"/>
    <col min="1283" max="1283" width="13.6640625" style="4" customWidth="1"/>
    <col min="1284" max="1284" width="15.44140625" style="4" customWidth="1"/>
    <col min="1285" max="1285" width="14.33203125" style="4" customWidth="1"/>
    <col min="1286" max="1286" width="4.33203125" style="4" customWidth="1"/>
    <col min="1287" max="1287" width="1.44140625" style="4" customWidth="1"/>
    <col min="1288" max="1288" width="4.77734375" style="4" customWidth="1"/>
    <col min="1289" max="1289" width="6.6640625" style="4" customWidth="1"/>
    <col min="1290" max="1290" width="7.6640625" style="4" customWidth="1"/>
    <col min="1291" max="1291" width="6.44140625" style="4" customWidth="1"/>
    <col min="1292" max="1292" width="1.6640625" style="4" customWidth="1"/>
    <col min="1293" max="1293" width="7.21875" style="4" customWidth="1"/>
    <col min="1294" max="1294" width="10.44140625" style="4" customWidth="1"/>
    <col min="1295" max="1295" width="1.44140625" style="4" customWidth="1"/>
    <col min="1296" max="1537" width="8.88671875" style="4"/>
    <col min="1538" max="1538" width="23.33203125" style="4" customWidth="1"/>
    <col min="1539" max="1539" width="13.6640625" style="4" customWidth="1"/>
    <col min="1540" max="1540" width="15.44140625" style="4" customWidth="1"/>
    <col min="1541" max="1541" width="14.33203125" style="4" customWidth="1"/>
    <col min="1542" max="1542" width="4.33203125" style="4" customWidth="1"/>
    <col min="1543" max="1543" width="1.44140625" style="4" customWidth="1"/>
    <col min="1544" max="1544" width="4.77734375" style="4" customWidth="1"/>
    <col min="1545" max="1545" width="6.6640625" style="4" customWidth="1"/>
    <col min="1546" max="1546" width="7.6640625" style="4" customWidth="1"/>
    <col min="1547" max="1547" width="6.44140625" style="4" customWidth="1"/>
    <col min="1548" max="1548" width="1.6640625" style="4" customWidth="1"/>
    <col min="1549" max="1549" width="7.21875" style="4" customWidth="1"/>
    <col min="1550" max="1550" width="10.44140625" style="4" customWidth="1"/>
    <col min="1551" max="1551" width="1.44140625" style="4" customWidth="1"/>
    <col min="1552" max="1793" width="8.88671875" style="4"/>
    <col min="1794" max="1794" width="23.33203125" style="4" customWidth="1"/>
    <col min="1795" max="1795" width="13.6640625" style="4" customWidth="1"/>
    <col min="1796" max="1796" width="15.44140625" style="4" customWidth="1"/>
    <col min="1797" max="1797" width="14.33203125" style="4" customWidth="1"/>
    <col min="1798" max="1798" width="4.33203125" style="4" customWidth="1"/>
    <col min="1799" max="1799" width="1.44140625" style="4" customWidth="1"/>
    <col min="1800" max="1800" width="4.77734375" style="4" customWidth="1"/>
    <col min="1801" max="1801" width="6.6640625" style="4" customWidth="1"/>
    <col min="1802" max="1802" width="7.6640625" style="4" customWidth="1"/>
    <col min="1803" max="1803" width="6.44140625" style="4" customWidth="1"/>
    <col min="1804" max="1804" width="1.6640625" style="4" customWidth="1"/>
    <col min="1805" max="1805" width="7.21875" style="4" customWidth="1"/>
    <col min="1806" max="1806" width="10.44140625" style="4" customWidth="1"/>
    <col min="1807" max="1807" width="1.44140625" style="4" customWidth="1"/>
    <col min="1808" max="2049" width="8.88671875" style="4"/>
    <col min="2050" max="2050" width="23.33203125" style="4" customWidth="1"/>
    <col min="2051" max="2051" width="13.6640625" style="4" customWidth="1"/>
    <col min="2052" max="2052" width="15.44140625" style="4" customWidth="1"/>
    <col min="2053" max="2053" width="14.33203125" style="4" customWidth="1"/>
    <col min="2054" max="2054" width="4.33203125" style="4" customWidth="1"/>
    <col min="2055" max="2055" width="1.44140625" style="4" customWidth="1"/>
    <col min="2056" max="2056" width="4.77734375" style="4" customWidth="1"/>
    <col min="2057" max="2057" width="6.6640625" style="4" customWidth="1"/>
    <col min="2058" max="2058" width="7.6640625" style="4" customWidth="1"/>
    <col min="2059" max="2059" width="6.44140625" style="4" customWidth="1"/>
    <col min="2060" max="2060" width="1.6640625" style="4" customWidth="1"/>
    <col min="2061" max="2061" width="7.21875" style="4" customWidth="1"/>
    <col min="2062" max="2062" width="10.44140625" style="4" customWidth="1"/>
    <col min="2063" max="2063" width="1.44140625" style="4" customWidth="1"/>
    <col min="2064" max="2305" width="8.88671875" style="4"/>
    <col min="2306" max="2306" width="23.33203125" style="4" customWidth="1"/>
    <col min="2307" max="2307" width="13.6640625" style="4" customWidth="1"/>
    <col min="2308" max="2308" width="15.44140625" style="4" customWidth="1"/>
    <col min="2309" max="2309" width="14.33203125" style="4" customWidth="1"/>
    <col min="2310" max="2310" width="4.33203125" style="4" customWidth="1"/>
    <col min="2311" max="2311" width="1.44140625" style="4" customWidth="1"/>
    <col min="2312" max="2312" width="4.77734375" style="4" customWidth="1"/>
    <col min="2313" max="2313" width="6.6640625" style="4" customWidth="1"/>
    <col min="2314" max="2314" width="7.6640625" style="4" customWidth="1"/>
    <col min="2315" max="2315" width="6.44140625" style="4" customWidth="1"/>
    <col min="2316" max="2316" width="1.6640625" style="4" customWidth="1"/>
    <col min="2317" max="2317" width="7.21875" style="4" customWidth="1"/>
    <col min="2318" max="2318" width="10.44140625" style="4" customWidth="1"/>
    <col min="2319" max="2319" width="1.44140625" style="4" customWidth="1"/>
    <col min="2320" max="2561" width="8.88671875" style="4"/>
    <col min="2562" max="2562" width="23.33203125" style="4" customWidth="1"/>
    <col min="2563" max="2563" width="13.6640625" style="4" customWidth="1"/>
    <col min="2564" max="2564" width="15.44140625" style="4" customWidth="1"/>
    <col min="2565" max="2565" width="14.33203125" style="4" customWidth="1"/>
    <col min="2566" max="2566" width="4.33203125" style="4" customWidth="1"/>
    <col min="2567" max="2567" width="1.44140625" style="4" customWidth="1"/>
    <col min="2568" max="2568" width="4.77734375" style="4" customWidth="1"/>
    <col min="2569" max="2569" width="6.6640625" style="4" customWidth="1"/>
    <col min="2570" max="2570" width="7.6640625" style="4" customWidth="1"/>
    <col min="2571" max="2571" width="6.44140625" style="4" customWidth="1"/>
    <col min="2572" max="2572" width="1.6640625" style="4" customWidth="1"/>
    <col min="2573" max="2573" width="7.21875" style="4" customWidth="1"/>
    <col min="2574" max="2574" width="10.44140625" style="4" customWidth="1"/>
    <col min="2575" max="2575" width="1.44140625" style="4" customWidth="1"/>
    <col min="2576" max="2817" width="8.88671875" style="4"/>
    <col min="2818" max="2818" width="23.33203125" style="4" customWidth="1"/>
    <col min="2819" max="2819" width="13.6640625" style="4" customWidth="1"/>
    <col min="2820" max="2820" width="15.44140625" style="4" customWidth="1"/>
    <col min="2821" max="2821" width="14.33203125" style="4" customWidth="1"/>
    <col min="2822" max="2822" width="4.33203125" style="4" customWidth="1"/>
    <col min="2823" max="2823" width="1.44140625" style="4" customWidth="1"/>
    <col min="2824" max="2824" width="4.77734375" style="4" customWidth="1"/>
    <col min="2825" max="2825" width="6.6640625" style="4" customWidth="1"/>
    <col min="2826" max="2826" width="7.6640625" style="4" customWidth="1"/>
    <col min="2827" max="2827" width="6.44140625" style="4" customWidth="1"/>
    <col min="2828" max="2828" width="1.6640625" style="4" customWidth="1"/>
    <col min="2829" max="2829" width="7.21875" style="4" customWidth="1"/>
    <col min="2830" max="2830" width="10.44140625" style="4" customWidth="1"/>
    <col min="2831" max="2831" width="1.44140625" style="4" customWidth="1"/>
    <col min="2832" max="3073" width="8.88671875" style="4"/>
    <col min="3074" max="3074" width="23.33203125" style="4" customWidth="1"/>
    <col min="3075" max="3075" width="13.6640625" style="4" customWidth="1"/>
    <col min="3076" max="3076" width="15.44140625" style="4" customWidth="1"/>
    <col min="3077" max="3077" width="14.33203125" style="4" customWidth="1"/>
    <col min="3078" max="3078" width="4.33203125" style="4" customWidth="1"/>
    <col min="3079" max="3079" width="1.44140625" style="4" customWidth="1"/>
    <col min="3080" max="3080" width="4.77734375" style="4" customWidth="1"/>
    <col min="3081" max="3081" width="6.6640625" style="4" customWidth="1"/>
    <col min="3082" max="3082" width="7.6640625" style="4" customWidth="1"/>
    <col min="3083" max="3083" width="6.44140625" style="4" customWidth="1"/>
    <col min="3084" max="3084" width="1.6640625" style="4" customWidth="1"/>
    <col min="3085" max="3085" width="7.21875" style="4" customWidth="1"/>
    <col min="3086" max="3086" width="10.44140625" style="4" customWidth="1"/>
    <col min="3087" max="3087" width="1.44140625" style="4" customWidth="1"/>
    <col min="3088" max="3329" width="8.88671875" style="4"/>
    <col min="3330" max="3330" width="23.33203125" style="4" customWidth="1"/>
    <col min="3331" max="3331" width="13.6640625" style="4" customWidth="1"/>
    <col min="3332" max="3332" width="15.44140625" style="4" customWidth="1"/>
    <col min="3333" max="3333" width="14.33203125" style="4" customWidth="1"/>
    <col min="3334" max="3334" width="4.33203125" style="4" customWidth="1"/>
    <col min="3335" max="3335" width="1.44140625" style="4" customWidth="1"/>
    <col min="3336" max="3336" width="4.77734375" style="4" customWidth="1"/>
    <col min="3337" max="3337" width="6.6640625" style="4" customWidth="1"/>
    <col min="3338" max="3338" width="7.6640625" style="4" customWidth="1"/>
    <col min="3339" max="3339" width="6.44140625" style="4" customWidth="1"/>
    <col min="3340" max="3340" width="1.6640625" style="4" customWidth="1"/>
    <col min="3341" max="3341" width="7.21875" style="4" customWidth="1"/>
    <col min="3342" max="3342" width="10.44140625" style="4" customWidth="1"/>
    <col min="3343" max="3343" width="1.44140625" style="4" customWidth="1"/>
    <col min="3344" max="3585" width="8.88671875" style="4"/>
    <col min="3586" max="3586" width="23.33203125" style="4" customWidth="1"/>
    <col min="3587" max="3587" width="13.6640625" style="4" customWidth="1"/>
    <col min="3588" max="3588" width="15.44140625" style="4" customWidth="1"/>
    <col min="3589" max="3589" width="14.33203125" style="4" customWidth="1"/>
    <col min="3590" max="3590" width="4.33203125" style="4" customWidth="1"/>
    <col min="3591" max="3591" width="1.44140625" style="4" customWidth="1"/>
    <col min="3592" max="3592" width="4.77734375" style="4" customWidth="1"/>
    <col min="3593" max="3593" width="6.6640625" style="4" customWidth="1"/>
    <col min="3594" max="3594" width="7.6640625" style="4" customWidth="1"/>
    <col min="3595" max="3595" width="6.44140625" style="4" customWidth="1"/>
    <col min="3596" max="3596" width="1.6640625" style="4" customWidth="1"/>
    <col min="3597" max="3597" width="7.21875" style="4" customWidth="1"/>
    <col min="3598" max="3598" width="10.44140625" style="4" customWidth="1"/>
    <col min="3599" max="3599" width="1.44140625" style="4" customWidth="1"/>
    <col min="3600" max="3841" width="8.88671875" style="4"/>
    <col min="3842" max="3842" width="23.33203125" style="4" customWidth="1"/>
    <col min="3843" max="3843" width="13.6640625" style="4" customWidth="1"/>
    <col min="3844" max="3844" width="15.44140625" style="4" customWidth="1"/>
    <col min="3845" max="3845" width="14.33203125" style="4" customWidth="1"/>
    <col min="3846" max="3846" width="4.33203125" style="4" customWidth="1"/>
    <col min="3847" max="3847" width="1.44140625" style="4" customWidth="1"/>
    <col min="3848" max="3848" width="4.77734375" style="4" customWidth="1"/>
    <col min="3849" max="3849" width="6.6640625" style="4" customWidth="1"/>
    <col min="3850" max="3850" width="7.6640625" style="4" customWidth="1"/>
    <col min="3851" max="3851" width="6.44140625" style="4" customWidth="1"/>
    <col min="3852" max="3852" width="1.6640625" style="4" customWidth="1"/>
    <col min="3853" max="3853" width="7.21875" style="4" customWidth="1"/>
    <col min="3854" max="3854" width="10.44140625" style="4" customWidth="1"/>
    <col min="3855" max="3855" width="1.44140625" style="4" customWidth="1"/>
    <col min="3856" max="4097" width="8.88671875" style="4"/>
    <col min="4098" max="4098" width="23.33203125" style="4" customWidth="1"/>
    <col min="4099" max="4099" width="13.6640625" style="4" customWidth="1"/>
    <col min="4100" max="4100" width="15.44140625" style="4" customWidth="1"/>
    <col min="4101" max="4101" width="14.33203125" style="4" customWidth="1"/>
    <col min="4102" max="4102" width="4.33203125" style="4" customWidth="1"/>
    <col min="4103" max="4103" width="1.44140625" style="4" customWidth="1"/>
    <col min="4104" max="4104" width="4.77734375" style="4" customWidth="1"/>
    <col min="4105" max="4105" width="6.6640625" style="4" customWidth="1"/>
    <col min="4106" max="4106" width="7.6640625" style="4" customWidth="1"/>
    <col min="4107" max="4107" width="6.44140625" style="4" customWidth="1"/>
    <col min="4108" max="4108" width="1.6640625" style="4" customWidth="1"/>
    <col min="4109" max="4109" width="7.21875" style="4" customWidth="1"/>
    <col min="4110" max="4110" width="10.44140625" style="4" customWidth="1"/>
    <col min="4111" max="4111" width="1.44140625" style="4" customWidth="1"/>
    <col min="4112" max="4353" width="8.88671875" style="4"/>
    <col min="4354" max="4354" width="23.33203125" style="4" customWidth="1"/>
    <col min="4355" max="4355" width="13.6640625" style="4" customWidth="1"/>
    <col min="4356" max="4356" width="15.44140625" style="4" customWidth="1"/>
    <col min="4357" max="4357" width="14.33203125" style="4" customWidth="1"/>
    <col min="4358" max="4358" width="4.33203125" style="4" customWidth="1"/>
    <col min="4359" max="4359" width="1.44140625" style="4" customWidth="1"/>
    <col min="4360" max="4360" width="4.77734375" style="4" customWidth="1"/>
    <col min="4361" max="4361" width="6.6640625" style="4" customWidth="1"/>
    <col min="4362" max="4362" width="7.6640625" style="4" customWidth="1"/>
    <col min="4363" max="4363" width="6.44140625" style="4" customWidth="1"/>
    <col min="4364" max="4364" width="1.6640625" style="4" customWidth="1"/>
    <col min="4365" max="4365" width="7.21875" style="4" customWidth="1"/>
    <col min="4366" max="4366" width="10.44140625" style="4" customWidth="1"/>
    <col min="4367" max="4367" width="1.44140625" style="4" customWidth="1"/>
    <col min="4368" max="4609" width="8.88671875" style="4"/>
    <col min="4610" max="4610" width="23.33203125" style="4" customWidth="1"/>
    <col min="4611" max="4611" width="13.6640625" style="4" customWidth="1"/>
    <col min="4612" max="4612" width="15.44140625" style="4" customWidth="1"/>
    <col min="4613" max="4613" width="14.33203125" style="4" customWidth="1"/>
    <col min="4614" max="4614" width="4.33203125" style="4" customWidth="1"/>
    <col min="4615" max="4615" width="1.44140625" style="4" customWidth="1"/>
    <col min="4616" max="4616" width="4.77734375" style="4" customWidth="1"/>
    <col min="4617" max="4617" width="6.6640625" style="4" customWidth="1"/>
    <col min="4618" max="4618" width="7.6640625" style="4" customWidth="1"/>
    <col min="4619" max="4619" width="6.44140625" style="4" customWidth="1"/>
    <col min="4620" max="4620" width="1.6640625" style="4" customWidth="1"/>
    <col min="4621" max="4621" width="7.21875" style="4" customWidth="1"/>
    <col min="4622" max="4622" width="10.44140625" style="4" customWidth="1"/>
    <col min="4623" max="4623" width="1.44140625" style="4" customWidth="1"/>
    <col min="4624" max="4865" width="8.88671875" style="4"/>
    <col min="4866" max="4866" width="23.33203125" style="4" customWidth="1"/>
    <col min="4867" max="4867" width="13.6640625" style="4" customWidth="1"/>
    <col min="4868" max="4868" width="15.44140625" style="4" customWidth="1"/>
    <col min="4869" max="4869" width="14.33203125" style="4" customWidth="1"/>
    <col min="4870" max="4870" width="4.33203125" style="4" customWidth="1"/>
    <col min="4871" max="4871" width="1.44140625" style="4" customWidth="1"/>
    <col min="4872" max="4872" width="4.77734375" style="4" customWidth="1"/>
    <col min="4873" max="4873" width="6.6640625" style="4" customWidth="1"/>
    <col min="4874" max="4874" width="7.6640625" style="4" customWidth="1"/>
    <col min="4875" max="4875" width="6.44140625" style="4" customWidth="1"/>
    <col min="4876" max="4876" width="1.6640625" style="4" customWidth="1"/>
    <col min="4877" max="4877" width="7.21875" style="4" customWidth="1"/>
    <col min="4878" max="4878" width="10.44140625" style="4" customWidth="1"/>
    <col min="4879" max="4879" width="1.44140625" style="4" customWidth="1"/>
    <col min="4880" max="5121" width="8.88671875" style="4"/>
    <col min="5122" max="5122" width="23.33203125" style="4" customWidth="1"/>
    <col min="5123" max="5123" width="13.6640625" style="4" customWidth="1"/>
    <col min="5124" max="5124" width="15.44140625" style="4" customWidth="1"/>
    <col min="5125" max="5125" width="14.33203125" style="4" customWidth="1"/>
    <col min="5126" max="5126" width="4.33203125" style="4" customWidth="1"/>
    <col min="5127" max="5127" width="1.44140625" style="4" customWidth="1"/>
    <col min="5128" max="5128" width="4.77734375" style="4" customWidth="1"/>
    <col min="5129" max="5129" width="6.6640625" style="4" customWidth="1"/>
    <col min="5130" max="5130" width="7.6640625" style="4" customWidth="1"/>
    <col min="5131" max="5131" width="6.44140625" style="4" customWidth="1"/>
    <col min="5132" max="5132" width="1.6640625" style="4" customWidth="1"/>
    <col min="5133" max="5133" width="7.21875" style="4" customWidth="1"/>
    <col min="5134" max="5134" width="10.44140625" style="4" customWidth="1"/>
    <col min="5135" max="5135" width="1.44140625" style="4" customWidth="1"/>
    <col min="5136" max="5377" width="8.88671875" style="4"/>
    <col min="5378" max="5378" width="23.33203125" style="4" customWidth="1"/>
    <col min="5379" max="5379" width="13.6640625" style="4" customWidth="1"/>
    <col min="5380" max="5380" width="15.44140625" style="4" customWidth="1"/>
    <col min="5381" max="5381" width="14.33203125" style="4" customWidth="1"/>
    <col min="5382" max="5382" width="4.33203125" style="4" customWidth="1"/>
    <col min="5383" max="5383" width="1.44140625" style="4" customWidth="1"/>
    <col min="5384" max="5384" width="4.77734375" style="4" customWidth="1"/>
    <col min="5385" max="5385" width="6.6640625" style="4" customWidth="1"/>
    <col min="5386" max="5386" width="7.6640625" style="4" customWidth="1"/>
    <col min="5387" max="5387" width="6.44140625" style="4" customWidth="1"/>
    <col min="5388" max="5388" width="1.6640625" style="4" customWidth="1"/>
    <col min="5389" max="5389" width="7.21875" style="4" customWidth="1"/>
    <col min="5390" max="5390" width="10.44140625" style="4" customWidth="1"/>
    <col min="5391" max="5391" width="1.44140625" style="4" customWidth="1"/>
    <col min="5392" max="5633" width="8.88671875" style="4"/>
    <col min="5634" max="5634" width="23.33203125" style="4" customWidth="1"/>
    <col min="5635" max="5635" width="13.6640625" style="4" customWidth="1"/>
    <col min="5636" max="5636" width="15.44140625" style="4" customWidth="1"/>
    <col min="5637" max="5637" width="14.33203125" style="4" customWidth="1"/>
    <col min="5638" max="5638" width="4.33203125" style="4" customWidth="1"/>
    <col min="5639" max="5639" width="1.44140625" style="4" customWidth="1"/>
    <col min="5640" max="5640" width="4.77734375" style="4" customWidth="1"/>
    <col min="5641" max="5641" width="6.6640625" style="4" customWidth="1"/>
    <col min="5642" max="5642" width="7.6640625" style="4" customWidth="1"/>
    <col min="5643" max="5643" width="6.44140625" style="4" customWidth="1"/>
    <col min="5644" max="5644" width="1.6640625" style="4" customWidth="1"/>
    <col min="5645" max="5645" width="7.21875" style="4" customWidth="1"/>
    <col min="5646" max="5646" width="10.44140625" style="4" customWidth="1"/>
    <col min="5647" max="5647" width="1.44140625" style="4" customWidth="1"/>
    <col min="5648" max="5889" width="8.88671875" style="4"/>
    <col min="5890" max="5890" width="23.33203125" style="4" customWidth="1"/>
    <col min="5891" max="5891" width="13.6640625" style="4" customWidth="1"/>
    <col min="5892" max="5892" width="15.44140625" style="4" customWidth="1"/>
    <col min="5893" max="5893" width="14.33203125" style="4" customWidth="1"/>
    <col min="5894" max="5894" width="4.33203125" style="4" customWidth="1"/>
    <col min="5895" max="5895" width="1.44140625" style="4" customWidth="1"/>
    <col min="5896" max="5896" width="4.77734375" style="4" customWidth="1"/>
    <col min="5897" max="5897" width="6.6640625" style="4" customWidth="1"/>
    <col min="5898" max="5898" width="7.6640625" style="4" customWidth="1"/>
    <col min="5899" max="5899" width="6.44140625" style="4" customWidth="1"/>
    <col min="5900" max="5900" width="1.6640625" style="4" customWidth="1"/>
    <col min="5901" max="5901" width="7.21875" style="4" customWidth="1"/>
    <col min="5902" max="5902" width="10.44140625" style="4" customWidth="1"/>
    <col min="5903" max="5903" width="1.44140625" style="4" customWidth="1"/>
    <col min="5904" max="6145" width="8.88671875" style="4"/>
    <col min="6146" max="6146" width="23.33203125" style="4" customWidth="1"/>
    <col min="6147" max="6147" width="13.6640625" style="4" customWidth="1"/>
    <col min="6148" max="6148" width="15.44140625" style="4" customWidth="1"/>
    <col min="6149" max="6149" width="14.33203125" style="4" customWidth="1"/>
    <col min="6150" max="6150" width="4.33203125" style="4" customWidth="1"/>
    <col min="6151" max="6151" width="1.44140625" style="4" customWidth="1"/>
    <col min="6152" max="6152" width="4.77734375" style="4" customWidth="1"/>
    <col min="6153" max="6153" width="6.6640625" style="4" customWidth="1"/>
    <col min="6154" max="6154" width="7.6640625" style="4" customWidth="1"/>
    <col min="6155" max="6155" width="6.44140625" style="4" customWidth="1"/>
    <col min="6156" max="6156" width="1.6640625" style="4" customWidth="1"/>
    <col min="6157" max="6157" width="7.21875" style="4" customWidth="1"/>
    <col min="6158" max="6158" width="10.44140625" style="4" customWidth="1"/>
    <col min="6159" max="6159" width="1.44140625" style="4" customWidth="1"/>
    <col min="6160" max="6401" width="8.88671875" style="4"/>
    <col min="6402" max="6402" width="23.33203125" style="4" customWidth="1"/>
    <col min="6403" max="6403" width="13.6640625" style="4" customWidth="1"/>
    <col min="6404" max="6404" width="15.44140625" style="4" customWidth="1"/>
    <col min="6405" max="6405" width="14.33203125" style="4" customWidth="1"/>
    <col min="6406" max="6406" width="4.33203125" style="4" customWidth="1"/>
    <col min="6407" max="6407" width="1.44140625" style="4" customWidth="1"/>
    <col min="6408" max="6408" width="4.77734375" style="4" customWidth="1"/>
    <col min="6409" max="6409" width="6.6640625" style="4" customWidth="1"/>
    <col min="6410" max="6410" width="7.6640625" style="4" customWidth="1"/>
    <col min="6411" max="6411" width="6.44140625" style="4" customWidth="1"/>
    <col min="6412" max="6412" width="1.6640625" style="4" customWidth="1"/>
    <col min="6413" max="6413" width="7.21875" style="4" customWidth="1"/>
    <col min="6414" max="6414" width="10.44140625" style="4" customWidth="1"/>
    <col min="6415" max="6415" width="1.44140625" style="4" customWidth="1"/>
    <col min="6416" max="6657" width="8.88671875" style="4"/>
    <col min="6658" max="6658" width="23.33203125" style="4" customWidth="1"/>
    <col min="6659" max="6659" width="13.6640625" style="4" customWidth="1"/>
    <col min="6660" max="6660" width="15.44140625" style="4" customWidth="1"/>
    <col min="6661" max="6661" width="14.33203125" style="4" customWidth="1"/>
    <col min="6662" max="6662" width="4.33203125" style="4" customWidth="1"/>
    <col min="6663" max="6663" width="1.44140625" style="4" customWidth="1"/>
    <col min="6664" max="6664" width="4.77734375" style="4" customWidth="1"/>
    <col min="6665" max="6665" width="6.6640625" style="4" customWidth="1"/>
    <col min="6666" max="6666" width="7.6640625" style="4" customWidth="1"/>
    <col min="6667" max="6667" width="6.44140625" style="4" customWidth="1"/>
    <col min="6668" max="6668" width="1.6640625" style="4" customWidth="1"/>
    <col min="6669" max="6669" width="7.21875" style="4" customWidth="1"/>
    <col min="6670" max="6670" width="10.44140625" style="4" customWidth="1"/>
    <col min="6671" max="6671" width="1.44140625" style="4" customWidth="1"/>
    <col min="6672" max="6913" width="8.88671875" style="4"/>
    <col min="6914" max="6914" width="23.33203125" style="4" customWidth="1"/>
    <col min="6915" max="6915" width="13.6640625" style="4" customWidth="1"/>
    <col min="6916" max="6916" width="15.44140625" style="4" customWidth="1"/>
    <col min="6917" max="6917" width="14.33203125" style="4" customWidth="1"/>
    <col min="6918" max="6918" width="4.33203125" style="4" customWidth="1"/>
    <col min="6919" max="6919" width="1.44140625" style="4" customWidth="1"/>
    <col min="6920" max="6920" width="4.77734375" style="4" customWidth="1"/>
    <col min="6921" max="6921" width="6.6640625" style="4" customWidth="1"/>
    <col min="6922" max="6922" width="7.6640625" style="4" customWidth="1"/>
    <col min="6923" max="6923" width="6.44140625" style="4" customWidth="1"/>
    <col min="6924" max="6924" width="1.6640625" style="4" customWidth="1"/>
    <col min="6925" max="6925" width="7.21875" style="4" customWidth="1"/>
    <col min="6926" max="6926" width="10.44140625" style="4" customWidth="1"/>
    <col min="6927" max="6927" width="1.44140625" style="4" customWidth="1"/>
    <col min="6928" max="7169" width="8.88671875" style="4"/>
    <col min="7170" max="7170" width="23.33203125" style="4" customWidth="1"/>
    <col min="7171" max="7171" width="13.6640625" style="4" customWidth="1"/>
    <col min="7172" max="7172" width="15.44140625" style="4" customWidth="1"/>
    <col min="7173" max="7173" width="14.33203125" style="4" customWidth="1"/>
    <col min="7174" max="7174" width="4.33203125" style="4" customWidth="1"/>
    <col min="7175" max="7175" width="1.44140625" style="4" customWidth="1"/>
    <col min="7176" max="7176" width="4.77734375" style="4" customWidth="1"/>
    <col min="7177" max="7177" width="6.6640625" style="4" customWidth="1"/>
    <col min="7178" max="7178" width="7.6640625" style="4" customWidth="1"/>
    <col min="7179" max="7179" width="6.44140625" style="4" customWidth="1"/>
    <col min="7180" max="7180" width="1.6640625" style="4" customWidth="1"/>
    <col min="7181" max="7181" width="7.21875" style="4" customWidth="1"/>
    <col min="7182" max="7182" width="10.44140625" style="4" customWidth="1"/>
    <col min="7183" max="7183" width="1.44140625" style="4" customWidth="1"/>
    <col min="7184" max="7425" width="8.88671875" style="4"/>
    <col min="7426" max="7426" width="23.33203125" style="4" customWidth="1"/>
    <col min="7427" max="7427" width="13.6640625" style="4" customWidth="1"/>
    <col min="7428" max="7428" width="15.44140625" style="4" customWidth="1"/>
    <col min="7429" max="7429" width="14.33203125" style="4" customWidth="1"/>
    <col min="7430" max="7430" width="4.33203125" style="4" customWidth="1"/>
    <col min="7431" max="7431" width="1.44140625" style="4" customWidth="1"/>
    <col min="7432" max="7432" width="4.77734375" style="4" customWidth="1"/>
    <col min="7433" max="7433" width="6.6640625" style="4" customWidth="1"/>
    <col min="7434" max="7434" width="7.6640625" style="4" customWidth="1"/>
    <col min="7435" max="7435" width="6.44140625" style="4" customWidth="1"/>
    <col min="7436" max="7436" width="1.6640625" style="4" customWidth="1"/>
    <col min="7437" max="7437" width="7.21875" style="4" customWidth="1"/>
    <col min="7438" max="7438" width="10.44140625" style="4" customWidth="1"/>
    <col min="7439" max="7439" width="1.44140625" style="4" customWidth="1"/>
    <col min="7440" max="7681" width="8.88671875" style="4"/>
    <col min="7682" max="7682" width="23.33203125" style="4" customWidth="1"/>
    <col min="7683" max="7683" width="13.6640625" style="4" customWidth="1"/>
    <col min="7684" max="7684" width="15.44140625" style="4" customWidth="1"/>
    <col min="7685" max="7685" width="14.33203125" style="4" customWidth="1"/>
    <col min="7686" max="7686" width="4.33203125" style="4" customWidth="1"/>
    <col min="7687" max="7687" width="1.44140625" style="4" customWidth="1"/>
    <col min="7688" max="7688" width="4.77734375" style="4" customWidth="1"/>
    <col min="7689" max="7689" width="6.6640625" style="4" customWidth="1"/>
    <col min="7690" max="7690" width="7.6640625" style="4" customWidth="1"/>
    <col min="7691" max="7691" width="6.44140625" style="4" customWidth="1"/>
    <col min="7692" max="7692" width="1.6640625" style="4" customWidth="1"/>
    <col min="7693" max="7693" width="7.21875" style="4" customWidth="1"/>
    <col min="7694" max="7694" width="10.44140625" style="4" customWidth="1"/>
    <col min="7695" max="7695" width="1.44140625" style="4" customWidth="1"/>
    <col min="7696" max="7937" width="8.88671875" style="4"/>
    <col min="7938" max="7938" width="23.33203125" style="4" customWidth="1"/>
    <col min="7939" max="7939" width="13.6640625" style="4" customWidth="1"/>
    <col min="7940" max="7940" width="15.44140625" style="4" customWidth="1"/>
    <col min="7941" max="7941" width="14.33203125" style="4" customWidth="1"/>
    <col min="7942" max="7942" width="4.33203125" style="4" customWidth="1"/>
    <col min="7943" max="7943" width="1.44140625" style="4" customWidth="1"/>
    <col min="7944" max="7944" width="4.77734375" style="4" customWidth="1"/>
    <col min="7945" max="7945" width="6.6640625" style="4" customWidth="1"/>
    <col min="7946" max="7946" width="7.6640625" style="4" customWidth="1"/>
    <col min="7947" max="7947" width="6.44140625" style="4" customWidth="1"/>
    <col min="7948" max="7948" width="1.6640625" style="4" customWidth="1"/>
    <col min="7949" max="7949" width="7.21875" style="4" customWidth="1"/>
    <col min="7950" max="7950" width="10.44140625" style="4" customWidth="1"/>
    <col min="7951" max="7951" width="1.44140625" style="4" customWidth="1"/>
    <col min="7952" max="8193" width="8.88671875" style="4"/>
    <col min="8194" max="8194" width="23.33203125" style="4" customWidth="1"/>
    <col min="8195" max="8195" width="13.6640625" style="4" customWidth="1"/>
    <col min="8196" max="8196" width="15.44140625" style="4" customWidth="1"/>
    <col min="8197" max="8197" width="14.33203125" style="4" customWidth="1"/>
    <col min="8198" max="8198" width="4.33203125" style="4" customWidth="1"/>
    <col min="8199" max="8199" width="1.44140625" style="4" customWidth="1"/>
    <col min="8200" max="8200" width="4.77734375" style="4" customWidth="1"/>
    <col min="8201" max="8201" width="6.6640625" style="4" customWidth="1"/>
    <col min="8202" max="8202" width="7.6640625" style="4" customWidth="1"/>
    <col min="8203" max="8203" width="6.44140625" style="4" customWidth="1"/>
    <col min="8204" max="8204" width="1.6640625" style="4" customWidth="1"/>
    <col min="8205" max="8205" width="7.21875" style="4" customWidth="1"/>
    <col min="8206" max="8206" width="10.44140625" style="4" customWidth="1"/>
    <col min="8207" max="8207" width="1.44140625" style="4" customWidth="1"/>
    <col min="8208" max="8449" width="8.88671875" style="4"/>
    <col min="8450" max="8450" width="23.33203125" style="4" customWidth="1"/>
    <col min="8451" max="8451" width="13.6640625" style="4" customWidth="1"/>
    <col min="8452" max="8452" width="15.44140625" style="4" customWidth="1"/>
    <col min="8453" max="8453" width="14.33203125" style="4" customWidth="1"/>
    <col min="8454" max="8454" width="4.33203125" style="4" customWidth="1"/>
    <col min="8455" max="8455" width="1.44140625" style="4" customWidth="1"/>
    <col min="8456" max="8456" width="4.77734375" style="4" customWidth="1"/>
    <col min="8457" max="8457" width="6.6640625" style="4" customWidth="1"/>
    <col min="8458" max="8458" width="7.6640625" style="4" customWidth="1"/>
    <col min="8459" max="8459" width="6.44140625" style="4" customWidth="1"/>
    <col min="8460" max="8460" width="1.6640625" style="4" customWidth="1"/>
    <col min="8461" max="8461" width="7.21875" style="4" customWidth="1"/>
    <col min="8462" max="8462" width="10.44140625" style="4" customWidth="1"/>
    <col min="8463" max="8463" width="1.44140625" style="4" customWidth="1"/>
    <col min="8464" max="8705" width="8.88671875" style="4"/>
    <col min="8706" max="8706" width="23.33203125" style="4" customWidth="1"/>
    <col min="8707" max="8707" width="13.6640625" style="4" customWidth="1"/>
    <col min="8708" max="8708" width="15.44140625" style="4" customWidth="1"/>
    <col min="8709" max="8709" width="14.33203125" style="4" customWidth="1"/>
    <col min="8710" max="8710" width="4.33203125" style="4" customWidth="1"/>
    <col min="8711" max="8711" width="1.44140625" style="4" customWidth="1"/>
    <col min="8712" max="8712" width="4.77734375" style="4" customWidth="1"/>
    <col min="8713" max="8713" width="6.6640625" style="4" customWidth="1"/>
    <col min="8714" max="8714" width="7.6640625" style="4" customWidth="1"/>
    <col min="8715" max="8715" width="6.44140625" style="4" customWidth="1"/>
    <col min="8716" max="8716" width="1.6640625" style="4" customWidth="1"/>
    <col min="8717" max="8717" width="7.21875" style="4" customWidth="1"/>
    <col min="8718" max="8718" width="10.44140625" style="4" customWidth="1"/>
    <col min="8719" max="8719" width="1.44140625" style="4" customWidth="1"/>
    <col min="8720" max="8961" width="8.88671875" style="4"/>
    <col min="8962" max="8962" width="23.33203125" style="4" customWidth="1"/>
    <col min="8963" max="8963" width="13.6640625" style="4" customWidth="1"/>
    <col min="8964" max="8964" width="15.44140625" style="4" customWidth="1"/>
    <col min="8965" max="8965" width="14.33203125" style="4" customWidth="1"/>
    <col min="8966" max="8966" width="4.33203125" style="4" customWidth="1"/>
    <col min="8967" max="8967" width="1.44140625" style="4" customWidth="1"/>
    <col min="8968" max="8968" width="4.77734375" style="4" customWidth="1"/>
    <col min="8969" max="8969" width="6.6640625" style="4" customWidth="1"/>
    <col min="8970" max="8970" width="7.6640625" style="4" customWidth="1"/>
    <col min="8971" max="8971" width="6.44140625" style="4" customWidth="1"/>
    <col min="8972" max="8972" width="1.6640625" style="4" customWidth="1"/>
    <col min="8973" max="8973" width="7.21875" style="4" customWidth="1"/>
    <col min="8974" max="8974" width="10.44140625" style="4" customWidth="1"/>
    <col min="8975" max="8975" width="1.44140625" style="4" customWidth="1"/>
    <col min="8976" max="9217" width="8.88671875" style="4"/>
    <col min="9218" max="9218" width="23.33203125" style="4" customWidth="1"/>
    <col min="9219" max="9219" width="13.6640625" style="4" customWidth="1"/>
    <col min="9220" max="9220" width="15.44140625" style="4" customWidth="1"/>
    <col min="9221" max="9221" width="14.33203125" style="4" customWidth="1"/>
    <col min="9222" max="9222" width="4.33203125" style="4" customWidth="1"/>
    <col min="9223" max="9223" width="1.44140625" style="4" customWidth="1"/>
    <col min="9224" max="9224" width="4.77734375" style="4" customWidth="1"/>
    <col min="9225" max="9225" width="6.6640625" style="4" customWidth="1"/>
    <col min="9226" max="9226" width="7.6640625" style="4" customWidth="1"/>
    <col min="9227" max="9227" width="6.44140625" style="4" customWidth="1"/>
    <col min="9228" max="9228" width="1.6640625" style="4" customWidth="1"/>
    <col min="9229" max="9229" width="7.21875" style="4" customWidth="1"/>
    <col min="9230" max="9230" width="10.44140625" style="4" customWidth="1"/>
    <col min="9231" max="9231" width="1.44140625" style="4" customWidth="1"/>
    <col min="9232" max="9473" width="8.88671875" style="4"/>
    <col min="9474" max="9474" width="23.33203125" style="4" customWidth="1"/>
    <col min="9475" max="9475" width="13.6640625" style="4" customWidth="1"/>
    <col min="9476" max="9476" width="15.44140625" style="4" customWidth="1"/>
    <col min="9477" max="9477" width="14.33203125" style="4" customWidth="1"/>
    <col min="9478" max="9478" width="4.33203125" style="4" customWidth="1"/>
    <col min="9479" max="9479" width="1.44140625" style="4" customWidth="1"/>
    <col min="9480" max="9480" width="4.77734375" style="4" customWidth="1"/>
    <col min="9481" max="9481" width="6.6640625" style="4" customWidth="1"/>
    <col min="9482" max="9482" width="7.6640625" style="4" customWidth="1"/>
    <col min="9483" max="9483" width="6.44140625" style="4" customWidth="1"/>
    <col min="9484" max="9484" width="1.6640625" style="4" customWidth="1"/>
    <col min="9485" max="9485" width="7.21875" style="4" customWidth="1"/>
    <col min="9486" max="9486" width="10.44140625" style="4" customWidth="1"/>
    <col min="9487" max="9487" width="1.44140625" style="4" customWidth="1"/>
    <col min="9488" max="9729" width="8.88671875" style="4"/>
    <col min="9730" max="9730" width="23.33203125" style="4" customWidth="1"/>
    <col min="9731" max="9731" width="13.6640625" style="4" customWidth="1"/>
    <col min="9732" max="9732" width="15.44140625" style="4" customWidth="1"/>
    <col min="9733" max="9733" width="14.33203125" style="4" customWidth="1"/>
    <col min="9734" max="9734" width="4.33203125" style="4" customWidth="1"/>
    <col min="9735" max="9735" width="1.44140625" style="4" customWidth="1"/>
    <col min="9736" max="9736" width="4.77734375" style="4" customWidth="1"/>
    <col min="9737" max="9737" width="6.6640625" style="4" customWidth="1"/>
    <col min="9738" max="9738" width="7.6640625" style="4" customWidth="1"/>
    <col min="9739" max="9739" width="6.44140625" style="4" customWidth="1"/>
    <col min="9740" max="9740" width="1.6640625" style="4" customWidth="1"/>
    <col min="9741" max="9741" width="7.21875" style="4" customWidth="1"/>
    <col min="9742" max="9742" width="10.44140625" style="4" customWidth="1"/>
    <col min="9743" max="9743" width="1.44140625" style="4" customWidth="1"/>
    <col min="9744" max="9985" width="8.88671875" style="4"/>
    <col min="9986" max="9986" width="23.33203125" style="4" customWidth="1"/>
    <col min="9987" max="9987" width="13.6640625" style="4" customWidth="1"/>
    <col min="9988" max="9988" width="15.44140625" style="4" customWidth="1"/>
    <col min="9989" max="9989" width="14.33203125" style="4" customWidth="1"/>
    <col min="9990" max="9990" width="4.33203125" style="4" customWidth="1"/>
    <col min="9991" max="9991" width="1.44140625" style="4" customWidth="1"/>
    <col min="9992" max="9992" width="4.77734375" style="4" customWidth="1"/>
    <col min="9993" max="9993" width="6.6640625" style="4" customWidth="1"/>
    <col min="9994" max="9994" width="7.6640625" style="4" customWidth="1"/>
    <col min="9995" max="9995" width="6.44140625" style="4" customWidth="1"/>
    <col min="9996" max="9996" width="1.6640625" style="4" customWidth="1"/>
    <col min="9997" max="9997" width="7.21875" style="4" customWidth="1"/>
    <col min="9998" max="9998" width="10.44140625" style="4" customWidth="1"/>
    <col min="9999" max="9999" width="1.44140625" style="4" customWidth="1"/>
    <col min="10000" max="10241" width="8.88671875" style="4"/>
    <col min="10242" max="10242" width="23.33203125" style="4" customWidth="1"/>
    <col min="10243" max="10243" width="13.6640625" style="4" customWidth="1"/>
    <col min="10244" max="10244" width="15.44140625" style="4" customWidth="1"/>
    <col min="10245" max="10245" width="14.33203125" style="4" customWidth="1"/>
    <col min="10246" max="10246" width="4.33203125" style="4" customWidth="1"/>
    <col min="10247" max="10247" width="1.44140625" style="4" customWidth="1"/>
    <col min="10248" max="10248" width="4.77734375" style="4" customWidth="1"/>
    <col min="10249" max="10249" width="6.6640625" style="4" customWidth="1"/>
    <col min="10250" max="10250" width="7.6640625" style="4" customWidth="1"/>
    <col min="10251" max="10251" width="6.44140625" style="4" customWidth="1"/>
    <col min="10252" max="10252" width="1.6640625" style="4" customWidth="1"/>
    <col min="10253" max="10253" width="7.21875" style="4" customWidth="1"/>
    <col min="10254" max="10254" width="10.44140625" style="4" customWidth="1"/>
    <col min="10255" max="10255" width="1.44140625" style="4" customWidth="1"/>
    <col min="10256" max="10497" width="8.88671875" style="4"/>
    <col min="10498" max="10498" width="23.33203125" style="4" customWidth="1"/>
    <col min="10499" max="10499" width="13.6640625" style="4" customWidth="1"/>
    <col min="10500" max="10500" width="15.44140625" style="4" customWidth="1"/>
    <col min="10501" max="10501" width="14.33203125" style="4" customWidth="1"/>
    <col min="10502" max="10502" width="4.33203125" style="4" customWidth="1"/>
    <col min="10503" max="10503" width="1.44140625" style="4" customWidth="1"/>
    <col min="10504" max="10504" width="4.77734375" style="4" customWidth="1"/>
    <col min="10505" max="10505" width="6.6640625" style="4" customWidth="1"/>
    <col min="10506" max="10506" width="7.6640625" style="4" customWidth="1"/>
    <col min="10507" max="10507" width="6.44140625" style="4" customWidth="1"/>
    <col min="10508" max="10508" width="1.6640625" style="4" customWidth="1"/>
    <col min="10509" max="10509" width="7.21875" style="4" customWidth="1"/>
    <col min="10510" max="10510" width="10.44140625" style="4" customWidth="1"/>
    <col min="10511" max="10511" width="1.44140625" style="4" customWidth="1"/>
    <col min="10512" max="10753" width="8.88671875" style="4"/>
    <col min="10754" max="10754" width="23.33203125" style="4" customWidth="1"/>
    <col min="10755" max="10755" width="13.6640625" style="4" customWidth="1"/>
    <col min="10756" max="10756" width="15.44140625" style="4" customWidth="1"/>
    <col min="10757" max="10757" width="14.33203125" style="4" customWidth="1"/>
    <col min="10758" max="10758" width="4.33203125" style="4" customWidth="1"/>
    <col min="10759" max="10759" width="1.44140625" style="4" customWidth="1"/>
    <col min="10760" max="10760" width="4.77734375" style="4" customWidth="1"/>
    <col min="10761" max="10761" width="6.6640625" style="4" customWidth="1"/>
    <col min="10762" max="10762" width="7.6640625" style="4" customWidth="1"/>
    <col min="10763" max="10763" width="6.44140625" style="4" customWidth="1"/>
    <col min="10764" max="10764" width="1.6640625" style="4" customWidth="1"/>
    <col min="10765" max="10765" width="7.21875" style="4" customWidth="1"/>
    <col min="10766" max="10766" width="10.44140625" style="4" customWidth="1"/>
    <col min="10767" max="10767" width="1.44140625" style="4" customWidth="1"/>
    <col min="10768" max="11009" width="8.88671875" style="4"/>
    <col min="11010" max="11010" width="23.33203125" style="4" customWidth="1"/>
    <col min="11011" max="11011" width="13.6640625" style="4" customWidth="1"/>
    <col min="11012" max="11012" width="15.44140625" style="4" customWidth="1"/>
    <col min="11013" max="11013" width="14.33203125" style="4" customWidth="1"/>
    <col min="11014" max="11014" width="4.33203125" style="4" customWidth="1"/>
    <col min="11015" max="11015" width="1.44140625" style="4" customWidth="1"/>
    <col min="11016" max="11016" width="4.77734375" style="4" customWidth="1"/>
    <col min="11017" max="11017" width="6.6640625" style="4" customWidth="1"/>
    <col min="11018" max="11018" width="7.6640625" style="4" customWidth="1"/>
    <col min="11019" max="11019" width="6.44140625" style="4" customWidth="1"/>
    <col min="11020" max="11020" width="1.6640625" style="4" customWidth="1"/>
    <col min="11021" max="11021" width="7.21875" style="4" customWidth="1"/>
    <col min="11022" max="11022" width="10.44140625" style="4" customWidth="1"/>
    <col min="11023" max="11023" width="1.44140625" style="4" customWidth="1"/>
    <col min="11024" max="11265" width="8.88671875" style="4"/>
    <col min="11266" max="11266" width="23.33203125" style="4" customWidth="1"/>
    <col min="11267" max="11267" width="13.6640625" style="4" customWidth="1"/>
    <col min="11268" max="11268" width="15.44140625" style="4" customWidth="1"/>
    <col min="11269" max="11269" width="14.33203125" style="4" customWidth="1"/>
    <col min="11270" max="11270" width="4.33203125" style="4" customWidth="1"/>
    <col min="11271" max="11271" width="1.44140625" style="4" customWidth="1"/>
    <col min="11272" max="11272" width="4.77734375" style="4" customWidth="1"/>
    <col min="11273" max="11273" width="6.6640625" style="4" customWidth="1"/>
    <col min="11274" max="11274" width="7.6640625" style="4" customWidth="1"/>
    <col min="11275" max="11275" width="6.44140625" style="4" customWidth="1"/>
    <col min="11276" max="11276" width="1.6640625" style="4" customWidth="1"/>
    <col min="11277" max="11277" width="7.21875" style="4" customWidth="1"/>
    <col min="11278" max="11278" width="10.44140625" style="4" customWidth="1"/>
    <col min="11279" max="11279" width="1.44140625" style="4" customWidth="1"/>
    <col min="11280" max="11521" width="8.88671875" style="4"/>
    <col min="11522" max="11522" width="23.33203125" style="4" customWidth="1"/>
    <col min="11523" max="11523" width="13.6640625" style="4" customWidth="1"/>
    <col min="11524" max="11524" width="15.44140625" style="4" customWidth="1"/>
    <col min="11525" max="11525" width="14.33203125" style="4" customWidth="1"/>
    <col min="11526" max="11526" width="4.33203125" style="4" customWidth="1"/>
    <col min="11527" max="11527" width="1.44140625" style="4" customWidth="1"/>
    <col min="11528" max="11528" width="4.77734375" style="4" customWidth="1"/>
    <col min="11529" max="11529" width="6.6640625" style="4" customWidth="1"/>
    <col min="11530" max="11530" width="7.6640625" style="4" customWidth="1"/>
    <col min="11531" max="11531" width="6.44140625" style="4" customWidth="1"/>
    <col min="11532" max="11532" width="1.6640625" style="4" customWidth="1"/>
    <col min="11533" max="11533" width="7.21875" style="4" customWidth="1"/>
    <col min="11534" max="11534" width="10.44140625" style="4" customWidth="1"/>
    <col min="11535" max="11535" width="1.44140625" style="4" customWidth="1"/>
    <col min="11536" max="11777" width="8.88671875" style="4"/>
    <col min="11778" max="11778" width="23.33203125" style="4" customWidth="1"/>
    <col min="11779" max="11779" width="13.6640625" style="4" customWidth="1"/>
    <col min="11780" max="11780" width="15.44140625" style="4" customWidth="1"/>
    <col min="11781" max="11781" width="14.33203125" style="4" customWidth="1"/>
    <col min="11782" max="11782" width="4.33203125" style="4" customWidth="1"/>
    <col min="11783" max="11783" width="1.44140625" style="4" customWidth="1"/>
    <col min="11784" max="11784" width="4.77734375" style="4" customWidth="1"/>
    <col min="11785" max="11785" width="6.6640625" style="4" customWidth="1"/>
    <col min="11786" max="11786" width="7.6640625" style="4" customWidth="1"/>
    <col min="11787" max="11787" width="6.44140625" style="4" customWidth="1"/>
    <col min="11788" max="11788" width="1.6640625" style="4" customWidth="1"/>
    <col min="11789" max="11789" width="7.21875" style="4" customWidth="1"/>
    <col min="11790" max="11790" width="10.44140625" style="4" customWidth="1"/>
    <col min="11791" max="11791" width="1.44140625" style="4" customWidth="1"/>
    <col min="11792" max="12033" width="8.88671875" style="4"/>
    <col min="12034" max="12034" width="23.33203125" style="4" customWidth="1"/>
    <col min="12035" max="12035" width="13.6640625" style="4" customWidth="1"/>
    <col min="12036" max="12036" width="15.44140625" style="4" customWidth="1"/>
    <col min="12037" max="12037" width="14.33203125" style="4" customWidth="1"/>
    <col min="12038" max="12038" width="4.33203125" style="4" customWidth="1"/>
    <col min="12039" max="12039" width="1.44140625" style="4" customWidth="1"/>
    <col min="12040" max="12040" width="4.77734375" style="4" customWidth="1"/>
    <col min="12041" max="12041" width="6.6640625" style="4" customWidth="1"/>
    <col min="12042" max="12042" width="7.6640625" style="4" customWidth="1"/>
    <col min="12043" max="12043" width="6.44140625" style="4" customWidth="1"/>
    <col min="12044" max="12044" width="1.6640625" style="4" customWidth="1"/>
    <col min="12045" max="12045" width="7.21875" style="4" customWidth="1"/>
    <col min="12046" max="12046" width="10.44140625" style="4" customWidth="1"/>
    <col min="12047" max="12047" width="1.44140625" style="4" customWidth="1"/>
    <col min="12048" max="12289" width="8.88671875" style="4"/>
    <col min="12290" max="12290" width="23.33203125" style="4" customWidth="1"/>
    <col min="12291" max="12291" width="13.6640625" style="4" customWidth="1"/>
    <col min="12292" max="12292" width="15.44140625" style="4" customWidth="1"/>
    <col min="12293" max="12293" width="14.33203125" style="4" customWidth="1"/>
    <col min="12294" max="12294" width="4.33203125" style="4" customWidth="1"/>
    <col min="12295" max="12295" width="1.44140625" style="4" customWidth="1"/>
    <col min="12296" max="12296" width="4.77734375" style="4" customWidth="1"/>
    <col min="12297" max="12297" width="6.6640625" style="4" customWidth="1"/>
    <col min="12298" max="12298" width="7.6640625" style="4" customWidth="1"/>
    <col min="12299" max="12299" width="6.44140625" style="4" customWidth="1"/>
    <col min="12300" max="12300" width="1.6640625" style="4" customWidth="1"/>
    <col min="12301" max="12301" width="7.21875" style="4" customWidth="1"/>
    <col min="12302" max="12302" width="10.44140625" style="4" customWidth="1"/>
    <col min="12303" max="12303" width="1.44140625" style="4" customWidth="1"/>
    <col min="12304" max="12545" width="8.88671875" style="4"/>
    <col min="12546" max="12546" width="23.33203125" style="4" customWidth="1"/>
    <col min="12547" max="12547" width="13.6640625" style="4" customWidth="1"/>
    <col min="12548" max="12548" width="15.44140625" style="4" customWidth="1"/>
    <col min="12549" max="12549" width="14.33203125" style="4" customWidth="1"/>
    <col min="12550" max="12550" width="4.33203125" style="4" customWidth="1"/>
    <col min="12551" max="12551" width="1.44140625" style="4" customWidth="1"/>
    <col min="12552" max="12552" width="4.77734375" style="4" customWidth="1"/>
    <col min="12553" max="12553" width="6.6640625" style="4" customWidth="1"/>
    <col min="12554" max="12554" width="7.6640625" style="4" customWidth="1"/>
    <col min="12555" max="12555" width="6.44140625" style="4" customWidth="1"/>
    <col min="12556" max="12556" width="1.6640625" style="4" customWidth="1"/>
    <col min="12557" max="12557" width="7.21875" style="4" customWidth="1"/>
    <col min="12558" max="12558" width="10.44140625" style="4" customWidth="1"/>
    <col min="12559" max="12559" width="1.44140625" style="4" customWidth="1"/>
    <col min="12560" max="12801" width="8.88671875" style="4"/>
    <col min="12802" max="12802" width="23.33203125" style="4" customWidth="1"/>
    <col min="12803" max="12803" width="13.6640625" style="4" customWidth="1"/>
    <col min="12804" max="12804" width="15.44140625" style="4" customWidth="1"/>
    <col min="12805" max="12805" width="14.33203125" style="4" customWidth="1"/>
    <col min="12806" max="12806" width="4.33203125" style="4" customWidth="1"/>
    <col min="12807" max="12807" width="1.44140625" style="4" customWidth="1"/>
    <col min="12808" max="12808" width="4.77734375" style="4" customWidth="1"/>
    <col min="12809" max="12809" width="6.6640625" style="4" customWidth="1"/>
    <col min="12810" max="12810" width="7.6640625" style="4" customWidth="1"/>
    <col min="12811" max="12811" width="6.44140625" style="4" customWidth="1"/>
    <col min="12812" max="12812" width="1.6640625" style="4" customWidth="1"/>
    <col min="12813" max="12813" width="7.21875" style="4" customWidth="1"/>
    <col min="12814" max="12814" width="10.44140625" style="4" customWidth="1"/>
    <col min="12815" max="12815" width="1.44140625" style="4" customWidth="1"/>
    <col min="12816" max="13057" width="8.88671875" style="4"/>
    <col min="13058" max="13058" width="23.33203125" style="4" customWidth="1"/>
    <col min="13059" max="13059" width="13.6640625" style="4" customWidth="1"/>
    <col min="13060" max="13060" width="15.44140625" style="4" customWidth="1"/>
    <col min="13061" max="13061" width="14.33203125" style="4" customWidth="1"/>
    <col min="13062" max="13062" width="4.33203125" style="4" customWidth="1"/>
    <col min="13063" max="13063" width="1.44140625" style="4" customWidth="1"/>
    <col min="13064" max="13064" width="4.77734375" style="4" customWidth="1"/>
    <col min="13065" max="13065" width="6.6640625" style="4" customWidth="1"/>
    <col min="13066" max="13066" width="7.6640625" style="4" customWidth="1"/>
    <col min="13067" max="13067" width="6.44140625" style="4" customWidth="1"/>
    <col min="13068" max="13068" width="1.6640625" style="4" customWidth="1"/>
    <col min="13069" max="13069" width="7.21875" style="4" customWidth="1"/>
    <col min="13070" max="13070" width="10.44140625" style="4" customWidth="1"/>
    <col min="13071" max="13071" width="1.44140625" style="4" customWidth="1"/>
    <col min="13072" max="13313" width="8.88671875" style="4"/>
    <col min="13314" max="13314" width="23.33203125" style="4" customWidth="1"/>
    <col min="13315" max="13315" width="13.6640625" style="4" customWidth="1"/>
    <col min="13316" max="13316" width="15.44140625" style="4" customWidth="1"/>
    <col min="13317" max="13317" width="14.33203125" style="4" customWidth="1"/>
    <col min="13318" max="13318" width="4.33203125" style="4" customWidth="1"/>
    <col min="13319" max="13319" width="1.44140625" style="4" customWidth="1"/>
    <col min="13320" max="13320" width="4.77734375" style="4" customWidth="1"/>
    <col min="13321" max="13321" width="6.6640625" style="4" customWidth="1"/>
    <col min="13322" max="13322" width="7.6640625" style="4" customWidth="1"/>
    <col min="13323" max="13323" width="6.44140625" style="4" customWidth="1"/>
    <col min="13324" max="13324" width="1.6640625" style="4" customWidth="1"/>
    <col min="13325" max="13325" width="7.21875" style="4" customWidth="1"/>
    <col min="13326" max="13326" width="10.44140625" style="4" customWidth="1"/>
    <col min="13327" max="13327" width="1.44140625" style="4" customWidth="1"/>
    <col min="13328" max="13569" width="8.88671875" style="4"/>
    <col min="13570" max="13570" width="23.33203125" style="4" customWidth="1"/>
    <col min="13571" max="13571" width="13.6640625" style="4" customWidth="1"/>
    <col min="13572" max="13572" width="15.44140625" style="4" customWidth="1"/>
    <col min="13573" max="13573" width="14.33203125" style="4" customWidth="1"/>
    <col min="13574" max="13574" width="4.33203125" style="4" customWidth="1"/>
    <col min="13575" max="13575" width="1.44140625" style="4" customWidth="1"/>
    <col min="13576" max="13576" width="4.77734375" style="4" customWidth="1"/>
    <col min="13577" max="13577" width="6.6640625" style="4" customWidth="1"/>
    <col min="13578" max="13578" width="7.6640625" style="4" customWidth="1"/>
    <col min="13579" max="13579" width="6.44140625" style="4" customWidth="1"/>
    <col min="13580" max="13580" width="1.6640625" style="4" customWidth="1"/>
    <col min="13581" max="13581" width="7.21875" style="4" customWidth="1"/>
    <col min="13582" max="13582" width="10.44140625" style="4" customWidth="1"/>
    <col min="13583" max="13583" width="1.44140625" style="4" customWidth="1"/>
    <col min="13584" max="13825" width="8.88671875" style="4"/>
    <col min="13826" max="13826" width="23.33203125" style="4" customWidth="1"/>
    <col min="13827" max="13827" width="13.6640625" style="4" customWidth="1"/>
    <col min="13828" max="13828" width="15.44140625" style="4" customWidth="1"/>
    <col min="13829" max="13829" width="14.33203125" style="4" customWidth="1"/>
    <col min="13830" max="13830" width="4.33203125" style="4" customWidth="1"/>
    <col min="13831" max="13831" width="1.44140625" style="4" customWidth="1"/>
    <col min="13832" max="13832" width="4.77734375" style="4" customWidth="1"/>
    <col min="13833" max="13833" width="6.6640625" style="4" customWidth="1"/>
    <col min="13834" max="13834" width="7.6640625" style="4" customWidth="1"/>
    <col min="13835" max="13835" width="6.44140625" style="4" customWidth="1"/>
    <col min="13836" max="13836" width="1.6640625" style="4" customWidth="1"/>
    <col min="13837" max="13837" width="7.21875" style="4" customWidth="1"/>
    <col min="13838" max="13838" width="10.44140625" style="4" customWidth="1"/>
    <col min="13839" max="13839" width="1.44140625" style="4" customWidth="1"/>
    <col min="13840" max="14081" width="8.88671875" style="4"/>
    <col min="14082" max="14082" width="23.33203125" style="4" customWidth="1"/>
    <col min="14083" max="14083" width="13.6640625" style="4" customWidth="1"/>
    <col min="14084" max="14084" width="15.44140625" style="4" customWidth="1"/>
    <col min="14085" max="14085" width="14.33203125" style="4" customWidth="1"/>
    <col min="14086" max="14086" width="4.33203125" style="4" customWidth="1"/>
    <col min="14087" max="14087" width="1.44140625" style="4" customWidth="1"/>
    <col min="14088" max="14088" width="4.77734375" style="4" customWidth="1"/>
    <col min="14089" max="14089" width="6.6640625" style="4" customWidth="1"/>
    <col min="14090" max="14090" width="7.6640625" style="4" customWidth="1"/>
    <col min="14091" max="14091" width="6.44140625" style="4" customWidth="1"/>
    <col min="14092" max="14092" width="1.6640625" style="4" customWidth="1"/>
    <col min="14093" max="14093" width="7.21875" style="4" customWidth="1"/>
    <col min="14094" max="14094" width="10.44140625" style="4" customWidth="1"/>
    <col min="14095" max="14095" width="1.44140625" style="4" customWidth="1"/>
    <col min="14096" max="14337" width="8.88671875" style="4"/>
    <col min="14338" max="14338" width="23.33203125" style="4" customWidth="1"/>
    <col min="14339" max="14339" width="13.6640625" style="4" customWidth="1"/>
    <col min="14340" max="14340" width="15.44140625" style="4" customWidth="1"/>
    <col min="14341" max="14341" width="14.33203125" style="4" customWidth="1"/>
    <col min="14342" max="14342" width="4.33203125" style="4" customWidth="1"/>
    <col min="14343" max="14343" width="1.44140625" style="4" customWidth="1"/>
    <col min="14344" max="14344" width="4.77734375" style="4" customWidth="1"/>
    <col min="14345" max="14345" width="6.6640625" style="4" customWidth="1"/>
    <col min="14346" max="14346" width="7.6640625" style="4" customWidth="1"/>
    <col min="14347" max="14347" width="6.44140625" style="4" customWidth="1"/>
    <col min="14348" max="14348" width="1.6640625" style="4" customWidth="1"/>
    <col min="14349" max="14349" width="7.21875" style="4" customWidth="1"/>
    <col min="14350" max="14350" width="10.44140625" style="4" customWidth="1"/>
    <col min="14351" max="14351" width="1.44140625" style="4" customWidth="1"/>
    <col min="14352" max="14593" width="8.88671875" style="4"/>
    <col min="14594" max="14594" width="23.33203125" style="4" customWidth="1"/>
    <col min="14595" max="14595" width="13.6640625" style="4" customWidth="1"/>
    <col min="14596" max="14596" width="15.44140625" style="4" customWidth="1"/>
    <col min="14597" max="14597" width="14.33203125" style="4" customWidth="1"/>
    <col min="14598" max="14598" width="4.33203125" style="4" customWidth="1"/>
    <col min="14599" max="14599" width="1.44140625" style="4" customWidth="1"/>
    <col min="14600" max="14600" width="4.77734375" style="4" customWidth="1"/>
    <col min="14601" max="14601" width="6.6640625" style="4" customWidth="1"/>
    <col min="14602" max="14602" width="7.6640625" style="4" customWidth="1"/>
    <col min="14603" max="14603" width="6.44140625" style="4" customWidth="1"/>
    <col min="14604" max="14604" width="1.6640625" style="4" customWidth="1"/>
    <col min="14605" max="14605" width="7.21875" style="4" customWidth="1"/>
    <col min="14606" max="14606" width="10.44140625" style="4" customWidth="1"/>
    <col min="14607" max="14607" width="1.44140625" style="4" customWidth="1"/>
    <col min="14608" max="14849" width="8.88671875" style="4"/>
    <col min="14850" max="14850" width="23.33203125" style="4" customWidth="1"/>
    <col min="14851" max="14851" width="13.6640625" style="4" customWidth="1"/>
    <col min="14852" max="14852" width="15.44140625" style="4" customWidth="1"/>
    <col min="14853" max="14853" width="14.33203125" style="4" customWidth="1"/>
    <col min="14854" max="14854" width="4.33203125" style="4" customWidth="1"/>
    <col min="14855" max="14855" width="1.44140625" style="4" customWidth="1"/>
    <col min="14856" max="14856" width="4.77734375" style="4" customWidth="1"/>
    <col min="14857" max="14857" width="6.6640625" style="4" customWidth="1"/>
    <col min="14858" max="14858" width="7.6640625" style="4" customWidth="1"/>
    <col min="14859" max="14859" width="6.44140625" style="4" customWidth="1"/>
    <col min="14860" max="14860" width="1.6640625" style="4" customWidth="1"/>
    <col min="14861" max="14861" width="7.21875" style="4" customWidth="1"/>
    <col min="14862" max="14862" width="10.44140625" style="4" customWidth="1"/>
    <col min="14863" max="14863" width="1.44140625" style="4" customWidth="1"/>
    <col min="14864" max="15105" width="8.88671875" style="4"/>
    <col min="15106" max="15106" width="23.33203125" style="4" customWidth="1"/>
    <col min="15107" max="15107" width="13.6640625" style="4" customWidth="1"/>
    <col min="15108" max="15108" width="15.44140625" style="4" customWidth="1"/>
    <col min="15109" max="15109" width="14.33203125" style="4" customWidth="1"/>
    <col min="15110" max="15110" width="4.33203125" style="4" customWidth="1"/>
    <col min="15111" max="15111" width="1.44140625" style="4" customWidth="1"/>
    <col min="15112" max="15112" width="4.77734375" style="4" customWidth="1"/>
    <col min="15113" max="15113" width="6.6640625" style="4" customWidth="1"/>
    <col min="15114" max="15114" width="7.6640625" style="4" customWidth="1"/>
    <col min="15115" max="15115" width="6.44140625" style="4" customWidth="1"/>
    <col min="15116" max="15116" width="1.6640625" style="4" customWidth="1"/>
    <col min="15117" max="15117" width="7.21875" style="4" customWidth="1"/>
    <col min="15118" max="15118" width="10.44140625" style="4" customWidth="1"/>
    <col min="15119" max="15119" width="1.44140625" style="4" customWidth="1"/>
    <col min="15120" max="15361" width="8.88671875" style="4"/>
    <col min="15362" max="15362" width="23.33203125" style="4" customWidth="1"/>
    <col min="15363" max="15363" width="13.6640625" style="4" customWidth="1"/>
    <col min="15364" max="15364" width="15.44140625" style="4" customWidth="1"/>
    <col min="15365" max="15365" width="14.33203125" style="4" customWidth="1"/>
    <col min="15366" max="15366" width="4.33203125" style="4" customWidth="1"/>
    <col min="15367" max="15367" width="1.44140625" style="4" customWidth="1"/>
    <col min="15368" max="15368" width="4.77734375" style="4" customWidth="1"/>
    <col min="15369" max="15369" width="6.6640625" style="4" customWidth="1"/>
    <col min="15370" max="15370" width="7.6640625" style="4" customWidth="1"/>
    <col min="15371" max="15371" width="6.44140625" style="4" customWidth="1"/>
    <col min="15372" max="15372" width="1.6640625" style="4" customWidth="1"/>
    <col min="15373" max="15373" width="7.21875" style="4" customWidth="1"/>
    <col min="15374" max="15374" width="10.44140625" style="4" customWidth="1"/>
    <col min="15375" max="15375" width="1.44140625" style="4" customWidth="1"/>
    <col min="15376" max="15617" width="8.88671875" style="4"/>
    <col min="15618" max="15618" width="23.33203125" style="4" customWidth="1"/>
    <col min="15619" max="15619" width="13.6640625" style="4" customWidth="1"/>
    <col min="15620" max="15620" width="15.44140625" style="4" customWidth="1"/>
    <col min="15621" max="15621" width="14.33203125" style="4" customWidth="1"/>
    <col min="15622" max="15622" width="4.33203125" style="4" customWidth="1"/>
    <col min="15623" max="15623" width="1.44140625" style="4" customWidth="1"/>
    <col min="15624" max="15624" width="4.77734375" style="4" customWidth="1"/>
    <col min="15625" max="15625" width="6.6640625" style="4" customWidth="1"/>
    <col min="15626" max="15626" width="7.6640625" style="4" customWidth="1"/>
    <col min="15627" max="15627" width="6.44140625" style="4" customWidth="1"/>
    <col min="15628" max="15628" width="1.6640625" style="4" customWidth="1"/>
    <col min="15629" max="15629" width="7.21875" style="4" customWidth="1"/>
    <col min="15630" max="15630" width="10.44140625" style="4" customWidth="1"/>
    <col min="15631" max="15631" width="1.44140625" style="4" customWidth="1"/>
    <col min="15632" max="15873" width="8.88671875" style="4"/>
    <col min="15874" max="15874" width="23.33203125" style="4" customWidth="1"/>
    <col min="15875" max="15875" width="13.6640625" style="4" customWidth="1"/>
    <col min="15876" max="15876" width="15.44140625" style="4" customWidth="1"/>
    <col min="15877" max="15877" width="14.33203125" style="4" customWidth="1"/>
    <col min="15878" max="15878" width="4.33203125" style="4" customWidth="1"/>
    <col min="15879" max="15879" width="1.44140625" style="4" customWidth="1"/>
    <col min="15880" max="15880" width="4.77734375" style="4" customWidth="1"/>
    <col min="15881" max="15881" width="6.6640625" style="4" customWidth="1"/>
    <col min="15882" max="15882" width="7.6640625" style="4" customWidth="1"/>
    <col min="15883" max="15883" width="6.44140625" style="4" customWidth="1"/>
    <col min="15884" max="15884" width="1.6640625" style="4" customWidth="1"/>
    <col min="15885" max="15885" width="7.21875" style="4" customWidth="1"/>
    <col min="15886" max="15886" width="10.44140625" style="4" customWidth="1"/>
    <col min="15887" max="15887" width="1.44140625" style="4" customWidth="1"/>
    <col min="15888" max="16129" width="8.88671875" style="4"/>
    <col min="16130" max="16130" width="23.33203125" style="4" customWidth="1"/>
    <col min="16131" max="16131" width="13.6640625" style="4" customWidth="1"/>
    <col min="16132" max="16132" width="15.44140625" style="4" customWidth="1"/>
    <col min="16133" max="16133" width="14.33203125" style="4" customWidth="1"/>
    <col min="16134" max="16134" width="4.33203125" style="4" customWidth="1"/>
    <col min="16135" max="16135" width="1.44140625" style="4" customWidth="1"/>
    <col min="16136" max="16136" width="4.77734375" style="4" customWidth="1"/>
    <col min="16137" max="16137" width="6.6640625" style="4" customWidth="1"/>
    <col min="16138" max="16138" width="7.6640625" style="4" customWidth="1"/>
    <col min="16139" max="16139" width="6.44140625" style="4" customWidth="1"/>
    <col min="16140" max="16140" width="1.6640625" style="4" customWidth="1"/>
    <col min="16141" max="16141" width="7.21875" style="4" customWidth="1"/>
    <col min="16142" max="16142" width="10.44140625" style="4" customWidth="1"/>
    <col min="16143" max="16143" width="1.44140625" style="4" customWidth="1"/>
    <col min="16144" max="16384" width="8.88671875" style="4"/>
  </cols>
  <sheetData>
    <row r="1" spans="2:14" ht="15.75" customHeight="1" x14ac:dyDescent="0.25">
      <c r="H1" s="24" t="s">
        <v>69</v>
      </c>
      <c r="M1" s="24" t="s">
        <v>68</v>
      </c>
    </row>
    <row r="2" spans="2:14" ht="14.25" customHeight="1" x14ac:dyDescent="0.25">
      <c r="B2" s="147" t="s">
        <v>67</v>
      </c>
      <c r="C2" s="146" t="s">
        <v>66</v>
      </c>
      <c r="D2" s="145"/>
      <c r="E2" s="139" t="s">
        <v>65</v>
      </c>
      <c r="F2" s="144" t="s">
        <v>64</v>
      </c>
      <c r="H2" s="143" t="s">
        <v>63</v>
      </c>
      <c r="I2" s="142" t="s">
        <v>62</v>
      </c>
      <c r="J2" s="142" t="s">
        <v>61</v>
      </c>
      <c r="K2" s="142" t="s">
        <v>60</v>
      </c>
      <c r="N2" s="141">
        <f>C12-D12</f>
        <v>97.731786276411071</v>
      </c>
    </row>
    <row r="3" spans="2:14" ht="28.8" x14ac:dyDescent="0.25">
      <c r="B3" s="140"/>
      <c r="C3" s="139" t="s">
        <v>59</v>
      </c>
      <c r="D3" s="139" t="s">
        <v>58</v>
      </c>
      <c r="E3" s="139" t="s">
        <v>57</v>
      </c>
      <c r="F3" s="138"/>
      <c r="H3" s="137">
        <v>0</v>
      </c>
      <c r="I3" s="136">
        <v>-800</v>
      </c>
      <c r="J3" s="136">
        <v>-500</v>
      </c>
      <c r="K3" s="135">
        <v>-100</v>
      </c>
      <c r="M3" s="134">
        <v>0.01</v>
      </c>
      <c r="N3" s="133">
        <f t="dataTable" ref="N3:N22" dt2D="0" dtr="0" r1="C8"/>
        <v>295.43688048289005</v>
      </c>
    </row>
    <row r="4" spans="2:14" x14ac:dyDescent="0.25">
      <c r="B4" s="119" t="s">
        <v>56</v>
      </c>
      <c r="C4" s="132">
        <v>800</v>
      </c>
      <c r="D4" s="132"/>
      <c r="E4" s="132">
        <v>150</v>
      </c>
      <c r="F4" s="131">
        <f>C4*$C$9</f>
        <v>80</v>
      </c>
      <c r="H4" s="127">
        <v>1</v>
      </c>
      <c r="I4" s="126">
        <v>150</v>
      </c>
      <c r="J4" s="126">
        <v>90</v>
      </c>
      <c r="K4" s="125">
        <v>30</v>
      </c>
      <c r="M4" s="110">
        <v>0.02</v>
      </c>
      <c r="N4" s="115">
        <v>263.56554937078886</v>
      </c>
    </row>
    <row r="5" spans="2:14" x14ac:dyDescent="0.25">
      <c r="B5" s="119" t="s">
        <v>55</v>
      </c>
      <c r="C5" s="132">
        <v>500</v>
      </c>
      <c r="D5" s="132"/>
      <c r="E5" s="132">
        <v>90</v>
      </c>
      <c r="F5" s="131">
        <f>C5*$C$9</f>
        <v>50</v>
      </c>
      <c r="H5" s="127">
        <v>2</v>
      </c>
      <c r="I5" s="126">
        <v>150</v>
      </c>
      <c r="J5" s="126">
        <v>90</v>
      </c>
      <c r="K5" s="125">
        <v>30</v>
      </c>
      <c r="M5" s="110">
        <v>0.03</v>
      </c>
      <c r="N5" s="115">
        <v>234.13498765345162</v>
      </c>
    </row>
    <row r="6" spans="2:14" x14ac:dyDescent="0.25">
      <c r="B6" s="119" t="s">
        <v>54</v>
      </c>
      <c r="C6" s="132">
        <v>100</v>
      </c>
      <c r="D6" s="132">
        <v>100</v>
      </c>
      <c r="E6" s="132">
        <v>130</v>
      </c>
      <c r="F6" s="131"/>
      <c r="H6" s="127">
        <v>3</v>
      </c>
      <c r="I6" s="126">
        <v>150</v>
      </c>
      <c r="J6" s="126">
        <v>90</v>
      </c>
      <c r="K6" s="125">
        <v>30</v>
      </c>
      <c r="M6" s="110">
        <v>0.04</v>
      </c>
      <c r="N6" s="115">
        <v>206.9206718260757</v>
      </c>
    </row>
    <row r="7" spans="2:14" x14ac:dyDescent="0.25">
      <c r="E7" s="130"/>
      <c r="H7" s="127">
        <v>4</v>
      </c>
      <c r="I7" s="126">
        <v>150</v>
      </c>
      <c r="J7" s="126">
        <v>90</v>
      </c>
      <c r="K7" s="125">
        <v>30</v>
      </c>
      <c r="M7" s="110">
        <v>0.05</v>
      </c>
      <c r="N7" s="115">
        <v>181.72149335731149</v>
      </c>
    </row>
    <row r="8" spans="2:14" x14ac:dyDescent="0.25">
      <c r="B8" s="119" t="s">
        <v>48</v>
      </c>
      <c r="C8" s="129">
        <v>0.09</v>
      </c>
      <c r="H8" s="127">
        <v>5</v>
      </c>
      <c r="I8" s="126">
        <v>150</v>
      </c>
      <c r="J8" s="126">
        <v>90</v>
      </c>
      <c r="K8" s="125">
        <v>30</v>
      </c>
      <c r="M8" s="110">
        <v>0.06</v>
      </c>
      <c r="N8" s="115">
        <v>158.35706639233513</v>
      </c>
    </row>
    <row r="9" spans="2:14" x14ac:dyDescent="0.25">
      <c r="B9" s="119" t="s">
        <v>53</v>
      </c>
      <c r="C9" s="129">
        <v>0.1</v>
      </c>
      <c r="H9" s="127">
        <v>6</v>
      </c>
      <c r="I9" s="126">
        <v>150</v>
      </c>
      <c r="J9" s="126">
        <v>90</v>
      </c>
      <c r="K9" s="125">
        <v>30</v>
      </c>
      <c r="M9" s="110">
        <v>7.0000000000000007E-2</v>
      </c>
      <c r="N9" s="115">
        <v>136.6653712199975</v>
      </c>
    </row>
    <row r="10" spans="2:14" x14ac:dyDescent="0.25">
      <c r="H10" s="127">
        <v>7</v>
      </c>
      <c r="I10" s="126">
        <v>150</v>
      </c>
      <c r="J10" s="126">
        <v>90</v>
      </c>
      <c r="K10" s="125">
        <v>30</v>
      </c>
      <c r="M10" s="110">
        <v>0.08</v>
      </c>
      <c r="N10" s="115">
        <v>116.50068857902693</v>
      </c>
    </row>
    <row r="11" spans="2:14" x14ac:dyDescent="0.25">
      <c r="C11" s="25" t="s">
        <v>52</v>
      </c>
      <c r="D11" s="25" t="s">
        <v>51</v>
      </c>
      <c r="E11" s="25" t="s">
        <v>50</v>
      </c>
      <c r="H11" s="127">
        <v>8</v>
      </c>
      <c r="I11" s="126">
        <v>150</v>
      </c>
      <c r="J11" s="126">
        <v>90</v>
      </c>
      <c r="K11" s="125">
        <v>30</v>
      </c>
      <c r="M11" s="110">
        <v>0.09</v>
      </c>
      <c r="N11" s="115">
        <v>97.731786276411071</v>
      </c>
    </row>
    <row r="12" spans="2:14" x14ac:dyDescent="0.25">
      <c r="B12" s="119" t="s">
        <v>49</v>
      </c>
      <c r="C12" s="128">
        <f>I3+NPV($C$8,I4:I13)</f>
        <v>196.44151972550617</v>
      </c>
      <c r="D12" s="128">
        <f>J3+NPV($C$8,J4:J13)</f>
        <v>98.709733449095097</v>
      </c>
      <c r="E12" s="128">
        <f>K3+NPV($C$8,K4:K13)</f>
        <v>92.52973103477018</v>
      </c>
      <c r="H12" s="127">
        <v>9</v>
      </c>
      <c r="I12" s="126">
        <v>150</v>
      </c>
      <c r="J12" s="126">
        <v>90</v>
      </c>
      <c r="K12" s="125">
        <v>30</v>
      </c>
      <c r="M12" s="110">
        <v>0.1</v>
      </c>
      <c r="N12" s="115">
        <v>80.240325025166726</v>
      </c>
    </row>
    <row r="13" spans="2:14" x14ac:dyDescent="0.25">
      <c r="B13" s="119" t="s">
        <v>48</v>
      </c>
      <c r="C13" s="124">
        <f>IRR(I3:I13)</f>
        <v>0.14123746814606664</v>
      </c>
      <c r="D13" s="124">
        <f>IRR(J3:J13)</f>
        <v>0.13149199024329761</v>
      </c>
      <c r="E13" s="124">
        <f>IRR(K3:K13)</f>
        <v>0.27319842409017703</v>
      </c>
      <c r="H13" s="123">
        <v>10</v>
      </c>
      <c r="I13" s="122">
        <v>230</v>
      </c>
      <c r="J13" s="122">
        <v>140</v>
      </c>
      <c r="K13" s="121">
        <v>30</v>
      </c>
      <c r="M13" s="110">
        <v>0.11</v>
      </c>
      <c r="N13" s="115">
        <v>63.91945503170632</v>
      </c>
    </row>
    <row r="14" spans="2:14" x14ac:dyDescent="0.25">
      <c r="B14" s="119" t="s">
        <v>47</v>
      </c>
      <c r="C14" s="118">
        <f>H17</f>
        <v>0.15727104263538583</v>
      </c>
      <c r="D14" s="120"/>
      <c r="E14" s="120"/>
      <c r="M14" s="110">
        <v>0.12</v>
      </c>
      <c r="N14" s="115">
        <v>48.672578802372755</v>
      </c>
    </row>
    <row r="15" spans="2:14" x14ac:dyDescent="0.25">
      <c r="B15" s="119" t="s">
        <v>46</v>
      </c>
      <c r="C15" s="118">
        <f t="array" ref="C15">IRR(I3:I13-J3:J13)</f>
        <v>0.15720808767971994</v>
      </c>
      <c r="H15" s="4" t="s">
        <v>45</v>
      </c>
      <c r="M15" s="110">
        <v>0.13</v>
      </c>
      <c r="N15" s="115">
        <v>34.412259000957022</v>
      </c>
    </row>
    <row r="16" spans="2:14" x14ac:dyDescent="0.25">
      <c r="H16" s="114">
        <f>M17</f>
        <v>0.15</v>
      </c>
      <c r="I16" s="113">
        <f>N17</f>
        <v>8.5416587349099018</v>
      </c>
      <c r="M16" s="110">
        <v>0.14000000000000001</v>
      </c>
      <c r="N16" s="115">
        <v>21.059253063181586</v>
      </c>
    </row>
    <row r="17" spans="2:14" x14ac:dyDescent="0.25">
      <c r="B17" s="112" t="s">
        <v>44</v>
      </c>
      <c r="C17" s="117">
        <f>MAX(C12:E12)</f>
        <v>196.44151972550617</v>
      </c>
      <c r="D17" s="4"/>
      <c r="E17" s="4"/>
      <c r="F17" s="4"/>
      <c r="H17" s="116">
        <f>H16+(I17-I16)/(I18-I16)*(H18-H16)</f>
        <v>0.15727104263538583</v>
      </c>
      <c r="I17" s="26">
        <v>0</v>
      </c>
      <c r="M17" s="110">
        <v>0.15</v>
      </c>
      <c r="N17" s="115">
        <v>8.5416587349099018</v>
      </c>
    </row>
    <row r="18" spans="2:14" x14ac:dyDescent="0.25">
      <c r="B18" s="112" t="s">
        <v>43</v>
      </c>
      <c r="C18" s="111" t="str">
        <f>INDEX(I2:K2,MATCH(C17,C12:E12,0))</f>
        <v>方案A</v>
      </c>
      <c r="D18" s="4"/>
      <c r="E18" s="4"/>
      <c r="F18" s="4"/>
      <c r="H18" s="114">
        <f>M18</f>
        <v>0.16</v>
      </c>
      <c r="I18" s="113">
        <f>N18</f>
        <v>-3.205843189147572</v>
      </c>
      <c r="M18" s="110">
        <v>0.16</v>
      </c>
      <c r="N18" s="109">
        <v>-3.205843189147572</v>
      </c>
    </row>
    <row r="19" spans="2:14" x14ac:dyDescent="0.25">
      <c r="B19" s="112" t="s">
        <v>42</v>
      </c>
      <c r="C19" s="111" t="str">
        <f>IF(C17&gt;0,C18&amp;"有利","三个方案均不可取")</f>
        <v>方案A有利</v>
      </c>
      <c r="D19" s="4"/>
      <c r="E19" s="4"/>
      <c r="F19" s="4"/>
      <c r="M19" s="110">
        <v>0.17</v>
      </c>
      <c r="N19" s="109">
        <v>-14.242660837430435</v>
      </c>
    </row>
    <row r="20" spans="2:14" x14ac:dyDescent="0.25">
      <c r="C20" s="4"/>
      <c r="D20" s="4"/>
      <c r="E20" s="4"/>
      <c r="F20" s="4"/>
      <c r="M20" s="110">
        <v>0.18</v>
      </c>
      <c r="N20" s="109">
        <v>-24.622888297127133</v>
      </c>
    </row>
    <row r="21" spans="2:14" x14ac:dyDescent="0.25">
      <c r="C21" s="4"/>
      <c r="D21" s="4"/>
      <c r="E21" s="4"/>
      <c r="F21" s="4"/>
      <c r="M21" s="110">
        <v>0.19</v>
      </c>
      <c r="N21" s="109">
        <v>-34.39583672409259</v>
      </c>
    </row>
    <row r="22" spans="2:14" x14ac:dyDescent="0.25">
      <c r="C22" s="4"/>
      <c r="D22" s="4"/>
      <c r="E22" s="4"/>
      <c r="F22" s="4"/>
      <c r="M22" s="108">
        <v>0.2</v>
      </c>
      <c r="N22" s="107">
        <v>-43.606507380258222</v>
      </c>
    </row>
    <row r="23" spans="2:14" x14ac:dyDescent="0.25">
      <c r="C23" s="4"/>
      <c r="D23" s="4"/>
      <c r="E23" s="4"/>
      <c r="F23" s="4"/>
    </row>
    <row r="24" spans="2:14" x14ac:dyDescent="0.25">
      <c r="C24" s="4"/>
      <c r="D24" s="4"/>
      <c r="E24" s="4"/>
      <c r="F24" s="4"/>
    </row>
    <row r="25" spans="2:14" x14ac:dyDescent="0.25">
      <c r="C25" s="4"/>
      <c r="D25" s="4"/>
      <c r="E25" s="4"/>
      <c r="F25" s="4"/>
    </row>
    <row r="26" spans="2:14" x14ac:dyDescent="0.25">
      <c r="C26" s="4"/>
      <c r="D26" s="4"/>
      <c r="E26" s="4"/>
      <c r="F26" s="4"/>
    </row>
    <row r="27" spans="2:14" x14ac:dyDescent="0.25">
      <c r="C27" s="4"/>
      <c r="D27" s="4"/>
      <c r="E27" s="4"/>
      <c r="F27" s="4"/>
    </row>
    <row r="28" spans="2:14" x14ac:dyDescent="0.25">
      <c r="C28" s="4"/>
      <c r="D28" s="4"/>
      <c r="E28" s="4"/>
      <c r="F28" s="4"/>
    </row>
    <row r="29" spans="2:14" x14ac:dyDescent="0.25">
      <c r="C29" s="4"/>
      <c r="D29" s="4"/>
      <c r="E29" s="4"/>
      <c r="F29" s="4"/>
    </row>
    <row r="30" spans="2:14" x14ac:dyDescent="0.25">
      <c r="C30" s="4"/>
      <c r="D30" s="4"/>
      <c r="E30" s="4"/>
      <c r="F30" s="4"/>
    </row>
    <row r="31" spans="2:14" x14ac:dyDescent="0.25">
      <c r="C31" s="4"/>
      <c r="D31" s="4"/>
      <c r="E31" s="4"/>
      <c r="F31" s="4"/>
    </row>
    <row r="32" spans="2:14" x14ac:dyDescent="0.25">
      <c r="C32" s="4"/>
      <c r="D32" s="4"/>
      <c r="E32" s="4"/>
      <c r="F32" s="4"/>
    </row>
    <row r="33" s="4" customFormat="1" x14ac:dyDescent="0.25"/>
    <row r="34" s="4" customFormat="1" x14ac:dyDescent="0.25"/>
    <row r="35" s="4" customFormat="1" x14ac:dyDescent="0.25"/>
    <row r="36" s="4" customFormat="1" x14ac:dyDescent="0.25"/>
    <row r="37" s="4" customFormat="1" x14ac:dyDescent="0.25"/>
    <row r="38" s="4" customFormat="1" x14ac:dyDescent="0.25"/>
    <row r="39" s="4" customFormat="1" x14ac:dyDescent="0.25"/>
    <row r="40" s="4" customFormat="1" x14ac:dyDescent="0.25"/>
    <row r="41" s="4" customFormat="1" x14ac:dyDescent="0.25"/>
    <row r="42" s="4" customFormat="1" x14ac:dyDescent="0.25"/>
    <row r="43" s="4" customFormat="1" x14ac:dyDescent="0.25"/>
    <row r="44" s="4" customFormat="1" x14ac:dyDescent="0.25"/>
  </sheetData>
  <mergeCells count="3">
    <mergeCell ref="B2:B3"/>
    <mergeCell ref="C2:D2"/>
    <mergeCell ref="F2:F3"/>
  </mergeCells>
  <phoneticPr fontId="3" type="noConversion"/>
  <printOptions headings="1"/>
  <pageMargins left="0.74803149606299213" right="0.74803149606299213" top="0.98425196850393704" bottom="0.98425196850393704" header="0.51181102362204722" footer="0.51181102362204722"/>
  <pageSetup paperSize="9" orientation="portrait" blackAndWhite="1" horizontalDpi="300" verticalDpi="300" r:id="rId1"/>
  <headerFooter alignWithMargins="0"/>
  <drawing r:id="rId2"/>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B1:Y20"/>
  <sheetViews>
    <sheetView showGridLines="0" tabSelected="1" zoomScale="96" zoomScaleNormal="96" workbookViewId="0">
      <selection activeCell="B19" sqref="B19"/>
    </sheetView>
  </sheetViews>
  <sheetFormatPr defaultColWidth="9.88671875" defaultRowHeight="14.4" x14ac:dyDescent="0.25"/>
  <cols>
    <col min="1" max="1" width="1.44140625" style="148" customWidth="1"/>
    <col min="2" max="2" width="87" style="148" bestFit="1" customWidth="1"/>
    <col min="3" max="3" width="6.77734375" style="148" customWidth="1"/>
    <col min="4" max="4" width="2" style="148" customWidth="1"/>
    <col min="5" max="5" width="0.6640625" style="148" customWidth="1"/>
    <col min="6" max="6" width="9" style="148" bestFit="1" customWidth="1"/>
    <col min="7" max="7" width="7" style="148" customWidth="1"/>
    <col min="8" max="8" width="1.21875" style="148" customWidth="1"/>
    <col min="9" max="9" width="5.6640625" style="148" customWidth="1"/>
    <col min="10" max="10" width="6.88671875" style="148" customWidth="1"/>
    <col min="11" max="11" width="5.33203125" style="148" customWidth="1"/>
    <col min="12" max="12" width="1" style="148" customWidth="1"/>
    <col min="13" max="253" width="9.88671875" style="148"/>
    <col min="254" max="254" width="1.44140625" style="148" customWidth="1"/>
    <col min="255" max="255" width="24" style="148" customWidth="1"/>
    <col min="256" max="256" width="6" style="148" customWidth="1"/>
    <col min="257" max="257" width="2" style="148" customWidth="1"/>
    <col min="258" max="258" width="0.6640625" style="148" customWidth="1"/>
    <col min="259" max="259" width="5.44140625" style="148" customWidth="1"/>
    <col min="260" max="260" width="7" style="148" customWidth="1"/>
    <col min="261" max="261" width="1.21875" style="148" customWidth="1"/>
    <col min="262" max="262" width="5.6640625" style="148" customWidth="1"/>
    <col min="263" max="263" width="6.88671875" style="148" customWidth="1"/>
    <col min="264" max="264" width="5.33203125" style="148" customWidth="1"/>
    <col min="265" max="265" width="1" style="148" customWidth="1"/>
    <col min="266" max="509" width="9.88671875" style="148"/>
    <col min="510" max="510" width="1.44140625" style="148" customWidth="1"/>
    <col min="511" max="511" width="24" style="148" customWidth="1"/>
    <col min="512" max="512" width="6" style="148" customWidth="1"/>
    <col min="513" max="513" width="2" style="148" customWidth="1"/>
    <col min="514" max="514" width="0.6640625" style="148" customWidth="1"/>
    <col min="515" max="515" width="5.44140625" style="148" customWidth="1"/>
    <col min="516" max="516" width="7" style="148" customWidth="1"/>
    <col min="517" max="517" width="1.21875" style="148" customWidth="1"/>
    <col min="518" max="518" width="5.6640625" style="148" customWidth="1"/>
    <col min="519" max="519" width="6.88671875" style="148" customWidth="1"/>
    <col min="520" max="520" width="5.33203125" style="148" customWidth="1"/>
    <col min="521" max="521" width="1" style="148" customWidth="1"/>
    <col min="522" max="765" width="9.88671875" style="148"/>
    <col min="766" max="766" width="1.44140625" style="148" customWidth="1"/>
    <col min="767" max="767" width="24" style="148" customWidth="1"/>
    <col min="768" max="768" width="6" style="148" customWidth="1"/>
    <col min="769" max="769" width="2" style="148" customWidth="1"/>
    <col min="770" max="770" width="0.6640625" style="148" customWidth="1"/>
    <col min="771" max="771" width="5.44140625" style="148" customWidth="1"/>
    <col min="772" max="772" width="7" style="148" customWidth="1"/>
    <col min="773" max="773" width="1.21875" style="148" customWidth="1"/>
    <col min="774" max="774" width="5.6640625" style="148" customWidth="1"/>
    <col min="775" max="775" width="6.88671875" style="148" customWidth="1"/>
    <col min="776" max="776" width="5.33203125" style="148" customWidth="1"/>
    <col min="777" max="777" width="1" style="148" customWidth="1"/>
    <col min="778" max="1021" width="9.88671875" style="148"/>
    <col min="1022" max="1022" width="1.44140625" style="148" customWidth="1"/>
    <col min="1023" max="1023" width="24" style="148" customWidth="1"/>
    <col min="1024" max="1024" width="6" style="148" customWidth="1"/>
    <col min="1025" max="1025" width="2" style="148" customWidth="1"/>
    <col min="1026" max="1026" width="0.6640625" style="148" customWidth="1"/>
    <col min="1027" max="1027" width="5.44140625" style="148" customWidth="1"/>
    <col min="1028" max="1028" width="7" style="148" customWidth="1"/>
    <col min="1029" max="1029" width="1.21875" style="148" customWidth="1"/>
    <col min="1030" max="1030" width="5.6640625" style="148" customWidth="1"/>
    <col min="1031" max="1031" width="6.88671875" style="148" customWidth="1"/>
    <col min="1032" max="1032" width="5.33203125" style="148" customWidth="1"/>
    <col min="1033" max="1033" width="1" style="148" customWidth="1"/>
    <col min="1034" max="1277" width="9.88671875" style="148"/>
    <col min="1278" max="1278" width="1.44140625" style="148" customWidth="1"/>
    <col min="1279" max="1279" width="24" style="148" customWidth="1"/>
    <col min="1280" max="1280" width="6" style="148" customWidth="1"/>
    <col min="1281" max="1281" width="2" style="148" customWidth="1"/>
    <col min="1282" max="1282" width="0.6640625" style="148" customWidth="1"/>
    <col min="1283" max="1283" width="5.44140625" style="148" customWidth="1"/>
    <col min="1284" max="1284" width="7" style="148" customWidth="1"/>
    <col min="1285" max="1285" width="1.21875" style="148" customWidth="1"/>
    <col min="1286" max="1286" width="5.6640625" style="148" customWidth="1"/>
    <col min="1287" max="1287" width="6.88671875" style="148" customWidth="1"/>
    <col min="1288" max="1288" width="5.33203125" style="148" customWidth="1"/>
    <col min="1289" max="1289" width="1" style="148" customWidth="1"/>
    <col min="1290" max="1533" width="9.88671875" style="148"/>
    <col min="1534" max="1534" width="1.44140625" style="148" customWidth="1"/>
    <col min="1535" max="1535" width="24" style="148" customWidth="1"/>
    <col min="1536" max="1536" width="6" style="148" customWidth="1"/>
    <col min="1537" max="1537" width="2" style="148" customWidth="1"/>
    <col min="1538" max="1538" width="0.6640625" style="148" customWidth="1"/>
    <col min="1539" max="1539" width="5.44140625" style="148" customWidth="1"/>
    <col min="1540" max="1540" width="7" style="148" customWidth="1"/>
    <col min="1541" max="1541" width="1.21875" style="148" customWidth="1"/>
    <col min="1542" max="1542" width="5.6640625" style="148" customWidth="1"/>
    <col min="1543" max="1543" width="6.88671875" style="148" customWidth="1"/>
    <col min="1544" max="1544" width="5.33203125" style="148" customWidth="1"/>
    <col min="1545" max="1545" width="1" style="148" customWidth="1"/>
    <col min="1546" max="1789" width="9.88671875" style="148"/>
    <col min="1790" max="1790" width="1.44140625" style="148" customWidth="1"/>
    <col min="1791" max="1791" width="24" style="148" customWidth="1"/>
    <col min="1792" max="1792" width="6" style="148" customWidth="1"/>
    <col min="1793" max="1793" width="2" style="148" customWidth="1"/>
    <col min="1794" max="1794" width="0.6640625" style="148" customWidth="1"/>
    <col min="1795" max="1795" width="5.44140625" style="148" customWidth="1"/>
    <col min="1796" max="1796" width="7" style="148" customWidth="1"/>
    <col min="1797" max="1797" width="1.21875" style="148" customWidth="1"/>
    <col min="1798" max="1798" width="5.6640625" style="148" customWidth="1"/>
    <col min="1799" max="1799" width="6.88671875" style="148" customWidth="1"/>
    <col min="1800" max="1800" width="5.33203125" style="148" customWidth="1"/>
    <col min="1801" max="1801" width="1" style="148" customWidth="1"/>
    <col min="1802" max="2045" width="9.88671875" style="148"/>
    <col min="2046" max="2046" width="1.44140625" style="148" customWidth="1"/>
    <col min="2047" max="2047" width="24" style="148" customWidth="1"/>
    <col min="2048" max="2048" width="6" style="148" customWidth="1"/>
    <col min="2049" max="2049" width="2" style="148" customWidth="1"/>
    <col min="2050" max="2050" width="0.6640625" style="148" customWidth="1"/>
    <col min="2051" max="2051" width="5.44140625" style="148" customWidth="1"/>
    <col min="2052" max="2052" width="7" style="148" customWidth="1"/>
    <col min="2053" max="2053" width="1.21875" style="148" customWidth="1"/>
    <col min="2054" max="2054" width="5.6640625" style="148" customWidth="1"/>
    <col min="2055" max="2055" width="6.88671875" style="148" customWidth="1"/>
    <col min="2056" max="2056" width="5.33203125" style="148" customWidth="1"/>
    <col min="2057" max="2057" width="1" style="148" customWidth="1"/>
    <col min="2058" max="2301" width="9.88671875" style="148"/>
    <col min="2302" max="2302" width="1.44140625" style="148" customWidth="1"/>
    <col min="2303" max="2303" width="24" style="148" customWidth="1"/>
    <col min="2304" max="2304" width="6" style="148" customWidth="1"/>
    <col min="2305" max="2305" width="2" style="148" customWidth="1"/>
    <col min="2306" max="2306" width="0.6640625" style="148" customWidth="1"/>
    <col min="2307" max="2307" width="5.44140625" style="148" customWidth="1"/>
    <col min="2308" max="2308" width="7" style="148" customWidth="1"/>
    <col min="2309" max="2309" width="1.21875" style="148" customWidth="1"/>
    <col min="2310" max="2310" width="5.6640625" style="148" customWidth="1"/>
    <col min="2311" max="2311" width="6.88671875" style="148" customWidth="1"/>
    <col min="2312" max="2312" width="5.33203125" style="148" customWidth="1"/>
    <col min="2313" max="2313" width="1" style="148" customWidth="1"/>
    <col min="2314" max="2557" width="9.88671875" style="148"/>
    <col min="2558" max="2558" width="1.44140625" style="148" customWidth="1"/>
    <col min="2559" max="2559" width="24" style="148" customWidth="1"/>
    <col min="2560" max="2560" width="6" style="148" customWidth="1"/>
    <col min="2561" max="2561" width="2" style="148" customWidth="1"/>
    <col min="2562" max="2562" width="0.6640625" style="148" customWidth="1"/>
    <col min="2563" max="2563" width="5.44140625" style="148" customWidth="1"/>
    <col min="2564" max="2564" width="7" style="148" customWidth="1"/>
    <col min="2565" max="2565" width="1.21875" style="148" customWidth="1"/>
    <col min="2566" max="2566" width="5.6640625" style="148" customWidth="1"/>
    <col min="2567" max="2567" width="6.88671875" style="148" customWidth="1"/>
    <col min="2568" max="2568" width="5.33203125" style="148" customWidth="1"/>
    <col min="2569" max="2569" width="1" style="148" customWidth="1"/>
    <col min="2570" max="2813" width="9.88671875" style="148"/>
    <col min="2814" max="2814" width="1.44140625" style="148" customWidth="1"/>
    <col min="2815" max="2815" width="24" style="148" customWidth="1"/>
    <col min="2816" max="2816" width="6" style="148" customWidth="1"/>
    <col min="2817" max="2817" width="2" style="148" customWidth="1"/>
    <col min="2818" max="2818" width="0.6640625" style="148" customWidth="1"/>
    <col min="2819" max="2819" width="5.44140625" style="148" customWidth="1"/>
    <col min="2820" max="2820" width="7" style="148" customWidth="1"/>
    <col min="2821" max="2821" width="1.21875" style="148" customWidth="1"/>
    <col min="2822" max="2822" width="5.6640625" style="148" customWidth="1"/>
    <col min="2823" max="2823" width="6.88671875" style="148" customWidth="1"/>
    <col min="2824" max="2824" width="5.33203125" style="148" customWidth="1"/>
    <col min="2825" max="2825" width="1" style="148" customWidth="1"/>
    <col min="2826" max="3069" width="9.88671875" style="148"/>
    <col min="3070" max="3070" width="1.44140625" style="148" customWidth="1"/>
    <col min="3071" max="3071" width="24" style="148" customWidth="1"/>
    <col min="3072" max="3072" width="6" style="148" customWidth="1"/>
    <col min="3073" max="3073" width="2" style="148" customWidth="1"/>
    <col min="3074" max="3074" width="0.6640625" style="148" customWidth="1"/>
    <col min="3075" max="3075" width="5.44140625" style="148" customWidth="1"/>
    <col min="3076" max="3076" width="7" style="148" customWidth="1"/>
    <col min="3077" max="3077" width="1.21875" style="148" customWidth="1"/>
    <col min="3078" max="3078" width="5.6640625" style="148" customWidth="1"/>
    <col min="3079" max="3079" width="6.88671875" style="148" customWidth="1"/>
    <col min="3080" max="3080" width="5.33203125" style="148" customWidth="1"/>
    <col min="3081" max="3081" width="1" style="148" customWidth="1"/>
    <col min="3082" max="3325" width="9.88671875" style="148"/>
    <col min="3326" max="3326" width="1.44140625" style="148" customWidth="1"/>
    <col min="3327" max="3327" width="24" style="148" customWidth="1"/>
    <col min="3328" max="3328" width="6" style="148" customWidth="1"/>
    <col min="3329" max="3329" width="2" style="148" customWidth="1"/>
    <col min="3330" max="3330" width="0.6640625" style="148" customWidth="1"/>
    <col min="3331" max="3331" width="5.44140625" style="148" customWidth="1"/>
    <col min="3332" max="3332" width="7" style="148" customWidth="1"/>
    <col min="3333" max="3333" width="1.21875" style="148" customWidth="1"/>
    <col min="3334" max="3334" width="5.6640625" style="148" customWidth="1"/>
    <col min="3335" max="3335" width="6.88671875" style="148" customWidth="1"/>
    <col min="3336" max="3336" width="5.33203125" style="148" customWidth="1"/>
    <col min="3337" max="3337" width="1" style="148" customWidth="1"/>
    <col min="3338" max="3581" width="9.88671875" style="148"/>
    <col min="3582" max="3582" width="1.44140625" style="148" customWidth="1"/>
    <col min="3583" max="3583" width="24" style="148" customWidth="1"/>
    <col min="3584" max="3584" width="6" style="148" customWidth="1"/>
    <col min="3585" max="3585" width="2" style="148" customWidth="1"/>
    <col min="3586" max="3586" width="0.6640625" style="148" customWidth="1"/>
    <col min="3587" max="3587" width="5.44140625" style="148" customWidth="1"/>
    <col min="3588" max="3588" width="7" style="148" customWidth="1"/>
    <col min="3589" max="3589" width="1.21875" style="148" customWidth="1"/>
    <col min="3590" max="3590" width="5.6640625" style="148" customWidth="1"/>
    <col min="3591" max="3591" width="6.88671875" style="148" customWidth="1"/>
    <col min="3592" max="3592" width="5.33203125" style="148" customWidth="1"/>
    <col min="3593" max="3593" width="1" style="148" customWidth="1"/>
    <col min="3594" max="3837" width="9.88671875" style="148"/>
    <col min="3838" max="3838" width="1.44140625" style="148" customWidth="1"/>
    <col min="3839" max="3839" width="24" style="148" customWidth="1"/>
    <col min="3840" max="3840" width="6" style="148" customWidth="1"/>
    <col min="3841" max="3841" width="2" style="148" customWidth="1"/>
    <col min="3842" max="3842" width="0.6640625" style="148" customWidth="1"/>
    <col min="3843" max="3843" width="5.44140625" style="148" customWidth="1"/>
    <col min="3844" max="3844" width="7" style="148" customWidth="1"/>
    <col min="3845" max="3845" width="1.21875" style="148" customWidth="1"/>
    <col min="3846" max="3846" width="5.6640625" style="148" customWidth="1"/>
    <col min="3847" max="3847" width="6.88671875" style="148" customWidth="1"/>
    <col min="3848" max="3848" width="5.33203125" style="148" customWidth="1"/>
    <col min="3849" max="3849" width="1" style="148" customWidth="1"/>
    <col min="3850" max="4093" width="9.88671875" style="148"/>
    <col min="4094" max="4094" width="1.44140625" style="148" customWidth="1"/>
    <col min="4095" max="4095" width="24" style="148" customWidth="1"/>
    <col min="4096" max="4096" width="6" style="148" customWidth="1"/>
    <col min="4097" max="4097" width="2" style="148" customWidth="1"/>
    <col min="4098" max="4098" width="0.6640625" style="148" customWidth="1"/>
    <col min="4099" max="4099" width="5.44140625" style="148" customWidth="1"/>
    <col min="4100" max="4100" width="7" style="148" customWidth="1"/>
    <col min="4101" max="4101" width="1.21875" style="148" customWidth="1"/>
    <col min="4102" max="4102" width="5.6640625" style="148" customWidth="1"/>
    <col min="4103" max="4103" width="6.88671875" style="148" customWidth="1"/>
    <col min="4104" max="4104" width="5.33203125" style="148" customWidth="1"/>
    <col min="4105" max="4105" width="1" style="148" customWidth="1"/>
    <col min="4106" max="4349" width="9.88671875" style="148"/>
    <col min="4350" max="4350" width="1.44140625" style="148" customWidth="1"/>
    <col min="4351" max="4351" width="24" style="148" customWidth="1"/>
    <col min="4352" max="4352" width="6" style="148" customWidth="1"/>
    <col min="4353" max="4353" width="2" style="148" customWidth="1"/>
    <col min="4354" max="4354" width="0.6640625" style="148" customWidth="1"/>
    <col min="4355" max="4355" width="5.44140625" style="148" customWidth="1"/>
    <col min="4356" max="4356" width="7" style="148" customWidth="1"/>
    <col min="4357" max="4357" width="1.21875" style="148" customWidth="1"/>
    <col min="4358" max="4358" width="5.6640625" style="148" customWidth="1"/>
    <col min="4359" max="4359" width="6.88671875" style="148" customWidth="1"/>
    <col min="4360" max="4360" width="5.33203125" style="148" customWidth="1"/>
    <col min="4361" max="4361" width="1" style="148" customWidth="1"/>
    <col min="4362" max="4605" width="9.88671875" style="148"/>
    <col min="4606" max="4606" width="1.44140625" style="148" customWidth="1"/>
    <col min="4607" max="4607" width="24" style="148" customWidth="1"/>
    <col min="4608" max="4608" width="6" style="148" customWidth="1"/>
    <col min="4609" max="4609" width="2" style="148" customWidth="1"/>
    <col min="4610" max="4610" width="0.6640625" style="148" customWidth="1"/>
    <col min="4611" max="4611" width="5.44140625" style="148" customWidth="1"/>
    <col min="4612" max="4612" width="7" style="148" customWidth="1"/>
    <col min="4613" max="4613" width="1.21875" style="148" customWidth="1"/>
    <col min="4614" max="4614" width="5.6640625" style="148" customWidth="1"/>
    <col min="4615" max="4615" width="6.88671875" style="148" customWidth="1"/>
    <col min="4616" max="4616" width="5.33203125" style="148" customWidth="1"/>
    <col min="4617" max="4617" width="1" style="148" customWidth="1"/>
    <col min="4618" max="4861" width="9.88671875" style="148"/>
    <col min="4862" max="4862" width="1.44140625" style="148" customWidth="1"/>
    <col min="4863" max="4863" width="24" style="148" customWidth="1"/>
    <col min="4864" max="4864" width="6" style="148" customWidth="1"/>
    <col min="4865" max="4865" width="2" style="148" customWidth="1"/>
    <col min="4866" max="4866" width="0.6640625" style="148" customWidth="1"/>
    <col min="4867" max="4867" width="5.44140625" style="148" customWidth="1"/>
    <col min="4868" max="4868" width="7" style="148" customWidth="1"/>
    <col min="4869" max="4869" width="1.21875" style="148" customWidth="1"/>
    <col min="4870" max="4870" width="5.6640625" style="148" customWidth="1"/>
    <col min="4871" max="4871" width="6.88671875" style="148" customWidth="1"/>
    <col min="4872" max="4872" width="5.33203125" style="148" customWidth="1"/>
    <col min="4873" max="4873" width="1" style="148" customWidth="1"/>
    <col min="4874" max="5117" width="9.88671875" style="148"/>
    <col min="5118" max="5118" width="1.44140625" style="148" customWidth="1"/>
    <col min="5119" max="5119" width="24" style="148" customWidth="1"/>
    <col min="5120" max="5120" width="6" style="148" customWidth="1"/>
    <col min="5121" max="5121" width="2" style="148" customWidth="1"/>
    <col min="5122" max="5122" width="0.6640625" style="148" customWidth="1"/>
    <col min="5123" max="5123" width="5.44140625" style="148" customWidth="1"/>
    <col min="5124" max="5124" width="7" style="148" customWidth="1"/>
    <col min="5125" max="5125" width="1.21875" style="148" customWidth="1"/>
    <col min="5126" max="5126" width="5.6640625" style="148" customWidth="1"/>
    <col min="5127" max="5127" width="6.88671875" style="148" customWidth="1"/>
    <col min="5128" max="5128" width="5.33203125" style="148" customWidth="1"/>
    <col min="5129" max="5129" width="1" style="148" customWidth="1"/>
    <col min="5130" max="5373" width="9.88671875" style="148"/>
    <col min="5374" max="5374" width="1.44140625" style="148" customWidth="1"/>
    <col min="5375" max="5375" width="24" style="148" customWidth="1"/>
    <col min="5376" max="5376" width="6" style="148" customWidth="1"/>
    <col min="5377" max="5377" width="2" style="148" customWidth="1"/>
    <col min="5378" max="5378" width="0.6640625" style="148" customWidth="1"/>
    <col min="5379" max="5379" width="5.44140625" style="148" customWidth="1"/>
    <col min="5380" max="5380" width="7" style="148" customWidth="1"/>
    <col min="5381" max="5381" width="1.21875" style="148" customWidth="1"/>
    <col min="5382" max="5382" width="5.6640625" style="148" customWidth="1"/>
    <col min="5383" max="5383" width="6.88671875" style="148" customWidth="1"/>
    <col min="5384" max="5384" width="5.33203125" style="148" customWidth="1"/>
    <col min="5385" max="5385" width="1" style="148" customWidth="1"/>
    <col min="5386" max="5629" width="9.88671875" style="148"/>
    <col min="5630" max="5630" width="1.44140625" style="148" customWidth="1"/>
    <col min="5631" max="5631" width="24" style="148" customWidth="1"/>
    <col min="5632" max="5632" width="6" style="148" customWidth="1"/>
    <col min="5633" max="5633" width="2" style="148" customWidth="1"/>
    <col min="5634" max="5634" width="0.6640625" style="148" customWidth="1"/>
    <col min="5635" max="5635" width="5.44140625" style="148" customWidth="1"/>
    <col min="5636" max="5636" width="7" style="148" customWidth="1"/>
    <col min="5637" max="5637" width="1.21875" style="148" customWidth="1"/>
    <col min="5638" max="5638" width="5.6640625" style="148" customWidth="1"/>
    <col min="5639" max="5639" width="6.88671875" style="148" customWidth="1"/>
    <col min="5640" max="5640" width="5.33203125" style="148" customWidth="1"/>
    <col min="5641" max="5641" width="1" style="148" customWidth="1"/>
    <col min="5642" max="5885" width="9.88671875" style="148"/>
    <col min="5886" max="5886" width="1.44140625" style="148" customWidth="1"/>
    <col min="5887" max="5887" width="24" style="148" customWidth="1"/>
    <col min="5888" max="5888" width="6" style="148" customWidth="1"/>
    <col min="5889" max="5889" width="2" style="148" customWidth="1"/>
    <col min="5890" max="5890" width="0.6640625" style="148" customWidth="1"/>
    <col min="5891" max="5891" width="5.44140625" style="148" customWidth="1"/>
    <col min="5892" max="5892" width="7" style="148" customWidth="1"/>
    <col min="5893" max="5893" width="1.21875" style="148" customWidth="1"/>
    <col min="5894" max="5894" width="5.6640625" style="148" customWidth="1"/>
    <col min="5895" max="5895" width="6.88671875" style="148" customWidth="1"/>
    <col min="5896" max="5896" width="5.33203125" style="148" customWidth="1"/>
    <col min="5897" max="5897" width="1" style="148" customWidth="1"/>
    <col min="5898" max="6141" width="9.88671875" style="148"/>
    <col min="6142" max="6142" width="1.44140625" style="148" customWidth="1"/>
    <col min="6143" max="6143" width="24" style="148" customWidth="1"/>
    <col min="6144" max="6144" width="6" style="148" customWidth="1"/>
    <col min="6145" max="6145" width="2" style="148" customWidth="1"/>
    <col min="6146" max="6146" width="0.6640625" style="148" customWidth="1"/>
    <col min="6147" max="6147" width="5.44140625" style="148" customWidth="1"/>
    <col min="6148" max="6148" width="7" style="148" customWidth="1"/>
    <col min="6149" max="6149" width="1.21875" style="148" customWidth="1"/>
    <col min="6150" max="6150" width="5.6640625" style="148" customWidth="1"/>
    <col min="6151" max="6151" width="6.88671875" style="148" customWidth="1"/>
    <col min="6152" max="6152" width="5.33203125" style="148" customWidth="1"/>
    <col min="6153" max="6153" width="1" style="148" customWidth="1"/>
    <col min="6154" max="6397" width="9.88671875" style="148"/>
    <col min="6398" max="6398" width="1.44140625" style="148" customWidth="1"/>
    <col min="6399" max="6399" width="24" style="148" customWidth="1"/>
    <col min="6400" max="6400" width="6" style="148" customWidth="1"/>
    <col min="6401" max="6401" width="2" style="148" customWidth="1"/>
    <col min="6402" max="6402" width="0.6640625" style="148" customWidth="1"/>
    <col min="6403" max="6403" width="5.44140625" style="148" customWidth="1"/>
    <col min="6404" max="6404" width="7" style="148" customWidth="1"/>
    <col min="6405" max="6405" width="1.21875" style="148" customWidth="1"/>
    <col min="6406" max="6406" width="5.6640625" style="148" customWidth="1"/>
    <col min="6407" max="6407" width="6.88671875" style="148" customWidth="1"/>
    <col min="6408" max="6408" width="5.33203125" style="148" customWidth="1"/>
    <col min="6409" max="6409" width="1" style="148" customWidth="1"/>
    <col min="6410" max="6653" width="9.88671875" style="148"/>
    <col min="6654" max="6654" width="1.44140625" style="148" customWidth="1"/>
    <col min="6655" max="6655" width="24" style="148" customWidth="1"/>
    <col min="6656" max="6656" width="6" style="148" customWidth="1"/>
    <col min="6657" max="6657" width="2" style="148" customWidth="1"/>
    <col min="6658" max="6658" width="0.6640625" style="148" customWidth="1"/>
    <col min="6659" max="6659" width="5.44140625" style="148" customWidth="1"/>
    <col min="6660" max="6660" width="7" style="148" customWidth="1"/>
    <col min="6661" max="6661" width="1.21875" style="148" customWidth="1"/>
    <col min="6662" max="6662" width="5.6640625" style="148" customWidth="1"/>
    <col min="6663" max="6663" width="6.88671875" style="148" customWidth="1"/>
    <col min="6664" max="6664" width="5.33203125" style="148" customWidth="1"/>
    <col min="6665" max="6665" width="1" style="148" customWidth="1"/>
    <col min="6666" max="6909" width="9.88671875" style="148"/>
    <col min="6910" max="6910" width="1.44140625" style="148" customWidth="1"/>
    <col min="6911" max="6911" width="24" style="148" customWidth="1"/>
    <col min="6912" max="6912" width="6" style="148" customWidth="1"/>
    <col min="6913" max="6913" width="2" style="148" customWidth="1"/>
    <col min="6914" max="6914" width="0.6640625" style="148" customWidth="1"/>
    <col min="6915" max="6915" width="5.44140625" style="148" customWidth="1"/>
    <col min="6916" max="6916" width="7" style="148" customWidth="1"/>
    <col min="6917" max="6917" width="1.21875" style="148" customWidth="1"/>
    <col min="6918" max="6918" width="5.6640625" style="148" customWidth="1"/>
    <col min="6919" max="6919" width="6.88671875" style="148" customWidth="1"/>
    <col min="6920" max="6920" width="5.33203125" style="148" customWidth="1"/>
    <col min="6921" max="6921" width="1" style="148" customWidth="1"/>
    <col min="6922" max="7165" width="9.88671875" style="148"/>
    <col min="7166" max="7166" width="1.44140625" style="148" customWidth="1"/>
    <col min="7167" max="7167" width="24" style="148" customWidth="1"/>
    <col min="7168" max="7168" width="6" style="148" customWidth="1"/>
    <col min="7169" max="7169" width="2" style="148" customWidth="1"/>
    <col min="7170" max="7170" width="0.6640625" style="148" customWidth="1"/>
    <col min="7171" max="7171" width="5.44140625" style="148" customWidth="1"/>
    <col min="7172" max="7172" width="7" style="148" customWidth="1"/>
    <col min="7173" max="7173" width="1.21875" style="148" customWidth="1"/>
    <col min="7174" max="7174" width="5.6640625" style="148" customWidth="1"/>
    <col min="7175" max="7175" width="6.88671875" style="148" customWidth="1"/>
    <col min="7176" max="7176" width="5.33203125" style="148" customWidth="1"/>
    <col min="7177" max="7177" width="1" style="148" customWidth="1"/>
    <col min="7178" max="7421" width="9.88671875" style="148"/>
    <col min="7422" max="7422" width="1.44140625" style="148" customWidth="1"/>
    <col min="7423" max="7423" width="24" style="148" customWidth="1"/>
    <col min="7424" max="7424" width="6" style="148" customWidth="1"/>
    <col min="7425" max="7425" width="2" style="148" customWidth="1"/>
    <col min="7426" max="7426" width="0.6640625" style="148" customWidth="1"/>
    <col min="7427" max="7427" width="5.44140625" style="148" customWidth="1"/>
    <col min="7428" max="7428" width="7" style="148" customWidth="1"/>
    <col min="7429" max="7429" width="1.21875" style="148" customWidth="1"/>
    <col min="7430" max="7430" width="5.6640625" style="148" customWidth="1"/>
    <col min="7431" max="7431" width="6.88671875" style="148" customWidth="1"/>
    <col min="7432" max="7432" width="5.33203125" style="148" customWidth="1"/>
    <col min="7433" max="7433" width="1" style="148" customWidth="1"/>
    <col min="7434" max="7677" width="9.88671875" style="148"/>
    <col min="7678" max="7678" width="1.44140625" style="148" customWidth="1"/>
    <col min="7679" max="7679" width="24" style="148" customWidth="1"/>
    <col min="7680" max="7680" width="6" style="148" customWidth="1"/>
    <col min="7681" max="7681" width="2" style="148" customWidth="1"/>
    <col min="7682" max="7682" width="0.6640625" style="148" customWidth="1"/>
    <col min="7683" max="7683" width="5.44140625" style="148" customWidth="1"/>
    <col min="7684" max="7684" width="7" style="148" customWidth="1"/>
    <col min="7685" max="7685" width="1.21875" style="148" customWidth="1"/>
    <col min="7686" max="7686" width="5.6640625" style="148" customWidth="1"/>
    <col min="7687" max="7687" width="6.88671875" style="148" customWidth="1"/>
    <col min="7688" max="7688" width="5.33203125" style="148" customWidth="1"/>
    <col min="7689" max="7689" width="1" style="148" customWidth="1"/>
    <col min="7690" max="7933" width="9.88671875" style="148"/>
    <col min="7934" max="7934" width="1.44140625" style="148" customWidth="1"/>
    <col min="7935" max="7935" width="24" style="148" customWidth="1"/>
    <col min="7936" max="7936" width="6" style="148" customWidth="1"/>
    <col min="7937" max="7937" width="2" style="148" customWidth="1"/>
    <col min="7938" max="7938" width="0.6640625" style="148" customWidth="1"/>
    <col min="7939" max="7939" width="5.44140625" style="148" customWidth="1"/>
    <col min="7940" max="7940" width="7" style="148" customWidth="1"/>
    <col min="7941" max="7941" width="1.21875" style="148" customWidth="1"/>
    <col min="7942" max="7942" width="5.6640625" style="148" customWidth="1"/>
    <col min="7943" max="7943" width="6.88671875" style="148" customWidth="1"/>
    <col min="7944" max="7944" width="5.33203125" style="148" customWidth="1"/>
    <col min="7945" max="7945" width="1" style="148" customWidth="1"/>
    <col min="7946" max="8189" width="9.88671875" style="148"/>
    <col min="8190" max="8190" width="1.44140625" style="148" customWidth="1"/>
    <col min="8191" max="8191" width="24" style="148" customWidth="1"/>
    <col min="8192" max="8192" width="6" style="148" customWidth="1"/>
    <col min="8193" max="8193" width="2" style="148" customWidth="1"/>
    <col min="8194" max="8194" width="0.6640625" style="148" customWidth="1"/>
    <col min="8195" max="8195" width="5.44140625" style="148" customWidth="1"/>
    <col min="8196" max="8196" width="7" style="148" customWidth="1"/>
    <col min="8197" max="8197" width="1.21875" style="148" customWidth="1"/>
    <col min="8198" max="8198" width="5.6640625" style="148" customWidth="1"/>
    <col min="8199" max="8199" width="6.88671875" style="148" customWidth="1"/>
    <col min="8200" max="8200" width="5.33203125" style="148" customWidth="1"/>
    <col min="8201" max="8201" width="1" style="148" customWidth="1"/>
    <col min="8202" max="8445" width="9.88671875" style="148"/>
    <col min="8446" max="8446" width="1.44140625" style="148" customWidth="1"/>
    <col min="8447" max="8447" width="24" style="148" customWidth="1"/>
    <col min="8448" max="8448" width="6" style="148" customWidth="1"/>
    <col min="8449" max="8449" width="2" style="148" customWidth="1"/>
    <col min="8450" max="8450" width="0.6640625" style="148" customWidth="1"/>
    <col min="8451" max="8451" width="5.44140625" style="148" customWidth="1"/>
    <col min="8452" max="8452" width="7" style="148" customWidth="1"/>
    <col min="8453" max="8453" width="1.21875" style="148" customWidth="1"/>
    <col min="8454" max="8454" width="5.6640625" style="148" customWidth="1"/>
    <col min="8455" max="8455" width="6.88671875" style="148" customWidth="1"/>
    <col min="8456" max="8456" width="5.33203125" style="148" customWidth="1"/>
    <col min="8457" max="8457" width="1" style="148" customWidth="1"/>
    <col min="8458" max="8701" width="9.88671875" style="148"/>
    <col min="8702" max="8702" width="1.44140625" style="148" customWidth="1"/>
    <col min="8703" max="8703" width="24" style="148" customWidth="1"/>
    <col min="8704" max="8704" width="6" style="148" customWidth="1"/>
    <col min="8705" max="8705" width="2" style="148" customWidth="1"/>
    <col min="8706" max="8706" width="0.6640625" style="148" customWidth="1"/>
    <col min="8707" max="8707" width="5.44140625" style="148" customWidth="1"/>
    <col min="8708" max="8708" width="7" style="148" customWidth="1"/>
    <col min="8709" max="8709" width="1.21875" style="148" customWidth="1"/>
    <col min="8710" max="8710" width="5.6640625" style="148" customWidth="1"/>
    <col min="8711" max="8711" width="6.88671875" style="148" customWidth="1"/>
    <col min="8712" max="8712" width="5.33203125" style="148" customWidth="1"/>
    <col min="8713" max="8713" width="1" style="148" customWidth="1"/>
    <col min="8714" max="8957" width="9.88671875" style="148"/>
    <col min="8958" max="8958" width="1.44140625" style="148" customWidth="1"/>
    <col min="8959" max="8959" width="24" style="148" customWidth="1"/>
    <col min="8960" max="8960" width="6" style="148" customWidth="1"/>
    <col min="8961" max="8961" width="2" style="148" customWidth="1"/>
    <col min="8962" max="8962" width="0.6640625" style="148" customWidth="1"/>
    <col min="8963" max="8963" width="5.44140625" style="148" customWidth="1"/>
    <col min="8964" max="8964" width="7" style="148" customWidth="1"/>
    <col min="8965" max="8965" width="1.21875" style="148" customWidth="1"/>
    <col min="8966" max="8966" width="5.6640625" style="148" customWidth="1"/>
    <col min="8967" max="8967" width="6.88671875" style="148" customWidth="1"/>
    <col min="8968" max="8968" width="5.33203125" style="148" customWidth="1"/>
    <col min="8969" max="8969" width="1" style="148" customWidth="1"/>
    <col min="8970" max="9213" width="9.88671875" style="148"/>
    <col min="9214" max="9214" width="1.44140625" style="148" customWidth="1"/>
    <col min="9215" max="9215" width="24" style="148" customWidth="1"/>
    <col min="9216" max="9216" width="6" style="148" customWidth="1"/>
    <col min="9217" max="9217" width="2" style="148" customWidth="1"/>
    <col min="9218" max="9218" width="0.6640625" style="148" customWidth="1"/>
    <col min="9219" max="9219" width="5.44140625" style="148" customWidth="1"/>
    <col min="9220" max="9220" width="7" style="148" customWidth="1"/>
    <col min="9221" max="9221" width="1.21875" style="148" customWidth="1"/>
    <col min="9222" max="9222" width="5.6640625" style="148" customWidth="1"/>
    <col min="9223" max="9223" width="6.88671875" style="148" customWidth="1"/>
    <col min="9224" max="9224" width="5.33203125" style="148" customWidth="1"/>
    <col min="9225" max="9225" width="1" style="148" customWidth="1"/>
    <col min="9226" max="9469" width="9.88671875" style="148"/>
    <col min="9470" max="9470" width="1.44140625" style="148" customWidth="1"/>
    <col min="9471" max="9471" width="24" style="148" customWidth="1"/>
    <col min="9472" max="9472" width="6" style="148" customWidth="1"/>
    <col min="9473" max="9473" width="2" style="148" customWidth="1"/>
    <col min="9474" max="9474" width="0.6640625" style="148" customWidth="1"/>
    <col min="9475" max="9475" width="5.44140625" style="148" customWidth="1"/>
    <col min="9476" max="9476" width="7" style="148" customWidth="1"/>
    <col min="9477" max="9477" width="1.21875" style="148" customWidth="1"/>
    <col min="9478" max="9478" width="5.6640625" style="148" customWidth="1"/>
    <col min="9479" max="9479" width="6.88671875" style="148" customWidth="1"/>
    <col min="9480" max="9480" width="5.33203125" style="148" customWidth="1"/>
    <col min="9481" max="9481" width="1" style="148" customWidth="1"/>
    <col min="9482" max="9725" width="9.88671875" style="148"/>
    <col min="9726" max="9726" width="1.44140625" style="148" customWidth="1"/>
    <col min="9727" max="9727" width="24" style="148" customWidth="1"/>
    <col min="9728" max="9728" width="6" style="148" customWidth="1"/>
    <col min="9729" max="9729" width="2" style="148" customWidth="1"/>
    <col min="9730" max="9730" width="0.6640625" style="148" customWidth="1"/>
    <col min="9731" max="9731" width="5.44140625" style="148" customWidth="1"/>
    <col min="9732" max="9732" width="7" style="148" customWidth="1"/>
    <col min="9733" max="9733" width="1.21875" style="148" customWidth="1"/>
    <col min="9734" max="9734" width="5.6640625" style="148" customWidth="1"/>
    <col min="9735" max="9735" width="6.88671875" style="148" customWidth="1"/>
    <col min="9736" max="9736" width="5.33203125" style="148" customWidth="1"/>
    <col min="9737" max="9737" width="1" style="148" customWidth="1"/>
    <col min="9738" max="9981" width="9.88671875" style="148"/>
    <col min="9982" max="9982" width="1.44140625" style="148" customWidth="1"/>
    <col min="9983" max="9983" width="24" style="148" customWidth="1"/>
    <col min="9984" max="9984" width="6" style="148" customWidth="1"/>
    <col min="9985" max="9985" width="2" style="148" customWidth="1"/>
    <col min="9986" max="9986" width="0.6640625" style="148" customWidth="1"/>
    <col min="9987" max="9987" width="5.44140625" style="148" customWidth="1"/>
    <col min="9988" max="9988" width="7" style="148" customWidth="1"/>
    <col min="9989" max="9989" width="1.21875" style="148" customWidth="1"/>
    <col min="9990" max="9990" width="5.6640625" style="148" customWidth="1"/>
    <col min="9991" max="9991" width="6.88671875" style="148" customWidth="1"/>
    <col min="9992" max="9992" width="5.33203125" style="148" customWidth="1"/>
    <col min="9993" max="9993" width="1" style="148" customWidth="1"/>
    <col min="9994" max="10237" width="9.88671875" style="148"/>
    <col min="10238" max="10238" width="1.44140625" style="148" customWidth="1"/>
    <col min="10239" max="10239" width="24" style="148" customWidth="1"/>
    <col min="10240" max="10240" width="6" style="148" customWidth="1"/>
    <col min="10241" max="10241" width="2" style="148" customWidth="1"/>
    <col min="10242" max="10242" width="0.6640625" style="148" customWidth="1"/>
    <col min="10243" max="10243" width="5.44140625" style="148" customWidth="1"/>
    <col min="10244" max="10244" width="7" style="148" customWidth="1"/>
    <col min="10245" max="10245" width="1.21875" style="148" customWidth="1"/>
    <col min="10246" max="10246" width="5.6640625" style="148" customWidth="1"/>
    <col min="10247" max="10247" width="6.88671875" style="148" customWidth="1"/>
    <col min="10248" max="10248" width="5.33203125" style="148" customWidth="1"/>
    <col min="10249" max="10249" width="1" style="148" customWidth="1"/>
    <col min="10250" max="10493" width="9.88671875" style="148"/>
    <col min="10494" max="10494" width="1.44140625" style="148" customWidth="1"/>
    <col min="10495" max="10495" width="24" style="148" customWidth="1"/>
    <col min="10496" max="10496" width="6" style="148" customWidth="1"/>
    <col min="10497" max="10497" width="2" style="148" customWidth="1"/>
    <col min="10498" max="10498" width="0.6640625" style="148" customWidth="1"/>
    <col min="10499" max="10499" width="5.44140625" style="148" customWidth="1"/>
    <col min="10500" max="10500" width="7" style="148" customWidth="1"/>
    <col min="10501" max="10501" width="1.21875" style="148" customWidth="1"/>
    <col min="10502" max="10502" width="5.6640625" style="148" customWidth="1"/>
    <col min="10503" max="10503" width="6.88671875" style="148" customWidth="1"/>
    <col min="10504" max="10504" width="5.33203125" style="148" customWidth="1"/>
    <col min="10505" max="10505" width="1" style="148" customWidth="1"/>
    <col min="10506" max="10749" width="9.88671875" style="148"/>
    <col min="10750" max="10750" width="1.44140625" style="148" customWidth="1"/>
    <col min="10751" max="10751" width="24" style="148" customWidth="1"/>
    <col min="10752" max="10752" width="6" style="148" customWidth="1"/>
    <col min="10753" max="10753" width="2" style="148" customWidth="1"/>
    <col min="10754" max="10754" width="0.6640625" style="148" customWidth="1"/>
    <col min="10755" max="10755" width="5.44140625" style="148" customWidth="1"/>
    <col min="10756" max="10756" width="7" style="148" customWidth="1"/>
    <col min="10757" max="10757" width="1.21875" style="148" customWidth="1"/>
    <col min="10758" max="10758" width="5.6640625" style="148" customWidth="1"/>
    <col min="10759" max="10759" width="6.88671875" style="148" customWidth="1"/>
    <col min="10760" max="10760" width="5.33203125" style="148" customWidth="1"/>
    <col min="10761" max="10761" width="1" style="148" customWidth="1"/>
    <col min="10762" max="11005" width="9.88671875" style="148"/>
    <col min="11006" max="11006" width="1.44140625" style="148" customWidth="1"/>
    <col min="11007" max="11007" width="24" style="148" customWidth="1"/>
    <col min="11008" max="11008" width="6" style="148" customWidth="1"/>
    <col min="11009" max="11009" width="2" style="148" customWidth="1"/>
    <col min="11010" max="11010" width="0.6640625" style="148" customWidth="1"/>
    <col min="11011" max="11011" width="5.44140625" style="148" customWidth="1"/>
    <col min="11012" max="11012" width="7" style="148" customWidth="1"/>
    <col min="11013" max="11013" width="1.21875" style="148" customWidth="1"/>
    <col min="11014" max="11014" width="5.6640625" style="148" customWidth="1"/>
    <col min="11015" max="11015" width="6.88671875" style="148" customWidth="1"/>
    <col min="11016" max="11016" width="5.33203125" style="148" customWidth="1"/>
    <col min="11017" max="11017" width="1" style="148" customWidth="1"/>
    <col min="11018" max="11261" width="9.88671875" style="148"/>
    <col min="11262" max="11262" width="1.44140625" style="148" customWidth="1"/>
    <col min="11263" max="11263" width="24" style="148" customWidth="1"/>
    <col min="11264" max="11264" width="6" style="148" customWidth="1"/>
    <col min="11265" max="11265" width="2" style="148" customWidth="1"/>
    <col min="11266" max="11266" width="0.6640625" style="148" customWidth="1"/>
    <col min="11267" max="11267" width="5.44140625" style="148" customWidth="1"/>
    <col min="11268" max="11268" width="7" style="148" customWidth="1"/>
    <col min="11269" max="11269" width="1.21875" style="148" customWidth="1"/>
    <col min="11270" max="11270" width="5.6640625" style="148" customWidth="1"/>
    <col min="11271" max="11271" width="6.88671875" style="148" customWidth="1"/>
    <col min="11272" max="11272" width="5.33203125" style="148" customWidth="1"/>
    <col min="11273" max="11273" width="1" style="148" customWidth="1"/>
    <col min="11274" max="11517" width="9.88671875" style="148"/>
    <col min="11518" max="11518" width="1.44140625" style="148" customWidth="1"/>
    <col min="11519" max="11519" width="24" style="148" customWidth="1"/>
    <col min="11520" max="11520" width="6" style="148" customWidth="1"/>
    <col min="11521" max="11521" width="2" style="148" customWidth="1"/>
    <col min="11522" max="11522" width="0.6640625" style="148" customWidth="1"/>
    <col min="11523" max="11523" width="5.44140625" style="148" customWidth="1"/>
    <col min="11524" max="11524" width="7" style="148" customWidth="1"/>
    <col min="11525" max="11525" width="1.21875" style="148" customWidth="1"/>
    <col min="11526" max="11526" width="5.6640625" style="148" customWidth="1"/>
    <col min="11527" max="11527" width="6.88671875" style="148" customWidth="1"/>
    <col min="11528" max="11528" width="5.33203125" style="148" customWidth="1"/>
    <col min="11529" max="11529" width="1" style="148" customWidth="1"/>
    <col min="11530" max="11773" width="9.88671875" style="148"/>
    <col min="11774" max="11774" width="1.44140625" style="148" customWidth="1"/>
    <col min="11775" max="11775" width="24" style="148" customWidth="1"/>
    <col min="11776" max="11776" width="6" style="148" customWidth="1"/>
    <col min="11777" max="11777" width="2" style="148" customWidth="1"/>
    <col min="11778" max="11778" width="0.6640625" style="148" customWidth="1"/>
    <col min="11779" max="11779" width="5.44140625" style="148" customWidth="1"/>
    <col min="11780" max="11780" width="7" style="148" customWidth="1"/>
    <col min="11781" max="11781" width="1.21875" style="148" customWidth="1"/>
    <col min="11782" max="11782" width="5.6640625" style="148" customWidth="1"/>
    <col min="11783" max="11783" width="6.88671875" style="148" customWidth="1"/>
    <col min="11784" max="11784" width="5.33203125" style="148" customWidth="1"/>
    <col min="11785" max="11785" width="1" style="148" customWidth="1"/>
    <col min="11786" max="12029" width="9.88671875" style="148"/>
    <col min="12030" max="12030" width="1.44140625" style="148" customWidth="1"/>
    <col min="12031" max="12031" width="24" style="148" customWidth="1"/>
    <col min="12032" max="12032" width="6" style="148" customWidth="1"/>
    <col min="12033" max="12033" width="2" style="148" customWidth="1"/>
    <col min="12034" max="12034" width="0.6640625" style="148" customWidth="1"/>
    <col min="12035" max="12035" width="5.44140625" style="148" customWidth="1"/>
    <col min="12036" max="12036" width="7" style="148" customWidth="1"/>
    <col min="12037" max="12037" width="1.21875" style="148" customWidth="1"/>
    <col min="12038" max="12038" width="5.6640625" style="148" customWidth="1"/>
    <col min="12039" max="12039" width="6.88671875" style="148" customWidth="1"/>
    <col min="12040" max="12040" width="5.33203125" style="148" customWidth="1"/>
    <col min="12041" max="12041" width="1" style="148" customWidth="1"/>
    <col min="12042" max="12285" width="9.88671875" style="148"/>
    <col min="12286" max="12286" width="1.44140625" style="148" customWidth="1"/>
    <col min="12287" max="12287" width="24" style="148" customWidth="1"/>
    <col min="12288" max="12288" width="6" style="148" customWidth="1"/>
    <col min="12289" max="12289" width="2" style="148" customWidth="1"/>
    <col min="12290" max="12290" width="0.6640625" style="148" customWidth="1"/>
    <col min="12291" max="12291" width="5.44140625" style="148" customWidth="1"/>
    <col min="12292" max="12292" width="7" style="148" customWidth="1"/>
    <col min="12293" max="12293" width="1.21875" style="148" customWidth="1"/>
    <col min="12294" max="12294" width="5.6640625" style="148" customWidth="1"/>
    <col min="12295" max="12295" width="6.88671875" style="148" customWidth="1"/>
    <col min="12296" max="12296" width="5.33203125" style="148" customWidth="1"/>
    <col min="12297" max="12297" width="1" style="148" customWidth="1"/>
    <col min="12298" max="12541" width="9.88671875" style="148"/>
    <col min="12542" max="12542" width="1.44140625" style="148" customWidth="1"/>
    <col min="12543" max="12543" width="24" style="148" customWidth="1"/>
    <col min="12544" max="12544" width="6" style="148" customWidth="1"/>
    <col min="12545" max="12545" width="2" style="148" customWidth="1"/>
    <col min="12546" max="12546" width="0.6640625" style="148" customWidth="1"/>
    <col min="12547" max="12547" width="5.44140625" style="148" customWidth="1"/>
    <col min="12548" max="12548" width="7" style="148" customWidth="1"/>
    <col min="12549" max="12549" width="1.21875" style="148" customWidth="1"/>
    <col min="12550" max="12550" width="5.6640625" style="148" customWidth="1"/>
    <col min="12551" max="12551" width="6.88671875" style="148" customWidth="1"/>
    <col min="12552" max="12552" width="5.33203125" style="148" customWidth="1"/>
    <col min="12553" max="12553" width="1" style="148" customWidth="1"/>
    <col min="12554" max="12797" width="9.88671875" style="148"/>
    <col min="12798" max="12798" width="1.44140625" style="148" customWidth="1"/>
    <col min="12799" max="12799" width="24" style="148" customWidth="1"/>
    <col min="12800" max="12800" width="6" style="148" customWidth="1"/>
    <col min="12801" max="12801" width="2" style="148" customWidth="1"/>
    <col min="12802" max="12802" width="0.6640625" style="148" customWidth="1"/>
    <col min="12803" max="12803" width="5.44140625" style="148" customWidth="1"/>
    <col min="12804" max="12804" width="7" style="148" customWidth="1"/>
    <col min="12805" max="12805" width="1.21875" style="148" customWidth="1"/>
    <col min="12806" max="12806" width="5.6640625" style="148" customWidth="1"/>
    <col min="12807" max="12807" width="6.88671875" style="148" customWidth="1"/>
    <col min="12808" max="12808" width="5.33203125" style="148" customWidth="1"/>
    <col min="12809" max="12809" width="1" style="148" customWidth="1"/>
    <col min="12810" max="13053" width="9.88671875" style="148"/>
    <col min="13054" max="13054" width="1.44140625" style="148" customWidth="1"/>
    <col min="13055" max="13055" width="24" style="148" customWidth="1"/>
    <col min="13056" max="13056" width="6" style="148" customWidth="1"/>
    <col min="13057" max="13057" width="2" style="148" customWidth="1"/>
    <col min="13058" max="13058" width="0.6640625" style="148" customWidth="1"/>
    <col min="13059" max="13059" width="5.44140625" style="148" customWidth="1"/>
    <col min="13060" max="13060" width="7" style="148" customWidth="1"/>
    <col min="13061" max="13061" width="1.21875" style="148" customWidth="1"/>
    <col min="13062" max="13062" width="5.6640625" style="148" customWidth="1"/>
    <col min="13063" max="13063" width="6.88671875" style="148" customWidth="1"/>
    <col min="13064" max="13064" width="5.33203125" style="148" customWidth="1"/>
    <col min="13065" max="13065" width="1" style="148" customWidth="1"/>
    <col min="13066" max="13309" width="9.88671875" style="148"/>
    <col min="13310" max="13310" width="1.44140625" style="148" customWidth="1"/>
    <col min="13311" max="13311" width="24" style="148" customWidth="1"/>
    <col min="13312" max="13312" width="6" style="148" customWidth="1"/>
    <col min="13313" max="13313" width="2" style="148" customWidth="1"/>
    <col min="13314" max="13314" width="0.6640625" style="148" customWidth="1"/>
    <col min="13315" max="13315" width="5.44140625" style="148" customWidth="1"/>
    <col min="13316" max="13316" width="7" style="148" customWidth="1"/>
    <col min="13317" max="13317" width="1.21875" style="148" customWidth="1"/>
    <col min="13318" max="13318" width="5.6640625" style="148" customWidth="1"/>
    <col min="13319" max="13319" width="6.88671875" style="148" customWidth="1"/>
    <col min="13320" max="13320" width="5.33203125" style="148" customWidth="1"/>
    <col min="13321" max="13321" width="1" style="148" customWidth="1"/>
    <col min="13322" max="13565" width="9.88671875" style="148"/>
    <col min="13566" max="13566" width="1.44140625" style="148" customWidth="1"/>
    <col min="13567" max="13567" width="24" style="148" customWidth="1"/>
    <col min="13568" max="13568" width="6" style="148" customWidth="1"/>
    <col min="13569" max="13569" width="2" style="148" customWidth="1"/>
    <col min="13570" max="13570" width="0.6640625" style="148" customWidth="1"/>
    <col min="13571" max="13571" width="5.44140625" style="148" customWidth="1"/>
    <col min="13572" max="13572" width="7" style="148" customWidth="1"/>
    <col min="13573" max="13573" width="1.21875" style="148" customWidth="1"/>
    <col min="13574" max="13574" width="5.6640625" style="148" customWidth="1"/>
    <col min="13575" max="13575" width="6.88671875" style="148" customWidth="1"/>
    <col min="13576" max="13576" width="5.33203125" style="148" customWidth="1"/>
    <col min="13577" max="13577" width="1" style="148" customWidth="1"/>
    <col min="13578" max="13821" width="9.88671875" style="148"/>
    <col min="13822" max="13822" width="1.44140625" style="148" customWidth="1"/>
    <col min="13823" max="13823" width="24" style="148" customWidth="1"/>
    <col min="13824" max="13824" width="6" style="148" customWidth="1"/>
    <col min="13825" max="13825" width="2" style="148" customWidth="1"/>
    <col min="13826" max="13826" width="0.6640625" style="148" customWidth="1"/>
    <col min="13827" max="13827" width="5.44140625" style="148" customWidth="1"/>
    <col min="13828" max="13828" width="7" style="148" customWidth="1"/>
    <col min="13829" max="13829" width="1.21875" style="148" customWidth="1"/>
    <col min="13830" max="13830" width="5.6640625" style="148" customWidth="1"/>
    <col min="13831" max="13831" width="6.88671875" style="148" customWidth="1"/>
    <col min="13832" max="13832" width="5.33203125" style="148" customWidth="1"/>
    <col min="13833" max="13833" width="1" style="148" customWidth="1"/>
    <col min="13834" max="14077" width="9.88671875" style="148"/>
    <col min="14078" max="14078" width="1.44140625" style="148" customWidth="1"/>
    <col min="14079" max="14079" width="24" style="148" customWidth="1"/>
    <col min="14080" max="14080" width="6" style="148" customWidth="1"/>
    <col min="14081" max="14081" width="2" style="148" customWidth="1"/>
    <col min="14082" max="14082" width="0.6640625" style="148" customWidth="1"/>
    <col min="14083" max="14083" width="5.44140625" style="148" customWidth="1"/>
    <col min="14084" max="14084" width="7" style="148" customWidth="1"/>
    <col min="14085" max="14085" width="1.21875" style="148" customWidth="1"/>
    <col min="14086" max="14086" width="5.6640625" style="148" customWidth="1"/>
    <col min="14087" max="14087" width="6.88671875" style="148" customWidth="1"/>
    <col min="14088" max="14088" width="5.33203125" style="148" customWidth="1"/>
    <col min="14089" max="14089" width="1" style="148" customWidth="1"/>
    <col min="14090" max="14333" width="9.88671875" style="148"/>
    <col min="14334" max="14334" width="1.44140625" style="148" customWidth="1"/>
    <col min="14335" max="14335" width="24" style="148" customWidth="1"/>
    <col min="14336" max="14336" width="6" style="148" customWidth="1"/>
    <col min="14337" max="14337" width="2" style="148" customWidth="1"/>
    <col min="14338" max="14338" width="0.6640625" style="148" customWidth="1"/>
    <col min="14339" max="14339" width="5.44140625" style="148" customWidth="1"/>
    <col min="14340" max="14340" width="7" style="148" customWidth="1"/>
    <col min="14341" max="14341" width="1.21875" style="148" customWidth="1"/>
    <col min="14342" max="14342" width="5.6640625" style="148" customWidth="1"/>
    <col min="14343" max="14343" width="6.88671875" style="148" customWidth="1"/>
    <col min="14344" max="14344" width="5.33203125" style="148" customWidth="1"/>
    <col min="14345" max="14345" width="1" style="148" customWidth="1"/>
    <col min="14346" max="14589" width="9.88671875" style="148"/>
    <col min="14590" max="14590" width="1.44140625" style="148" customWidth="1"/>
    <col min="14591" max="14591" width="24" style="148" customWidth="1"/>
    <col min="14592" max="14592" width="6" style="148" customWidth="1"/>
    <col min="14593" max="14593" width="2" style="148" customWidth="1"/>
    <col min="14594" max="14594" width="0.6640625" style="148" customWidth="1"/>
    <col min="14595" max="14595" width="5.44140625" style="148" customWidth="1"/>
    <col min="14596" max="14596" width="7" style="148" customWidth="1"/>
    <col min="14597" max="14597" width="1.21875" style="148" customWidth="1"/>
    <col min="14598" max="14598" width="5.6640625" style="148" customWidth="1"/>
    <col min="14599" max="14599" width="6.88671875" style="148" customWidth="1"/>
    <col min="14600" max="14600" width="5.33203125" style="148" customWidth="1"/>
    <col min="14601" max="14601" width="1" style="148" customWidth="1"/>
    <col min="14602" max="14845" width="9.88671875" style="148"/>
    <col min="14846" max="14846" width="1.44140625" style="148" customWidth="1"/>
    <col min="14847" max="14847" width="24" style="148" customWidth="1"/>
    <col min="14848" max="14848" width="6" style="148" customWidth="1"/>
    <col min="14849" max="14849" width="2" style="148" customWidth="1"/>
    <col min="14850" max="14850" width="0.6640625" style="148" customWidth="1"/>
    <col min="14851" max="14851" width="5.44140625" style="148" customWidth="1"/>
    <col min="14852" max="14852" width="7" style="148" customWidth="1"/>
    <col min="14853" max="14853" width="1.21875" style="148" customWidth="1"/>
    <col min="14854" max="14854" width="5.6640625" style="148" customWidth="1"/>
    <col min="14855" max="14855" width="6.88671875" style="148" customWidth="1"/>
    <col min="14856" max="14856" width="5.33203125" style="148" customWidth="1"/>
    <col min="14857" max="14857" width="1" style="148" customWidth="1"/>
    <col min="14858" max="15101" width="9.88671875" style="148"/>
    <col min="15102" max="15102" width="1.44140625" style="148" customWidth="1"/>
    <col min="15103" max="15103" width="24" style="148" customWidth="1"/>
    <col min="15104" max="15104" width="6" style="148" customWidth="1"/>
    <col min="15105" max="15105" width="2" style="148" customWidth="1"/>
    <col min="15106" max="15106" width="0.6640625" style="148" customWidth="1"/>
    <col min="15107" max="15107" width="5.44140625" style="148" customWidth="1"/>
    <col min="15108" max="15108" width="7" style="148" customWidth="1"/>
    <col min="15109" max="15109" width="1.21875" style="148" customWidth="1"/>
    <col min="15110" max="15110" width="5.6640625" style="148" customWidth="1"/>
    <col min="15111" max="15111" width="6.88671875" style="148" customWidth="1"/>
    <col min="15112" max="15112" width="5.33203125" style="148" customWidth="1"/>
    <col min="15113" max="15113" width="1" style="148" customWidth="1"/>
    <col min="15114" max="15357" width="9.88671875" style="148"/>
    <col min="15358" max="15358" width="1.44140625" style="148" customWidth="1"/>
    <col min="15359" max="15359" width="24" style="148" customWidth="1"/>
    <col min="15360" max="15360" width="6" style="148" customWidth="1"/>
    <col min="15361" max="15361" width="2" style="148" customWidth="1"/>
    <col min="15362" max="15362" width="0.6640625" style="148" customWidth="1"/>
    <col min="15363" max="15363" width="5.44140625" style="148" customWidth="1"/>
    <col min="15364" max="15364" width="7" style="148" customWidth="1"/>
    <col min="15365" max="15365" width="1.21875" style="148" customWidth="1"/>
    <col min="15366" max="15366" width="5.6640625" style="148" customWidth="1"/>
    <col min="15367" max="15367" width="6.88671875" style="148" customWidth="1"/>
    <col min="15368" max="15368" width="5.33203125" style="148" customWidth="1"/>
    <col min="15369" max="15369" width="1" style="148" customWidth="1"/>
    <col min="15370" max="15613" width="9.88671875" style="148"/>
    <col min="15614" max="15614" width="1.44140625" style="148" customWidth="1"/>
    <col min="15615" max="15615" width="24" style="148" customWidth="1"/>
    <col min="15616" max="15616" width="6" style="148" customWidth="1"/>
    <col min="15617" max="15617" width="2" style="148" customWidth="1"/>
    <col min="15618" max="15618" width="0.6640625" style="148" customWidth="1"/>
    <col min="15619" max="15619" width="5.44140625" style="148" customWidth="1"/>
    <col min="15620" max="15620" width="7" style="148" customWidth="1"/>
    <col min="15621" max="15621" width="1.21875" style="148" customWidth="1"/>
    <col min="15622" max="15622" width="5.6640625" style="148" customWidth="1"/>
    <col min="15623" max="15623" width="6.88671875" style="148" customWidth="1"/>
    <col min="15624" max="15624" width="5.33203125" style="148" customWidth="1"/>
    <col min="15625" max="15625" width="1" style="148" customWidth="1"/>
    <col min="15626" max="15869" width="9.88671875" style="148"/>
    <col min="15870" max="15870" width="1.44140625" style="148" customWidth="1"/>
    <col min="15871" max="15871" width="24" style="148" customWidth="1"/>
    <col min="15872" max="15872" width="6" style="148" customWidth="1"/>
    <col min="15873" max="15873" width="2" style="148" customWidth="1"/>
    <col min="15874" max="15874" width="0.6640625" style="148" customWidth="1"/>
    <col min="15875" max="15875" width="5.44140625" style="148" customWidth="1"/>
    <col min="15876" max="15876" width="7" style="148" customWidth="1"/>
    <col min="15877" max="15877" width="1.21875" style="148" customWidth="1"/>
    <col min="15878" max="15878" width="5.6640625" style="148" customWidth="1"/>
    <col min="15879" max="15879" width="6.88671875" style="148" customWidth="1"/>
    <col min="15880" max="15880" width="5.33203125" style="148" customWidth="1"/>
    <col min="15881" max="15881" width="1" style="148" customWidth="1"/>
    <col min="15882" max="16125" width="9.88671875" style="148"/>
    <col min="16126" max="16126" width="1.44140625" style="148" customWidth="1"/>
    <col min="16127" max="16127" width="24" style="148" customWidth="1"/>
    <col min="16128" max="16128" width="6" style="148" customWidth="1"/>
    <col min="16129" max="16129" width="2" style="148" customWidth="1"/>
    <col min="16130" max="16130" width="0.6640625" style="148" customWidth="1"/>
    <col min="16131" max="16131" width="5.44140625" style="148" customWidth="1"/>
    <col min="16132" max="16132" width="7" style="148" customWidth="1"/>
    <col min="16133" max="16133" width="1.21875" style="148" customWidth="1"/>
    <col min="16134" max="16134" width="5.6640625" style="148" customWidth="1"/>
    <col min="16135" max="16135" width="6.88671875" style="148" customWidth="1"/>
    <col min="16136" max="16136" width="5.33203125" style="148" customWidth="1"/>
    <col min="16137" max="16137" width="1" style="148" customWidth="1"/>
    <col min="16138" max="16384" width="9.88671875" style="148"/>
  </cols>
  <sheetData>
    <row r="1" spans="2:25" ht="25.8" customHeight="1" x14ac:dyDescent="0.25">
      <c r="B1" s="171" t="s">
        <v>83</v>
      </c>
      <c r="F1" s="170" t="s">
        <v>82</v>
      </c>
      <c r="G1" s="170"/>
      <c r="I1" s="170" t="s">
        <v>81</v>
      </c>
      <c r="J1" s="170"/>
      <c r="K1" s="170"/>
    </row>
    <row r="2" spans="2:25" x14ac:dyDescent="0.25">
      <c r="B2" s="156" t="s">
        <v>80</v>
      </c>
      <c r="C2" s="169">
        <f>V3/100</f>
        <v>0.09</v>
      </c>
      <c r="D2" s="168"/>
      <c r="F2" s="152"/>
      <c r="G2" s="167">
        <f>C10</f>
        <v>1111.90625</v>
      </c>
      <c r="H2" s="152"/>
      <c r="J2" s="167">
        <f>C10</f>
        <v>1111.90625</v>
      </c>
      <c r="K2" s="152"/>
    </row>
    <row r="3" spans="2:25" x14ac:dyDescent="0.25">
      <c r="B3" s="156" t="s">
        <v>79</v>
      </c>
      <c r="C3" s="166">
        <v>3200</v>
      </c>
      <c r="F3" s="150">
        <v>1750</v>
      </c>
      <c r="G3" s="154">
        <f t="dataTable" ref="G3:G14" dt2D="0" dtr="0" r1="C7" ca="1"/>
        <v>1208.9285714285716</v>
      </c>
      <c r="H3" s="152"/>
      <c r="I3" s="159">
        <v>0.03</v>
      </c>
      <c r="J3" s="160">
        <f t="dataTable" ref="J3:J9" dt2D="0" dtr="0" r1="C2" ca="1"/>
        <v>1185.21875</v>
      </c>
      <c r="K3" s="157">
        <v>3200</v>
      </c>
      <c r="V3" s="148">
        <v>9</v>
      </c>
    </row>
    <row r="4" spans="2:25" x14ac:dyDescent="0.25">
      <c r="B4" s="156" t="s">
        <v>78</v>
      </c>
      <c r="C4" s="166">
        <v>45000</v>
      </c>
      <c r="F4" s="149">
        <v>1900</v>
      </c>
      <c r="G4" s="154">
        <v>1185.5263157894738</v>
      </c>
      <c r="H4" s="152"/>
      <c r="I4" s="161">
        <v>0.04</v>
      </c>
      <c r="J4" s="160">
        <v>1173</v>
      </c>
      <c r="K4" s="157">
        <v>3200</v>
      </c>
    </row>
    <row r="5" spans="2:25" x14ac:dyDescent="0.25">
      <c r="B5" s="156" t="s">
        <v>77</v>
      </c>
      <c r="C5" s="166">
        <v>30</v>
      </c>
      <c r="F5" s="150">
        <v>2050</v>
      </c>
      <c r="G5" s="154">
        <v>1171.0365853658536</v>
      </c>
      <c r="H5" s="152"/>
      <c r="I5" s="159">
        <v>0.05</v>
      </c>
      <c r="J5" s="160">
        <v>1160.78125</v>
      </c>
      <c r="K5" s="157">
        <v>3200</v>
      </c>
    </row>
    <row r="6" spans="2:25" ht="15" thickBot="1" x14ac:dyDescent="0.3">
      <c r="B6" s="165" t="s">
        <v>76</v>
      </c>
      <c r="C6" s="164">
        <v>0.5</v>
      </c>
      <c r="F6" s="149">
        <v>2200</v>
      </c>
      <c r="G6" s="154">
        <v>1163.6363636363635</v>
      </c>
      <c r="H6" s="152"/>
      <c r="I6" s="161">
        <v>0.06</v>
      </c>
      <c r="J6" s="160">
        <v>1148.5625</v>
      </c>
      <c r="K6" s="157">
        <v>3200</v>
      </c>
    </row>
    <row r="7" spans="2:25" ht="15" thickTop="1" x14ac:dyDescent="0.25">
      <c r="B7" s="163" t="s">
        <v>75</v>
      </c>
      <c r="C7" s="162">
        <v>3200</v>
      </c>
      <c r="F7" s="150">
        <v>2350</v>
      </c>
      <c r="G7" s="154">
        <v>1161.9680851063831</v>
      </c>
      <c r="H7" s="152"/>
      <c r="I7" s="159">
        <v>7.0000000000000007E-2</v>
      </c>
      <c r="J7" s="160">
        <v>1136.34375</v>
      </c>
      <c r="K7" s="157">
        <v>3200</v>
      </c>
      <c r="Y7" s="148">
        <f>C10</f>
        <v>1111.90625</v>
      </c>
    </row>
    <row r="8" spans="2:25" x14ac:dyDescent="0.25">
      <c r="B8" s="156" t="s">
        <v>74</v>
      </c>
      <c r="C8" s="155">
        <f>C4/C7*C5</f>
        <v>421.875</v>
      </c>
      <c r="F8" s="149">
        <v>2500</v>
      </c>
      <c r="G8" s="154">
        <v>1165</v>
      </c>
      <c r="H8" s="152"/>
      <c r="I8" s="161">
        <v>0.08</v>
      </c>
      <c r="J8" s="160">
        <v>1124.125</v>
      </c>
      <c r="K8" s="157">
        <v>3200</v>
      </c>
      <c r="X8" s="148">
        <v>1750</v>
      </c>
      <c r="Y8" s="148">
        <f t="dataTable" ref="Y8:Y19" dt2D="0" dtr="0" r1="C10"/>
        <v>1750</v>
      </c>
    </row>
    <row r="9" spans="2:25" x14ac:dyDescent="0.25">
      <c r="B9" s="156" t="s">
        <v>73</v>
      </c>
      <c r="C9" s="155">
        <f>C6*C7/2</f>
        <v>800</v>
      </c>
      <c r="F9" s="150">
        <v>2650</v>
      </c>
      <c r="G9" s="154">
        <v>1171.933962264151</v>
      </c>
      <c r="H9" s="152"/>
      <c r="I9" s="159">
        <v>0.09</v>
      </c>
      <c r="J9" s="158">
        <v>1111.90625</v>
      </c>
      <c r="K9" s="157">
        <v>3200</v>
      </c>
      <c r="V9" s="150"/>
      <c r="X9" s="148">
        <v>1900</v>
      </c>
      <c r="Y9" s="148">
        <v>1900</v>
      </c>
    </row>
    <row r="10" spans="2:25" x14ac:dyDescent="0.25">
      <c r="B10" s="156" t="s">
        <v>72</v>
      </c>
      <c r="C10" s="155">
        <f>IF(C7&gt;=C3,(C8+C9)*(1-C2),(C8+C9))</f>
        <v>1111.90625</v>
      </c>
      <c r="F10" s="149">
        <v>2800</v>
      </c>
      <c r="G10" s="154">
        <v>1182.1428571428571</v>
      </c>
      <c r="H10" s="152"/>
      <c r="I10" s="152"/>
      <c r="J10" s="152"/>
      <c r="K10" s="152"/>
      <c r="V10" s="149"/>
      <c r="X10" s="148">
        <v>2050</v>
      </c>
      <c r="Y10" s="148">
        <v>2050</v>
      </c>
    </row>
    <row r="11" spans="2:25" x14ac:dyDescent="0.25">
      <c r="F11" s="150">
        <v>3100</v>
      </c>
      <c r="G11" s="154">
        <v>1210.483870967742</v>
      </c>
      <c r="H11" s="152"/>
      <c r="I11" s="152"/>
      <c r="J11" s="152"/>
      <c r="K11" s="152"/>
      <c r="V11" s="150"/>
      <c r="X11" s="148">
        <v>2200</v>
      </c>
      <c r="Y11" s="148">
        <v>2200</v>
      </c>
    </row>
    <row r="12" spans="2:25" x14ac:dyDescent="0.25">
      <c r="B12" s="156" t="s">
        <v>71</v>
      </c>
      <c r="C12" s="155">
        <f>SQRT(2*C4*C5/C6)</f>
        <v>2323.7900077244503</v>
      </c>
      <c r="F12" s="149">
        <v>3199.9989999999998</v>
      </c>
      <c r="G12" s="154">
        <v>1221.8748818359786</v>
      </c>
      <c r="H12" s="152"/>
      <c r="I12" s="152"/>
      <c r="J12" s="152"/>
      <c r="K12" s="152"/>
      <c r="V12" s="149"/>
      <c r="X12" s="148">
        <v>2350</v>
      </c>
      <c r="Y12" s="148">
        <v>2350</v>
      </c>
    </row>
    <row r="13" spans="2:25" x14ac:dyDescent="0.25">
      <c r="B13" s="156" t="s">
        <v>70</v>
      </c>
      <c r="C13" s="155">
        <f>C4/C12*C5+C12/2*C6</f>
        <v>1161.8950038622252</v>
      </c>
      <c r="F13" s="150">
        <v>3200</v>
      </c>
      <c r="G13" s="154">
        <v>1111.90625</v>
      </c>
      <c r="H13" s="152"/>
      <c r="I13" s="152"/>
      <c r="J13" s="152"/>
      <c r="K13" s="152"/>
      <c r="V13" s="150"/>
      <c r="X13" s="148">
        <v>2500</v>
      </c>
      <c r="Y13" s="148">
        <v>2500</v>
      </c>
    </row>
    <row r="14" spans="2:25" x14ac:dyDescent="0.25">
      <c r="F14" s="149">
        <v>5250</v>
      </c>
      <c r="G14" s="153">
        <v>1428.375</v>
      </c>
      <c r="H14" s="152"/>
      <c r="I14" s="152"/>
      <c r="J14" s="152"/>
      <c r="K14" s="152"/>
      <c r="V14" s="149"/>
      <c r="X14" s="148">
        <v>2650</v>
      </c>
      <c r="Y14" s="148">
        <v>2650</v>
      </c>
    </row>
    <row r="15" spans="2:25" x14ac:dyDescent="0.25">
      <c r="V15" s="150"/>
      <c r="X15" s="148">
        <v>2800</v>
      </c>
      <c r="Y15" s="148">
        <v>2800</v>
      </c>
    </row>
    <row r="16" spans="2:25" x14ac:dyDescent="0.25">
      <c r="B16" s="151" t="str">
        <f>"总成本扣减比例="&amp;C2</f>
        <v>总成本扣减比例=0.09</v>
      </c>
      <c r="V16" s="149"/>
      <c r="X16" s="148">
        <v>3100</v>
      </c>
      <c r="Y16" s="148">
        <v>3100</v>
      </c>
    </row>
    <row r="17" spans="2:25" x14ac:dyDescent="0.25">
      <c r="B17" s="151" t="str">
        <f>IF(C13&lt;C10,"采用方案一,Q="&amp;C12,IF(C13=C10,"都可以,Q="&amp;C12,"采用方案一,Q="&amp;C3))</f>
        <v>采用方案一,Q=3200</v>
      </c>
      <c r="V17" s="150"/>
      <c r="X17" s="148">
        <v>3199.9989999999998</v>
      </c>
      <c r="Y17" s="148">
        <v>3199.9989999999998</v>
      </c>
    </row>
    <row r="18" spans="2:25" x14ac:dyDescent="0.25">
      <c r="V18" s="149"/>
      <c r="X18" s="148">
        <v>3200</v>
      </c>
      <c r="Y18" s="148">
        <v>3200</v>
      </c>
    </row>
    <row r="19" spans="2:25" x14ac:dyDescent="0.25">
      <c r="I19" s="148" t="str">
        <f>B16</f>
        <v>总成本扣减比例=0.09</v>
      </c>
      <c r="V19" s="150"/>
      <c r="X19" s="148">
        <v>5250</v>
      </c>
      <c r="Y19" s="148">
        <v>5250</v>
      </c>
    </row>
    <row r="20" spans="2:25" x14ac:dyDescent="0.25">
      <c r="V20" s="149"/>
    </row>
  </sheetData>
  <mergeCells count="2">
    <mergeCell ref="F1:G1"/>
    <mergeCell ref="I1:K1"/>
  </mergeCells>
  <phoneticPr fontId="3" type="noConversion"/>
  <printOptions headings="1"/>
  <pageMargins left="0.74791666666666701" right="0.74791666666666701" top="0.98402777777777795" bottom="0.98402777777777795" header="0.51180555555555596" footer="0.51180555555555596"/>
  <pageSetup paperSize="9" orientation="portrait" blackAndWhite="1"/>
  <headerFooter alignWithMargins="0"/>
  <drawing r:id="rId1"/>
  <legacyDrawing r:id="rId2"/>
  <mc:AlternateContent xmlns:mc="http://schemas.openxmlformats.org/markup-compatibility/2006">
    <mc:Choice Requires="x14">
      <controls>
        <mc:AlternateContent xmlns:mc="http://schemas.openxmlformats.org/markup-compatibility/2006">
          <mc:Choice Requires="x14">
            <control shapeId="5121" r:id="rId3" name="Spinner 1">
              <controlPr defaultSize="0" autoPict="0">
                <anchor moveWithCells="1" sizeWithCells="1">
                  <from>
                    <xdr:col>6</xdr:col>
                    <xdr:colOff>320040</xdr:colOff>
                    <xdr:row>18</xdr:row>
                    <xdr:rowOff>0</xdr:rowOff>
                  </from>
                  <to>
                    <xdr:col>7</xdr:col>
                    <xdr:colOff>60960</xdr:colOff>
                    <xdr:row>19</xdr:row>
                    <xdr:rowOff>38100</xdr:rowOff>
                  </to>
                </anchor>
              </controlPr>
            </control>
          </mc:Choice>
        </mc:AlternateContent>
      </controls>
    </mc:Choice>
  </mc:AlternateContent>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L1964"/>
  <sheetViews>
    <sheetView showGridLines="0" workbookViewId="0">
      <selection activeCell="H506" sqref="H506"/>
    </sheetView>
  </sheetViews>
  <sheetFormatPr defaultColWidth="9" defaultRowHeight="14.4" x14ac:dyDescent="0.25"/>
  <cols>
    <col min="1" max="1" width="1.77734375" style="172" customWidth="1"/>
    <col min="2" max="2" width="18.88671875" style="172" bestFit="1" customWidth="1"/>
    <col min="3" max="3" width="17.88671875" style="172" bestFit="1" customWidth="1"/>
    <col min="4" max="4" width="1.77734375" style="172" customWidth="1"/>
    <col min="5" max="5" width="3.88671875" style="172" customWidth="1"/>
    <col min="6" max="6" width="11.33203125" style="172" bestFit="1" customWidth="1"/>
    <col min="7" max="7" width="9.21875" style="172" bestFit="1" customWidth="1"/>
    <col min="8" max="8" width="8.21875" style="172" customWidth="1"/>
    <col min="9" max="9" width="1.77734375" style="172" customWidth="1"/>
    <col min="10" max="11" width="9.44140625" style="172" customWidth="1"/>
    <col min="12" max="12" width="51.5546875" style="172" customWidth="1"/>
    <col min="13" max="16384" width="9" style="172"/>
  </cols>
  <sheetData>
    <row r="1" spans="1:12" x14ac:dyDescent="0.25">
      <c r="A1" s="178"/>
      <c r="B1" s="178"/>
      <c r="C1" s="178"/>
      <c r="D1" s="178"/>
      <c r="E1" s="178"/>
      <c r="F1" s="178"/>
      <c r="G1" s="208" t="s">
        <v>109</v>
      </c>
      <c r="H1" s="208" t="s">
        <v>108</v>
      </c>
      <c r="I1" s="199"/>
    </row>
    <row r="2" spans="1:12" x14ac:dyDescent="0.25">
      <c r="A2" s="178"/>
      <c r="B2" s="188" t="s">
        <v>107</v>
      </c>
      <c r="C2" s="191" t="s">
        <v>106</v>
      </c>
      <c r="D2" s="178"/>
      <c r="E2" s="178"/>
      <c r="F2" s="207" t="s">
        <v>85</v>
      </c>
      <c r="G2" s="206">
        <f>NPV(C15/365,G5:G506)+G4</f>
        <v>0.50415223011350463</v>
      </c>
      <c r="H2" s="205">
        <f>XNPV(C15,G4:G506,F4:F506)</f>
        <v>0.5647419765178654</v>
      </c>
      <c r="I2" s="204"/>
      <c r="J2" s="203"/>
      <c r="K2" s="203"/>
    </row>
    <row r="3" spans="1:12" x14ac:dyDescent="0.25">
      <c r="A3" s="178"/>
      <c r="B3" s="188" t="s">
        <v>105</v>
      </c>
      <c r="C3" s="191" t="s">
        <v>104</v>
      </c>
      <c r="D3" s="178"/>
      <c r="E3" s="200" t="s">
        <v>103</v>
      </c>
      <c r="F3" s="202" t="s">
        <v>102</v>
      </c>
      <c r="G3" s="201" t="s">
        <v>101</v>
      </c>
      <c r="H3" s="200" t="s">
        <v>100</v>
      </c>
      <c r="I3" s="199"/>
    </row>
    <row r="4" spans="1:12" x14ac:dyDescent="0.25">
      <c r="A4" s="178"/>
      <c r="B4" s="188" t="s">
        <v>99</v>
      </c>
      <c r="C4" s="198" t="s">
        <v>98</v>
      </c>
      <c r="D4" s="178"/>
      <c r="E4" s="183">
        <v>0</v>
      </c>
      <c r="F4" s="182">
        <v>42378</v>
      </c>
      <c r="G4" s="184">
        <f>-C13</f>
        <v>-102.02</v>
      </c>
      <c r="H4" s="184">
        <f>XNPV(C15,G4:G506,F4:F506)</f>
        <v>0.5647419765178654</v>
      </c>
      <c r="I4" s="176"/>
      <c r="J4" s="173"/>
      <c r="K4" s="197"/>
      <c r="L4" s="173"/>
    </row>
    <row r="5" spans="1:12" x14ac:dyDescent="0.25">
      <c r="A5" s="178"/>
      <c r="B5" s="188" t="s">
        <v>97</v>
      </c>
      <c r="C5" s="191">
        <v>100</v>
      </c>
      <c r="D5" s="178"/>
      <c r="E5" s="183">
        <v>1</v>
      </c>
      <c r="F5" s="182">
        <v>42379</v>
      </c>
      <c r="G5" s="184">
        <v>0</v>
      </c>
      <c r="H5" s="184">
        <v>0</v>
      </c>
      <c r="I5" s="176"/>
      <c r="J5" s="173"/>
      <c r="K5" s="173"/>
      <c r="L5" s="173"/>
    </row>
    <row r="6" spans="1:12" x14ac:dyDescent="0.25">
      <c r="A6" s="178"/>
      <c r="B6" s="188" t="s">
        <v>96</v>
      </c>
      <c r="C6" s="191">
        <v>3</v>
      </c>
      <c r="D6" s="178"/>
      <c r="E6" s="183">
        <v>2</v>
      </c>
      <c r="F6" s="182">
        <v>42380</v>
      </c>
      <c r="G6" s="184">
        <v>0</v>
      </c>
      <c r="H6" s="184">
        <v>0</v>
      </c>
      <c r="I6" s="176"/>
      <c r="J6" s="173"/>
      <c r="K6" s="173"/>
      <c r="L6" s="196"/>
    </row>
    <row r="7" spans="1:12" x14ac:dyDescent="0.25">
      <c r="A7" s="178"/>
      <c r="B7" s="188" t="s">
        <v>95</v>
      </c>
      <c r="C7" s="191" t="s">
        <v>94</v>
      </c>
      <c r="D7" s="178"/>
      <c r="E7" s="183">
        <v>3</v>
      </c>
      <c r="F7" s="182">
        <v>42381</v>
      </c>
      <c r="G7" s="184">
        <v>0</v>
      </c>
      <c r="H7" s="184">
        <v>0</v>
      </c>
      <c r="I7" s="176"/>
      <c r="J7" s="173"/>
      <c r="K7" s="173"/>
      <c r="L7" s="174"/>
    </row>
    <row r="8" spans="1:12" x14ac:dyDescent="0.25">
      <c r="A8" s="178"/>
      <c r="B8" s="188" t="s">
        <v>93</v>
      </c>
      <c r="C8" s="191" t="s">
        <v>92</v>
      </c>
      <c r="D8" s="178"/>
      <c r="E8" s="183">
        <v>4</v>
      </c>
      <c r="F8" s="182">
        <v>42382</v>
      </c>
      <c r="G8" s="184">
        <v>0</v>
      </c>
      <c r="H8" s="184">
        <v>0</v>
      </c>
      <c r="I8" s="176"/>
      <c r="J8" s="173"/>
      <c r="K8" s="173"/>
      <c r="L8" s="173"/>
    </row>
    <row r="9" spans="1:12" x14ac:dyDescent="0.25">
      <c r="A9" s="178"/>
      <c r="B9" s="188" t="s">
        <v>91</v>
      </c>
      <c r="C9" s="191">
        <v>3.37</v>
      </c>
      <c r="D9" s="178"/>
      <c r="E9" s="183">
        <v>5</v>
      </c>
      <c r="F9" s="182">
        <v>42383</v>
      </c>
      <c r="G9" s="184">
        <v>0</v>
      </c>
      <c r="H9" s="184">
        <v>0</v>
      </c>
      <c r="I9" s="176"/>
      <c r="J9" s="173"/>
      <c r="K9" s="173"/>
      <c r="L9" s="173"/>
    </row>
    <row r="10" spans="1:12" x14ac:dyDescent="0.25">
      <c r="A10" s="178"/>
      <c r="B10" s="188" t="s">
        <v>90</v>
      </c>
      <c r="C10" s="192">
        <v>42880</v>
      </c>
      <c r="D10" s="178"/>
      <c r="E10" s="183">
        <v>6</v>
      </c>
      <c r="F10" s="182">
        <v>42384</v>
      </c>
      <c r="G10" s="184">
        <v>0</v>
      </c>
      <c r="H10" s="184">
        <v>0</v>
      </c>
      <c r="I10" s="176"/>
      <c r="J10" s="173"/>
      <c r="K10" s="173"/>
      <c r="L10" s="173"/>
    </row>
    <row r="11" spans="1:12" ht="28.8" x14ac:dyDescent="0.25">
      <c r="A11" s="178"/>
      <c r="B11" s="188" t="s">
        <v>90</v>
      </c>
      <c r="C11" s="195" t="s">
        <v>89</v>
      </c>
      <c r="D11" s="178"/>
      <c r="E11" s="183">
        <v>7</v>
      </c>
      <c r="F11" s="182">
        <v>42385</v>
      </c>
      <c r="G11" s="184">
        <v>0</v>
      </c>
      <c r="H11" s="184">
        <v>0</v>
      </c>
      <c r="I11" s="176"/>
      <c r="J11" s="173"/>
      <c r="K11" s="173"/>
      <c r="L11" s="194"/>
    </row>
    <row r="12" spans="1:12" x14ac:dyDescent="0.25">
      <c r="A12" s="178"/>
      <c r="B12" s="193" t="s">
        <v>88</v>
      </c>
      <c r="C12" s="192">
        <f>DATE(2016,1,9)</f>
        <v>42378</v>
      </c>
      <c r="D12" s="178"/>
      <c r="E12" s="183">
        <v>8</v>
      </c>
      <c r="F12" s="182">
        <v>42386</v>
      </c>
      <c r="G12" s="184">
        <v>0</v>
      </c>
      <c r="H12" s="184">
        <v>0</v>
      </c>
      <c r="I12" s="176"/>
      <c r="J12" s="173"/>
      <c r="K12" s="173"/>
      <c r="L12" s="173"/>
    </row>
    <row r="13" spans="1:12" x14ac:dyDescent="0.25">
      <c r="A13" s="178"/>
      <c r="B13" s="188" t="s">
        <v>87</v>
      </c>
      <c r="C13" s="191">
        <v>102.02</v>
      </c>
      <c r="D13" s="178"/>
      <c r="E13" s="183">
        <v>9</v>
      </c>
      <c r="F13" s="182">
        <v>42387</v>
      </c>
      <c r="G13" s="184">
        <v>0</v>
      </c>
      <c r="H13" s="184">
        <v>0</v>
      </c>
      <c r="I13" s="176"/>
      <c r="J13" s="173"/>
      <c r="K13" s="173"/>
      <c r="L13" s="173"/>
    </row>
    <row r="14" spans="1:12" x14ac:dyDescent="0.25">
      <c r="A14" s="178"/>
      <c r="B14" s="178"/>
      <c r="C14" s="178"/>
      <c r="D14" s="178"/>
      <c r="E14" s="183">
        <v>10</v>
      </c>
      <c r="F14" s="182">
        <v>42388</v>
      </c>
      <c r="G14" s="184">
        <v>0</v>
      </c>
      <c r="H14" s="184">
        <v>0</v>
      </c>
      <c r="I14" s="176"/>
      <c r="J14" s="173"/>
      <c r="K14" s="173"/>
      <c r="L14" s="173"/>
    </row>
    <row r="15" spans="1:12" x14ac:dyDescent="0.25">
      <c r="A15" s="178"/>
      <c r="B15" s="188" t="s">
        <v>86</v>
      </c>
      <c r="C15" s="190">
        <v>0.03</v>
      </c>
      <c r="D15" s="178"/>
      <c r="E15" s="183">
        <v>11</v>
      </c>
      <c r="F15" s="182">
        <v>42389</v>
      </c>
      <c r="G15" s="184">
        <v>0</v>
      </c>
      <c r="H15" s="184">
        <v>0</v>
      </c>
      <c r="I15" s="176"/>
      <c r="J15" s="173"/>
      <c r="K15" s="173"/>
      <c r="L15" s="174"/>
    </row>
    <row r="16" spans="1:12" x14ac:dyDescent="0.25">
      <c r="A16" s="178"/>
      <c r="B16" s="188" t="s">
        <v>85</v>
      </c>
      <c r="C16" s="189">
        <f>NPV(C15/365,G5:G506)+G4</f>
        <v>0.50415223011350463</v>
      </c>
      <c r="D16" s="178"/>
      <c r="E16" s="183">
        <v>12</v>
      </c>
      <c r="F16" s="182">
        <v>42390</v>
      </c>
      <c r="G16" s="184">
        <v>0</v>
      </c>
      <c r="H16" s="184">
        <v>0</v>
      </c>
      <c r="I16" s="176"/>
      <c r="J16" s="173"/>
      <c r="K16" s="173"/>
      <c r="L16" s="173"/>
    </row>
    <row r="17" spans="1:12" x14ac:dyDescent="0.25">
      <c r="A17" s="178"/>
      <c r="B17" s="188" t="s">
        <v>84</v>
      </c>
      <c r="C17" s="187">
        <f>RATE(4.125,3.37,G4,G506,1)</f>
        <v>3.7291428050507974E-2</v>
      </c>
      <c r="D17" s="178"/>
      <c r="E17" s="183">
        <v>13</v>
      </c>
      <c r="F17" s="182">
        <v>42391</v>
      </c>
      <c r="G17" s="184">
        <v>0</v>
      </c>
      <c r="H17" s="184">
        <v>0</v>
      </c>
      <c r="I17" s="176"/>
      <c r="J17" s="173"/>
      <c r="K17" s="173"/>
      <c r="L17" s="174"/>
    </row>
    <row r="18" spans="1:12" hidden="1" x14ac:dyDescent="0.25">
      <c r="A18" s="178"/>
      <c r="B18" s="178"/>
      <c r="C18" s="186"/>
      <c r="D18" s="178"/>
      <c r="E18" s="183">
        <v>14</v>
      </c>
      <c r="F18" s="182">
        <v>42392</v>
      </c>
      <c r="G18" s="184">
        <v>0</v>
      </c>
      <c r="H18" s="184">
        <v>0</v>
      </c>
      <c r="I18" s="176"/>
      <c r="J18" s="173"/>
      <c r="K18" s="173"/>
      <c r="L18" s="173"/>
    </row>
    <row r="19" spans="1:12" hidden="1" x14ac:dyDescent="0.25">
      <c r="A19" s="178"/>
      <c r="B19" s="178"/>
      <c r="C19" s="178"/>
      <c r="D19" s="178"/>
      <c r="E19" s="183">
        <v>15</v>
      </c>
      <c r="F19" s="182">
        <v>42393</v>
      </c>
      <c r="G19" s="184">
        <v>0</v>
      </c>
      <c r="H19" s="184">
        <v>0</v>
      </c>
      <c r="I19" s="176"/>
      <c r="J19" s="173"/>
      <c r="K19" s="173"/>
    </row>
    <row r="20" spans="1:12" hidden="1" x14ac:dyDescent="0.25">
      <c r="A20" s="178"/>
      <c r="B20" s="178"/>
      <c r="C20" s="178"/>
      <c r="D20" s="178"/>
      <c r="E20" s="183">
        <v>16</v>
      </c>
      <c r="F20" s="182">
        <v>42394</v>
      </c>
      <c r="G20" s="184">
        <v>0</v>
      </c>
      <c r="H20" s="184">
        <v>0</v>
      </c>
      <c r="I20" s="176"/>
      <c r="J20" s="173"/>
      <c r="K20" s="173"/>
      <c r="L20" s="185"/>
    </row>
    <row r="21" spans="1:12" hidden="1" x14ac:dyDescent="0.25">
      <c r="A21" s="178"/>
      <c r="B21" s="178"/>
      <c r="C21" s="178"/>
      <c r="D21" s="178"/>
      <c r="E21" s="183">
        <v>17</v>
      </c>
      <c r="F21" s="182">
        <v>42395</v>
      </c>
      <c r="G21" s="184">
        <v>0</v>
      </c>
      <c r="H21" s="184">
        <v>0</v>
      </c>
      <c r="I21" s="176"/>
      <c r="J21" s="173"/>
      <c r="K21" s="173"/>
    </row>
    <row r="22" spans="1:12" hidden="1" x14ac:dyDescent="0.25">
      <c r="A22" s="178"/>
      <c r="B22" s="178"/>
      <c r="C22" s="178"/>
      <c r="D22" s="178"/>
      <c r="E22" s="183">
        <v>18</v>
      </c>
      <c r="F22" s="182">
        <v>42396</v>
      </c>
      <c r="G22" s="184">
        <v>0</v>
      </c>
      <c r="H22" s="184">
        <v>0</v>
      </c>
      <c r="I22" s="176"/>
      <c r="J22" s="173"/>
      <c r="K22" s="173"/>
    </row>
    <row r="23" spans="1:12" hidden="1" x14ac:dyDescent="0.25">
      <c r="A23" s="178"/>
      <c r="B23" s="178"/>
      <c r="C23" s="178"/>
      <c r="D23" s="178"/>
      <c r="E23" s="183">
        <v>19</v>
      </c>
      <c r="F23" s="182">
        <v>42397</v>
      </c>
      <c r="G23" s="184">
        <v>0</v>
      </c>
      <c r="H23" s="184">
        <v>0</v>
      </c>
      <c r="I23" s="176"/>
      <c r="J23" s="173"/>
      <c r="K23" s="173"/>
    </row>
    <row r="24" spans="1:12" hidden="1" x14ac:dyDescent="0.25">
      <c r="A24" s="178"/>
      <c r="B24" s="178"/>
      <c r="C24" s="178"/>
      <c r="D24" s="178"/>
      <c r="E24" s="183">
        <v>20</v>
      </c>
      <c r="F24" s="182">
        <v>42398</v>
      </c>
      <c r="G24" s="184">
        <v>0</v>
      </c>
      <c r="H24" s="184">
        <v>0</v>
      </c>
      <c r="I24" s="176"/>
      <c r="J24" s="173"/>
      <c r="K24" s="173"/>
    </row>
    <row r="25" spans="1:12" hidden="1" x14ac:dyDescent="0.25">
      <c r="A25" s="178"/>
      <c r="B25" s="178"/>
      <c r="C25" s="178"/>
      <c r="D25" s="178"/>
      <c r="E25" s="183">
        <v>21</v>
      </c>
      <c r="F25" s="182">
        <v>42399</v>
      </c>
      <c r="G25" s="184">
        <v>0</v>
      </c>
      <c r="H25" s="184">
        <v>0</v>
      </c>
      <c r="I25" s="176"/>
      <c r="J25" s="173"/>
      <c r="K25" s="173"/>
    </row>
    <row r="26" spans="1:12" hidden="1" x14ac:dyDescent="0.25">
      <c r="A26" s="178"/>
      <c r="B26" s="178"/>
      <c r="C26" s="178"/>
      <c r="D26" s="178"/>
      <c r="E26" s="183">
        <v>22</v>
      </c>
      <c r="F26" s="182">
        <v>42400</v>
      </c>
      <c r="G26" s="184">
        <v>0</v>
      </c>
      <c r="H26" s="184">
        <v>0</v>
      </c>
      <c r="I26" s="176"/>
      <c r="J26" s="173"/>
      <c r="K26" s="173"/>
    </row>
    <row r="27" spans="1:12" hidden="1" x14ac:dyDescent="0.25">
      <c r="A27" s="178"/>
      <c r="B27" s="178"/>
      <c r="C27" s="178"/>
      <c r="D27" s="178"/>
      <c r="E27" s="183">
        <v>23</v>
      </c>
      <c r="F27" s="182">
        <v>42401</v>
      </c>
      <c r="G27" s="184">
        <v>0</v>
      </c>
      <c r="H27" s="184">
        <v>0</v>
      </c>
      <c r="I27" s="176"/>
      <c r="J27" s="173"/>
      <c r="K27" s="173"/>
    </row>
    <row r="28" spans="1:12" hidden="1" x14ac:dyDescent="0.25">
      <c r="A28" s="178"/>
      <c r="B28" s="178"/>
      <c r="C28" s="178"/>
      <c r="D28" s="178"/>
      <c r="E28" s="183">
        <v>24</v>
      </c>
      <c r="F28" s="182">
        <v>42402</v>
      </c>
      <c r="G28" s="184">
        <v>0</v>
      </c>
      <c r="H28" s="184">
        <v>0</v>
      </c>
      <c r="I28" s="176"/>
      <c r="J28" s="173"/>
      <c r="K28" s="173"/>
    </row>
    <row r="29" spans="1:12" hidden="1" x14ac:dyDescent="0.25">
      <c r="A29" s="178"/>
      <c r="B29" s="178"/>
      <c r="C29" s="178"/>
      <c r="D29" s="178"/>
      <c r="E29" s="183">
        <v>25</v>
      </c>
      <c r="F29" s="182">
        <v>42403</v>
      </c>
      <c r="G29" s="184">
        <v>0</v>
      </c>
      <c r="H29" s="184">
        <v>0</v>
      </c>
      <c r="I29" s="176"/>
      <c r="J29" s="173"/>
      <c r="K29" s="173"/>
    </row>
    <row r="30" spans="1:12" hidden="1" x14ac:dyDescent="0.25">
      <c r="A30" s="178"/>
      <c r="B30" s="178"/>
      <c r="C30" s="178"/>
      <c r="D30" s="178"/>
      <c r="E30" s="183">
        <v>26</v>
      </c>
      <c r="F30" s="182">
        <v>42404</v>
      </c>
      <c r="G30" s="184">
        <v>0</v>
      </c>
      <c r="H30" s="184">
        <v>0</v>
      </c>
      <c r="I30" s="176"/>
      <c r="J30" s="173"/>
      <c r="K30" s="173"/>
    </row>
    <row r="31" spans="1:12" hidden="1" x14ac:dyDescent="0.25">
      <c r="A31" s="178"/>
      <c r="B31" s="178"/>
      <c r="C31" s="178"/>
      <c r="D31" s="178"/>
      <c r="E31" s="183">
        <v>27</v>
      </c>
      <c r="F31" s="182">
        <v>42405</v>
      </c>
      <c r="G31" s="184">
        <v>0</v>
      </c>
      <c r="H31" s="184">
        <v>0</v>
      </c>
      <c r="I31" s="176"/>
      <c r="J31" s="173"/>
      <c r="K31" s="173"/>
    </row>
    <row r="32" spans="1:12" hidden="1" x14ac:dyDescent="0.25">
      <c r="A32" s="178"/>
      <c r="B32" s="178"/>
      <c r="C32" s="178"/>
      <c r="D32" s="178"/>
      <c r="E32" s="183">
        <v>28</v>
      </c>
      <c r="F32" s="182">
        <v>42406</v>
      </c>
      <c r="G32" s="184">
        <v>0</v>
      </c>
      <c r="H32" s="184">
        <v>0</v>
      </c>
      <c r="I32" s="176"/>
      <c r="J32" s="173"/>
      <c r="K32" s="173"/>
    </row>
    <row r="33" spans="1:11" hidden="1" x14ac:dyDescent="0.25">
      <c r="A33" s="178"/>
      <c r="B33" s="178"/>
      <c r="C33" s="178"/>
      <c r="D33" s="178"/>
      <c r="E33" s="183">
        <v>29</v>
      </c>
      <c r="F33" s="182">
        <v>42407</v>
      </c>
      <c r="G33" s="184">
        <v>0</v>
      </c>
      <c r="H33" s="184">
        <v>0</v>
      </c>
      <c r="I33" s="176"/>
      <c r="J33" s="173"/>
      <c r="K33" s="173"/>
    </row>
    <row r="34" spans="1:11" hidden="1" x14ac:dyDescent="0.25">
      <c r="A34" s="178"/>
      <c r="B34" s="178"/>
      <c r="C34" s="178"/>
      <c r="D34" s="178"/>
      <c r="E34" s="183">
        <v>30</v>
      </c>
      <c r="F34" s="182">
        <v>42408</v>
      </c>
      <c r="G34" s="184">
        <v>0</v>
      </c>
      <c r="H34" s="184">
        <v>0</v>
      </c>
      <c r="I34" s="176"/>
      <c r="J34" s="173"/>
      <c r="K34" s="173"/>
    </row>
    <row r="35" spans="1:11" hidden="1" x14ac:dyDescent="0.25">
      <c r="A35" s="178"/>
      <c r="B35" s="178"/>
      <c r="C35" s="178"/>
      <c r="D35" s="178"/>
      <c r="E35" s="183">
        <v>31</v>
      </c>
      <c r="F35" s="182">
        <v>42409</v>
      </c>
      <c r="G35" s="184">
        <v>0</v>
      </c>
      <c r="H35" s="184">
        <v>0</v>
      </c>
      <c r="I35" s="176"/>
      <c r="J35" s="173"/>
      <c r="K35" s="173"/>
    </row>
    <row r="36" spans="1:11" hidden="1" x14ac:dyDescent="0.25">
      <c r="A36" s="178"/>
      <c r="B36" s="178"/>
      <c r="C36" s="178"/>
      <c r="D36" s="178"/>
      <c r="E36" s="183">
        <v>32</v>
      </c>
      <c r="F36" s="182">
        <v>42410</v>
      </c>
      <c r="G36" s="184">
        <v>0</v>
      </c>
      <c r="H36" s="184">
        <v>0</v>
      </c>
      <c r="I36" s="176"/>
      <c r="J36" s="173"/>
      <c r="K36" s="173"/>
    </row>
    <row r="37" spans="1:11" hidden="1" x14ac:dyDescent="0.25">
      <c r="A37" s="178"/>
      <c r="B37" s="178"/>
      <c r="C37" s="178"/>
      <c r="D37" s="178"/>
      <c r="E37" s="183">
        <v>33</v>
      </c>
      <c r="F37" s="182">
        <v>42411</v>
      </c>
      <c r="G37" s="184">
        <v>0</v>
      </c>
      <c r="H37" s="184">
        <v>0</v>
      </c>
      <c r="I37" s="176"/>
      <c r="J37" s="173"/>
      <c r="K37" s="173"/>
    </row>
    <row r="38" spans="1:11" hidden="1" x14ac:dyDescent="0.25">
      <c r="A38" s="178"/>
      <c r="B38" s="178"/>
      <c r="C38" s="178"/>
      <c r="D38" s="178"/>
      <c r="E38" s="183">
        <v>34</v>
      </c>
      <c r="F38" s="182">
        <v>42412</v>
      </c>
      <c r="G38" s="184">
        <v>0</v>
      </c>
      <c r="H38" s="184">
        <v>0</v>
      </c>
      <c r="I38" s="176"/>
      <c r="J38" s="173"/>
      <c r="K38" s="173"/>
    </row>
    <row r="39" spans="1:11" hidden="1" x14ac:dyDescent="0.25">
      <c r="A39" s="178"/>
      <c r="B39" s="178"/>
      <c r="C39" s="178"/>
      <c r="D39" s="178"/>
      <c r="E39" s="183">
        <v>35</v>
      </c>
      <c r="F39" s="182">
        <v>42413</v>
      </c>
      <c r="G39" s="184">
        <v>0</v>
      </c>
      <c r="H39" s="184">
        <v>0</v>
      </c>
      <c r="I39" s="176"/>
      <c r="J39" s="173"/>
      <c r="K39" s="173"/>
    </row>
    <row r="40" spans="1:11" hidden="1" x14ac:dyDescent="0.25">
      <c r="A40" s="178"/>
      <c r="B40" s="178"/>
      <c r="C40" s="178"/>
      <c r="D40" s="178"/>
      <c r="E40" s="183">
        <v>36</v>
      </c>
      <c r="F40" s="182">
        <v>42414</v>
      </c>
      <c r="G40" s="184">
        <v>0</v>
      </c>
      <c r="H40" s="184">
        <v>0</v>
      </c>
      <c r="I40" s="176"/>
      <c r="J40" s="173"/>
      <c r="K40" s="173"/>
    </row>
    <row r="41" spans="1:11" hidden="1" x14ac:dyDescent="0.25">
      <c r="A41" s="178"/>
      <c r="B41" s="178"/>
      <c r="C41" s="178"/>
      <c r="D41" s="178"/>
      <c r="E41" s="183">
        <v>37</v>
      </c>
      <c r="F41" s="182">
        <v>42415</v>
      </c>
      <c r="G41" s="184">
        <v>0</v>
      </c>
      <c r="H41" s="184">
        <v>0</v>
      </c>
      <c r="I41" s="176"/>
      <c r="J41" s="173"/>
      <c r="K41" s="173"/>
    </row>
    <row r="42" spans="1:11" hidden="1" x14ac:dyDescent="0.25">
      <c r="A42" s="178"/>
      <c r="B42" s="178"/>
      <c r="C42" s="178"/>
      <c r="D42" s="178"/>
      <c r="E42" s="183">
        <v>38</v>
      </c>
      <c r="F42" s="182">
        <v>42416</v>
      </c>
      <c r="G42" s="184">
        <v>0</v>
      </c>
      <c r="H42" s="184">
        <v>0</v>
      </c>
      <c r="I42" s="176"/>
      <c r="J42" s="173"/>
      <c r="K42" s="173"/>
    </row>
    <row r="43" spans="1:11" hidden="1" x14ac:dyDescent="0.25">
      <c r="A43" s="178"/>
      <c r="B43" s="178"/>
      <c r="C43" s="178"/>
      <c r="D43" s="178"/>
      <c r="E43" s="183">
        <v>39</v>
      </c>
      <c r="F43" s="182">
        <v>42417</v>
      </c>
      <c r="G43" s="184">
        <v>0</v>
      </c>
      <c r="H43" s="184">
        <v>0</v>
      </c>
      <c r="I43" s="176"/>
      <c r="J43" s="173"/>
      <c r="K43" s="173"/>
    </row>
    <row r="44" spans="1:11" hidden="1" x14ac:dyDescent="0.25">
      <c r="A44" s="178"/>
      <c r="B44" s="178"/>
      <c r="C44" s="178"/>
      <c r="D44" s="178"/>
      <c r="E44" s="183">
        <v>40</v>
      </c>
      <c r="F44" s="182">
        <v>42418</v>
      </c>
      <c r="G44" s="184">
        <v>0</v>
      </c>
      <c r="H44" s="184">
        <v>0</v>
      </c>
      <c r="I44" s="176"/>
      <c r="J44" s="173"/>
      <c r="K44" s="173"/>
    </row>
    <row r="45" spans="1:11" hidden="1" x14ac:dyDescent="0.25">
      <c r="A45" s="178"/>
      <c r="B45" s="178"/>
      <c r="C45" s="178"/>
      <c r="D45" s="178"/>
      <c r="E45" s="183">
        <v>41</v>
      </c>
      <c r="F45" s="182">
        <v>42419</v>
      </c>
      <c r="G45" s="184">
        <v>0</v>
      </c>
      <c r="H45" s="184">
        <v>0</v>
      </c>
      <c r="I45" s="176"/>
      <c r="J45" s="173"/>
      <c r="K45" s="173"/>
    </row>
    <row r="46" spans="1:11" hidden="1" x14ac:dyDescent="0.25">
      <c r="A46" s="178"/>
      <c r="B46" s="178"/>
      <c r="C46" s="178"/>
      <c r="D46" s="178"/>
      <c r="E46" s="183">
        <v>42</v>
      </c>
      <c r="F46" s="182">
        <v>42420</v>
      </c>
      <c r="G46" s="184">
        <v>0</v>
      </c>
      <c r="H46" s="184">
        <v>0</v>
      </c>
      <c r="I46" s="176"/>
      <c r="J46" s="173"/>
      <c r="K46" s="173"/>
    </row>
    <row r="47" spans="1:11" hidden="1" x14ac:dyDescent="0.25">
      <c r="A47" s="178"/>
      <c r="B47" s="178"/>
      <c r="C47" s="178"/>
      <c r="D47" s="178"/>
      <c r="E47" s="183">
        <v>43</v>
      </c>
      <c r="F47" s="182">
        <v>42421</v>
      </c>
      <c r="G47" s="184">
        <v>0</v>
      </c>
      <c r="H47" s="184">
        <v>0</v>
      </c>
      <c r="I47" s="176"/>
      <c r="J47" s="173"/>
      <c r="K47" s="173"/>
    </row>
    <row r="48" spans="1:11" hidden="1" x14ac:dyDescent="0.25">
      <c r="A48" s="178"/>
      <c r="B48" s="178"/>
      <c r="C48" s="178"/>
      <c r="D48" s="178"/>
      <c r="E48" s="183">
        <v>44</v>
      </c>
      <c r="F48" s="182">
        <v>42422</v>
      </c>
      <c r="G48" s="184">
        <v>0</v>
      </c>
      <c r="H48" s="184">
        <v>0</v>
      </c>
      <c r="I48" s="176"/>
      <c r="J48" s="173"/>
      <c r="K48" s="173"/>
    </row>
    <row r="49" spans="1:11" hidden="1" x14ac:dyDescent="0.25">
      <c r="A49" s="178"/>
      <c r="B49" s="178"/>
      <c r="C49" s="178"/>
      <c r="D49" s="178"/>
      <c r="E49" s="183">
        <v>45</v>
      </c>
      <c r="F49" s="182">
        <v>42423</v>
      </c>
      <c r="G49" s="184">
        <v>0</v>
      </c>
      <c r="H49" s="184">
        <v>0</v>
      </c>
      <c r="I49" s="176"/>
      <c r="J49" s="173"/>
      <c r="K49" s="173"/>
    </row>
    <row r="50" spans="1:11" hidden="1" x14ac:dyDescent="0.25">
      <c r="A50" s="178"/>
      <c r="B50" s="178"/>
      <c r="C50" s="178"/>
      <c r="D50" s="178"/>
      <c r="E50" s="183">
        <v>46</v>
      </c>
      <c r="F50" s="182">
        <v>42424</v>
      </c>
      <c r="G50" s="184">
        <v>0</v>
      </c>
      <c r="H50" s="184">
        <v>0</v>
      </c>
      <c r="I50" s="176"/>
      <c r="J50" s="173"/>
      <c r="K50" s="173"/>
    </row>
    <row r="51" spans="1:11" hidden="1" x14ac:dyDescent="0.25">
      <c r="A51" s="178"/>
      <c r="B51" s="178"/>
      <c r="C51" s="178"/>
      <c r="D51" s="178"/>
      <c r="E51" s="183">
        <v>47</v>
      </c>
      <c r="F51" s="182">
        <v>42425</v>
      </c>
      <c r="G51" s="184">
        <v>0</v>
      </c>
      <c r="H51" s="184">
        <v>0</v>
      </c>
      <c r="I51" s="176"/>
      <c r="J51" s="173"/>
      <c r="K51" s="173"/>
    </row>
    <row r="52" spans="1:11" hidden="1" x14ac:dyDescent="0.25">
      <c r="A52" s="178"/>
      <c r="B52" s="178"/>
      <c r="C52" s="178"/>
      <c r="D52" s="178"/>
      <c r="E52" s="183">
        <v>48</v>
      </c>
      <c r="F52" s="182">
        <v>42426</v>
      </c>
      <c r="G52" s="184">
        <v>0</v>
      </c>
      <c r="H52" s="184">
        <v>0</v>
      </c>
      <c r="I52" s="176"/>
      <c r="J52" s="173"/>
      <c r="K52" s="173"/>
    </row>
    <row r="53" spans="1:11" hidden="1" x14ac:dyDescent="0.25">
      <c r="A53" s="178"/>
      <c r="B53" s="178"/>
      <c r="C53" s="178"/>
      <c r="D53" s="178"/>
      <c r="E53" s="183">
        <v>49</v>
      </c>
      <c r="F53" s="182">
        <v>42427</v>
      </c>
      <c r="G53" s="184">
        <v>0</v>
      </c>
      <c r="H53" s="184">
        <v>0</v>
      </c>
      <c r="I53" s="176"/>
      <c r="J53" s="173"/>
      <c r="K53" s="173"/>
    </row>
    <row r="54" spans="1:11" hidden="1" x14ac:dyDescent="0.25">
      <c r="A54" s="178"/>
      <c r="B54" s="178"/>
      <c r="C54" s="178"/>
      <c r="D54" s="178"/>
      <c r="E54" s="183">
        <v>50</v>
      </c>
      <c r="F54" s="182">
        <v>42428</v>
      </c>
      <c r="G54" s="184">
        <v>0</v>
      </c>
      <c r="H54" s="184">
        <v>0</v>
      </c>
      <c r="I54" s="176"/>
      <c r="J54" s="173"/>
      <c r="K54" s="173"/>
    </row>
    <row r="55" spans="1:11" hidden="1" x14ac:dyDescent="0.25">
      <c r="A55" s="178"/>
      <c r="B55" s="178"/>
      <c r="C55" s="178"/>
      <c r="D55" s="178"/>
      <c r="E55" s="183">
        <v>51</v>
      </c>
      <c r="F55" s="182">
        <v>42429</v>
      </c>
      <c r="G55" s="184">
        <v>0</v>
      </c>
      <c r="H55" s="184">
        <v>0</v>
      </c>
      <c r="I55" s="176"/>
      <c r="J55" s="173"/>
      <c r="K55" s="173"/>
    </row>
    <row r="56" spans="1:11" hidden="1" x14ac:dyDescent="0.25">
      <c r="A56" s="178"/>
      <c r="B56" s="178"/>
      <c r="C56" s="178"/>
      <c r="D56" s="178"/>
      <c r="E56" s="183">
        <v>52</v>
      </c>
      <c r="F56" s="182">
        <v>42430</v>
      </c>
      <c r="G56" s="184">
        <v>0</v>
      </c>
      <c r="H56" s="184">
        <v>0</v>
      </c>
      <c r="I56" s="176"/>
      <c r="J56" s="173"/>
      <c r="K56" s="173"/>
    </row>
    <row r="57" spans="1:11" hidden="1" x14ac:dyDescent="0.25">
      <c r="A57" s="178"/>
      <c r="B57" s="178"/>
      <c r="C57" s="178"/>
      <c r="D57" s="178"/>
      <c r="E57" s="183">
        <v>53</v>
      </c>
      <c r="F57" s="182">
        <v>42431</v>
      </c>
      <c r="G57" s="184">
        <v>0</v>
      </c>
      <c r="H57" s="184">
        <v>0</v>
      </c>
      <c r="I57" s="176"/>
      <c r="J57" s="173"/>
      <c r="K57" s="173"/>
    </row>
    <row r="58" spans="1:11" hidden="1" x14ac:dyDescent="0.25">
      <c r="A58" s="178"/>
      <c r="B58" s="178"/>
      <c r="C58" s="178"/>
      <c r="D58" s="178"/>
      <c r="E58" s="183">
        <v>54</v>
      </c>
      <c r="F58" s="182">
        <v>42432</v>
      </c>
      <c r="G58" s="184">
        <v>0</v>
      </c>
      <c r="H58" s="184">
        <v>0</v>
      </c>
      <c r="I58" s="176"/>
      <c r="J58" s="173"/>
      <c r="K58" s="173"/>
    </row>
    <row r="59" spans="1:11" hidden="1" x14ac:dyDescent="0.25">
      <c r="A59" s="178"/>
      <c r="B59" s="178"/>
      <c r="C59" s="178"/>
      <c r="D59" s="178"/>
      <c r="E59" s="183">
        <v>55</v>
      </c>
      <c r="F59" s="182">
        <v>42433</v>
      </c>
      <c r="G59" s="184">
        <v>0</v>
      </c>
      <c r="H59" s="184">
        <v>0</v>
      </c>
      <c r="I59" s="176"/>
      <c r="J59" s="173"/>
      <c r="K59" s="173"/>
    </row>
    <row r="60" spans="1:11" hidden="1" x14ac:dyDescent="0.25">
      <c r="A60" s="178"/>
      <c r="B60" s="178"/>
      <c r="C60" s="178"/>
      <c r="D60" s="178"/>
      <c r="E60" s="183">
        <v>56</v>
      </c>
      <c r="F60" s="182">
        <v>42434</v>
      </c>
      <c r="G60" s="184">
        <v>0</v>
      </c>
      <c r="H60" s="184">
        <v>0</v>
      </c>
      <c r="I60" s="176"/>
      <c r="J60" s="173"/>
      <c r="K60" s="173"/>
    </row>
    <row r="61" spans="1:11" hidden="1" x14ac:dyDescent="0.25">
      <c r="A61" s="178"/>
      <c r="B61" s="178"/>
      <c r="C61" s="178"/>
      <c r="D61" s="178"/>
      <c r="E61" s="183">
        <v>57</v>
      </c>
      <c r="F61" s="182">
        <v>42435</v>
      </c>
      <c r="G61" s="184">
        <v>0</v>
      </c>
      <c r="H61" s="184">
        <v>0</v>
      </c>
      <c r="I61" s="176"/>
      <c r="J61" s="173"/>
      <c r="K61" s="173"/>
    </row>
    <row r="62" spans="1:11" hidden="1" x14ac:dyDescent="0.25">
      <c r="A62" s="178"/>
      <c r="B62" s="178"/>
      <c r="C62" s="178"/>
      <c r="D62" s="178"/>
      <c r="E62" s="183">
        <v>58</v>
      </c>
      <c r="F62" s="182">
        <v>42436</v>
      </c>
      <c r="G62" s="184">
        <v>0</v>
      </c>
      <c r="H62" s="184">
        <v>0</v>
      </c>
      <c r="I62" s="176"/>
      <c r="J62" s="173"/>
      <c r="K62" s="173"/>
    </row>
    <row r="63" spans="1:11" hidden="1" x14ac:dyDescent="0.25">
      <c r="A63" s="178"/>
      <c r="B63" s="178"/>
      <c r="C63" s="178"/>
      <c r="D63" s="178"/>
      <c r="E63" s="183">
        <v>59</v>
      </c>
      <c r="F63" s="182">
        <v>42437</v>
      </c>
      <c r="G63" s="184">
        <v>0</v>
      </c>
      <c r="H63" s="184">
        <v>0</v>
      </c>
      <c r="I63" s="176"/>
      <c r="J63" s="173"/>
      <c r="K63" s="173"/>
    </row>
    <row r="64" spans="1:11" hidden="1" x14ac:dyDescent="0.25">
      <c r="A64" s="178"/>
      <c r="B64" s="178"/>
      <c r="C64" s="178"/>
      <c r="D64" s="178"/>
      <c r="E64" s="183">
        <v>60</v>
      </c>
      <c r="F64" s="182">
        <v>42438</v>
      </c>
      <c r="G64" s="184">
        <v>0</v>
      </c>
      <c r="H64" s="184">
        <v>0</v>
      </c>
      <c r="I64" s="176"/>
      <c r="J64" s="173"/>
      <c r="K64" s="173"/>
    </row>
    <row r="65" spans="1:11" hidden="1" x14ac:dyDescent="0.25">
      <c r="A65" s="178"/>
      <c r="B65" s="178"/>
      <c r="C65" s="178"/>
      <c r="D65" s="178"/>
      <c r="E65" s="183">
        <v>61</v>
      </c>
      <c r="F65" s="182">
        <v>42439</v>
      </c>
      <c r="G65" s="184">
        <v>0</v>
      </c>
      <c r="H65" s="184">
        <v>0</v>
      </c>
      <c r="I65" s="176"/>
      <c r="J65" s="173"/>
      <c r="K65" s="173"/>
    </row>
    <row r="66" spans="1:11" hidden="1" x14ac:dyDescent="0.25">
      <c r="A66" s="178"/>
      <c r="B66" s="178"/>
      <c r="C66" s="178"/>
      <c r="D66" s="178"/>
      <c r="E66" s="183">
        <v>62</v>
      </c>
      <c r="F66" s="182">
        <v>42440</v>
      </c>
      <c r="G66" s="184">
        <v>0</v>
      </c>
      <c r="H66" s="184">
        <v>0</v>
      </c>
      <c r="I66" s="176"/>
      <c r="J66" s="173"/>
      <c r="K66" s="173"/>
    </row>
    <row r="67" spans="1:11" hidden="1" x14ac:dyDescent="0.25">
      <c r="A67" s="178"/>
      <c r="B67" s="178"/>
      <c r="C67" s="178"/>
      <c r="D67" s="178"/>
      <c r="E67" s="183">
        <v>63</v>
      </c>
      <c r="F67" s="182">
        <v>42441</v>
      </c>
      <c r="G67" s="184">
        <v>0</v>
      </c>
      <c r="H67" s="184">
        <v>0</v>
      </c>
      <c r="I67" s="176"/>
      <c r="J67" s="173"/>
      <c r="K67" s="173"/>
    </row>
    <row r="68" spans="1:11" hidden="1" x14ac:dyDescent="0.25">
      <c r="A68" s="178"/>
      <c r="B68" s="178"/>
      <c r="C68" s="178"/>
      <c r="D68" s="178"/>
      <c r="E68" s="183">
        <v>64</v>
      </c>
      <c r="F68" s="182">
        <v>42442</v>
      </c>
      <c r="G68" s="184">
        <v>0</v>
      </c>
      <c r="H68" s="184">
        <v>0</v>
      </c>
      <c r="I68" s="176"/>
      <c r="J68" s="173"/>
      <c r="K68" s="173"/>
    </row>
    <row r="69" spans="1:11" hidden="1" x14ac:dyDescent="0.25">
      <c r="A69" s="178"/>
      <c r="B69" s="178"/>
      <c r="C69" s="178"/>
      <c r="D69" s="178"/>
      <c r="E69" s="183">
        <v>65</v>
      </c>
      <c r="F69" s="182">
        <v>42443</v>
      </c>
      <c r="G69" s="184">
        <v>0</v>
      </c>
      <c r="H69" s="184">
        <v>0</v>
      </c>
      <c r="I69" s="176"/>
      <c r="J69" s="173"/>
      <c r="K69" s="173"/>
    </row>
    <row r="70" spans="1:11" hidden="1" x14ac:dyDescent="0.25">
      <c r="A70" s="178"/>
      <c r="B70" s="178"/>
      <c r="C70" s="178"/>
      <c r="D70" s="178"/>
      <c r="E70" s="183">
        <v>66</v>
      </c>
      <c r="F70" s="182">
        <v>42444</v>
      </c>
      <c r="G70" s="184">
        <v>0</v>
      </c>
      <c r="H70" s="184">
        <v>0</v>
      </c>
      <c r="I70" s="176"/>
      <c r="J70" s="173"/>
      <c r="K70" s="173"/>
    </row>
    <row r="71" spans="1:11" hidden="1" x14ac:dyDescent="0.25">
      <c r="A71" s="178"/>
      <c r="B71" s="178"/>
      <c r="C71" s="178"/>
      <c r="D71" s="178"/>
      <c r="E71" s="183">
        <v>67</v>
      </c>
      <c r="F71" s="182">
        <v>42445</v>
      </c>
      <c r="G71" s="184">
        <v>0</v>
      </c>
      <c r="H71" s="184">
        <v>0</v>
      </c>
      <c r="I71" s="176"/>
      <c r="J71" s="173"/>
      <c r="K71" s="173"/>
    </row>
    <row r="72" spans="1:11" hidden="1" x14ac:dyDescent="0.25">
      <c r="A72" s="178"/>
      <c r="B72" s="178"/>
      <c r="C72" s="178"/>
      <c r="D72" s="178"/>
      <c r="E72" s="183">
        <v>68</v>
      </c>
      <c r="F72" s="182">
        <v>42446</v>
      </c>
      <c r="G72" s="184">
        <v>0</v>
      </c>
      <c r="H72" s="184">
        <v>0</v>
      </c>
      <c r="I72" s="176"/>
      <c r="J72" s="173"/>
      <c r="K72" s="173"/>
    </row>
    <row r="73" spans="1:11" hidden="1" x14ac:dyDescent="0.25">
      <c r="A73" s="178"/>
      <c r="B73" s="178"/>
      <c r="C73" s="178"/>
      <c r="D73" s="178"/>
      <c r="E73" s="183">
        <v>69</v>
      </c>
      <c r="F73" s="182">
        <v>42447</v>
      </c>
      <c r="G73" s="184">
        <v>0</v>
      </c>
      <c r="H73" s="184">
        <v>0</v>
      </c>
      <c r="I73" s="176"/>
      <c r="J73" s="173"/>
      <c r="K73" s="173"/>
    </row>
    <row r="74" spans="1:11" hidden="1" x14ac:dyDescent="0.25">
      <c r="A74" s="178"/>
      <c r="B74" s="178"/>
      <c r="C74" s="178"/>
      <c r="D74" s="178"/>
      <c r="E74" s="183">
        <v>70</v>
      </c>
      <c r="F74" s="182">
        <v>42448</v>
      </c>
      <c r="G74" s="184">
        <v>0</v>
      </c>
      <c r="H74" s="184">
        <v>0</v>
      </c>
      <c r="I74" s="176"/>
      <c r="J74" s="173"/>
      <c r="K74" s="173"/>
    </row>
    <row r="75" spans="1:11" hidden="1" x14ac:dyDescent="0.25">
      <c r="A75" s="178"/>
      <c r="B75" s="178"/>
      <c r="C75" s="178"/>
      <c r="D75" s="178"/>
      <c r="E75" s="183">
        <v>71</v>
      </c>
      <c r="F75" s="182">
        <v>42449</v>
      </c>
      <c r="G75" s="184">
        <v>0</v>
      </c>
      <c r="H75" s="184">
        <v>0</v>
      </c>
      <c r="I75" s="176"/>
      <c r="J75" s="173"/>
      <c r="K75" s="173"/>
    </row>
    <row r="76" spans="1:11" hidden="1" x14ac:dyDescent="0.25">
      <c r="A76" s="178"/>
      <c r="B76" s="178"/>
      <c r="C76" s="178"/>
      <c r="D76" s="178"/>
      <c r="E76" s="183">
        <v>72</v>
      </c>
      <c r="F76" s="182">
        <v>42450</v>
      </c>
      <c r="G76" s="184">
        <v>0</v>
      </c>
      <c r="H76" s="184">
        <v>0</v>
      </c>
      <c r="I76" s="176"/>
      <c r="J76" s="173"/>
      <c r="K76" s="173"/>
    </row>
    <row r="77" spans="1:11" hidden="1" x14ac:dyDescent="0.25">
      <c r="A77" s="178"/>
      <c r="B77" s="178"/>
      <c r="C77" s="178"/>
      <c r="D77" s="178"/>
      <c r="E77" s="183">
        <v>73</v>
      </c>
      <c r="F77" s="182">
        <v>42451</v>
      </c>
      <c r="G77" s="184">
        <v>0</v>
      </c>
      <c r="H77" s="184">
        <v>0</v>
      </c>
      <c r="I77" s="176"/>
      <c r="J77" s="173"/>
      <c r="K77" s="173"/>
    </row>
    <row r="78" spans="1:11" hidden="1" x14ac:dyDescent="0.25">
      <c r="A78" s="178"/>
      <c r="B78" s="178"/>
      <c r="C78" s="178"/>
      <c r="D78" s="178"/>
      <c r="E78" s="183">
        <v>74</v>
      </c>
      <c r="F78" s="182">
        <v>42452</v>
      </c>
      <c r="G78" s="184">
        <v>0</v>
      </c>
      <c r="H78" s="184">
        <v>0</v>
      </c>
      <c r="I78" s="176"/>
      <c r="J78" s="173"/>
      <c r="K78" s="173"/>
    </row>
    <row r="79" spans="1:11" hidden="1" x14ac:dyDescent="0.25">
      <c r="A79" s="178"/>
      <c r="B79" s="178"/>
      <c r="C79" s="178"/>
      <c r="D79" s="178"/>
      <c r="E79" s="183">
        <v>75</v>
      </c>
      <c r="F79" s="182">
        <v>42453</v>
      </c>
      <c r="G79" s="184">
        <v>0</v>
      </c>
      <c r="H79" s="184">
        <v>0</v>
      </c>
      <c r="I79" s="176"/>
      <c r="J79" s="173"/>
      <c r="K79" s="173"/>
    </row>
    <row r="80" spans="1:11" hidden="1" x14ac:dyDescent="0.25">
      <c r="A80" s="178"/>
      <c r="B80" s="178"/>
      <c r="C80" s="178"/>
      <c r="D80" s="178"/>
      <c r="E80" s="183">
        <v>76</v>
      </c>
      <c r="F80" s="182">
        <v>42454</v>
      </c>
      <c r="G80" s="184">
        <v>0</v>
      </c>
      <c r="H80" s="184">
        <v>0</v>
      </c>
      <c r="I80" s="176"/>
      <c r="J80" s="173"/>
      <c r="K80" s="173"/>
    </row>
    <row r="81" spans="1:11" hidden="1" x14ac:dyDescent="0.25">
      <c r="A81" s="178"/>
      <c r="B81" s="178"/>
      <c r="C81" s="178"/>
      <c r="D81" s="178"/>
      <c r="E81" s="183">
        <v>77</v>
      </c>
      <c r="F81" s="182">
        <v>42455</v>
      </c>
      <c r="G81" s="184">
        <v>0</v>
      </c>
      <c r="H81" s="184">
        <v>0</v>
      </c>
      <c r="I81" s="176"/>
      <c r="J81" s="173"/>
      <c r="K81" s="173"/>
    </row>
    <row r="82" spans="1:11" hidden="1" x14ac:dyDescent="0.25">
      <c r="A82" s="178"/>
      <c r="B82" s="178"/>
      <c r="C82" s="178"/>
      <c r="D82" s="178"/>
      <c r="E82" s="183">
        <v>78</v>
      </c>
      <c r="F82" s="182">
        <v>42456</v>
      </c>
      <c r="G82" s="184">
        <v>0</v>
      </c>
      <c r="H82" s="184">
        <v>0</v>
      </c>
      <c r="I82" s="176"/>
      <c r="J82" s="173"/>
      <c r="K82" s="173"/>
    </row>
    <row r="83" spans="1:11" hidden="1" x14ac:dyDescent="0.25">
      <c r="A83" s="178"/>
      <c r="B83" s="178"/>
      <c r="C83" s="178"/>
      <c r="D83" s="178"/>
      <c r="E83" s="183">
        <v>79</v>
      </c>
      <c r="F83" s="182">
        <v>42457</v>
      </c>
      <c r="G83" s="184">
        <v>0</v>
      </c>
      <c r="H83" s="184">
        <v>0</v>
      </c>
      <c r="I83" s="176"/>
      <c r="J83" s="173"/>
      <c r="K83" s="173"/>
    </row>
    <row r="84" spans="1:11" hidden="1" x14ac:dyDescent="0.25">
      <c r="A84" s="178"/>
      <c r="B84" s="178"/>
      <c r="C84" s="178"/>
      <c r="D84" s="178"/>
      <c r="E84" s="183">
        <v>80</v>
      </c>
      <c r="F84" s="182">
        <v>42458</v>
      </c>
      <c r="G84" s="184">
        <v>0</v>
      </c>
      <c r="H84" s="184">
        <v>0</v>
      </c>
      <c r="I84" s="176"/>
      <c r="J84" s="173"/>
      <c r="K84" s="173"/>
    </row>
    <row r="85" spans="1:11" hidden="1" x14ac:dyDescent="0.25">
      <c r="A85" s="178"/>
      <c r="B85" s="178"/>
      <c r="C85" s="178"/>
      <c r="D85" s="178"/>
      <c r="E85" s="183">
        <v>81</v>
      </c>
      <c r="F85" s="182">
        <v>42459</v>
      </c>
      <c r="G85" s="184">
        <v>0</v>
      </c>
      <c r="H85" s="184">
        <v>0</v>
      </c>
      <c r="I85" s="176"/>
      <c r="J85" s="173"/>
      <c r="K85" s="173"/>
    </row>
    <row r="86" spans="1:11" hidden="1" x14ac:dyDescent="0.25">
      <c r="A86" s="178"/>
      <c r="B86" s="178"/>
      <c r="C86" s="178"/>
      <c r="D86" s="178"/>
      <c r="E86" s="183">
        <v>82</v>
      </c>
      <c r="F86" s="182">
        <v>42460</v>
      </c>
      <c r="G86" s="184">
        <v>0</v>
      </c>
      <c r="H86" s="184">
        <v>0</v>
      </c>
      <c r="I86" s="176"/>
      <c r="J86" s="173"/>
      <c r="K86" s="173"/>
    </row>
    <row r="87" spans="1:11" hidden="1" x14ac:dyDescent="0.25">
      <c r="A87" s="178"/>
      <c r="B87" s="178"/>
      <c r="C87" s="178"/>
      <c r="D87" s="178"/>
      <c r="E87" s="183">
        <v>83</v>
      </c>
      <c r="F87" s="182">
        <v>42461</v>
      </c>
      <c r="G87" s="184">
        <v>0</v>
      </c>
      <c r="H87" s="184">
        <v>0</v>
      </c>
      <c r="I87" s="176"/>
      <c r="J87" s="173"/>
      <c r="K87" s="173"/>
    </row>
    <row r="88" spans="1:11" hidden="1" x14ac:dyDescent="0.25">
      <c r="A88" s="178"/>
      <c r="B88" s="178"/>
      <c r="C88" s="178"/>
      <c r="D88" s="178"/>
      <c r="E88" s="183">
        <v>84</v>
      </c>
      <c r="F88" s="182">
        <v>42462</v>
      </c>
      <c r="G88" s="184">
        <v>0</v>
      </c>
      <c r="H88" s="184">
        <v>0</v>
      </c>
      <c r="I88" s="176"/>
      <c r="J88" s="173"/>
      <c r="K88" s="173"/>
    </row>
    <row r="89" spans="1:11" hidden="1" x14ac:dyDescent="0.25">
      <c r="A89" s="178"/>
      <c r="B89" s="178"/>
      <c r="C89" s="178"/>
      <c r="D89" s="178"/>
      <c r="E89" s="183">
        <v>85</v>
      </c>
      <c r="F89" s="182">
        <v>42463</v>
      </c>
      <c r="G89" s="184">
        <v>0</v>
      </c>
      <c r="H89" s="184">
        <v>0</v>
      </c>
      <c r="I89" s="176"/>
      <c r="J89" s="173"/>
      <c r="K89" s="173"/>
    </row>
    <row r="90" spans="1:11" hidden="1" x14ac:dyDescent="0.25">
      <c r="A90" s="178"/>
      <c r="B90" s="178"/>
      <c r="C90" s="178"/>
      <c r="D90" s="178"/>
      <c r="E90" s="183">
        <v>86</v>
      </c>
      <c r="F90" s="182">
        <v>42464</v>
      </c>
      <c r="G90" s="184">
        <v>0</v>
      </c>
      <c r="H90" s="184">
        <v>0</v>
      </c>
      <c r="I90" s="176"/>
      <c r="J90" s="173"/>
      <c r="K90" s="173"/>
    </row>
    <row r="91" spans="1:11" hidden="1" x14ac:dyDescent="0.25">
      <c r="A91" s="178"/>
      <c r="B91" s="178"/>
      <c r="C91" s="178"/>
      <c r="D91" s="178"/>
      <c r="E91" s="183">
        <v>87</v>
      </c>
      <c r="F91" s="182">
        <v>42465</v>
      </c>
      <c r="G91" s="184">
        <v>0</v>
      </c>
      <c r="H91" s="184">
        <v>0</v>
      </c>
      <c r="I91" s="176"/>
      <c r="J91" s="173"/>
      <c r="K91" s="173"/>
    </row>
    <row r="92" spans="1:11" hidden="1" x14ac:dyDescent="0.25">
      <c r="A92" s="178"/>
      <c r="B92" s="178"/>
      <c r="C92" s="178"/>
      <c r="D92" s="178"/>
      <c r="E92" s="183">
        <v>88</v>
      </c>
      <c r="F92" s="182">
        <v>42466</v>
      </c>
      <c r="G92" s="184">
        <v>0</v>
      </c>
      <c r="H92" s="184">
        <v>0</v>
      </c>
      <c r="I92" s="176"/>
      <c r="J92" s="173"/>
      <c r="K92" s="173"/>
    </row>
    <row r="93" spans="1:11" hidden="1" x14ac:dyDescent="0.25">
      <c r="A93" s="178"/>
      <c r="B93" s="178"/>
      <c r="C93" s="178"/>
      <c r="D93" s="178"/>
      <c r="E93" s="183">
        <v>89</v>
      </c>
      <c r="F93" s="182">
        <v>42467</v>
      </c>
      <c r="G93" s="184">
        <v>0</v>
      </c>
      <c r="H93" s="184">
        <v>0</v>
      </c>
      <c r="I93" s="176"/>
      <c r="J93" s="173"/>
      <c r="K93" s="173"/>
    </row>
    <row r="94" spans="1:11" hidden="1" x14ac:dyDescent="0.25">
      <c r="A94" s="178"/>
      <c r="B94" s="178"/>
      <c r="C94" s="178"/>
      <c r="D94" s="178"/>
      <c r="E94" s="183">
        <v>90</v>
      </c>
      <c r="F94" s="182">
        <v>42468</v>
      </c>
      <c r="G94" s="184">
        <v>0</v>
      </c>
      <c r="H94" s="184">
        <v>0</v>
      </c>
      <c r="I94" s="176"/>
      <c r="J94" s="173"/>
      <c r="K94" s="173"/>
    </row>
    <row r="95" spans="1:11" hidden="1" x14ac:dyDescent="0.25">
      <c r="A95" s="178"/>
      <c r="B95" s="178"/>
      <c r="C95" s="178"/>
      <c r="D95" s="178"/>
      <c r="E95" s="183">
        <v>91</v>
      </c>
      <c r="F95" s="182">
        <v>42469</v>
      </c>
      <c r="G95" s="184">
        <v>0</v>
      </c>
      <c r="H95" s="184">
        <v>0</v>
      </c>
      <c r="I95" s="176"/>
      <c r="J95" s="173"/>
      <c r="K95" s="173"/>
    </row>
    <row r="96" spans="1:11" hidden="1" x14ac:dyDescent="0.25">
      <c r="A96" s="178"/>
      <c r="B96" s="178"/>
      <c r="C96" s="178"/>
      <c r="D96" s="178"/>
      <c r="E96" s="183">
        <v>92</v>
      </c>
      <c r="F96" s="182">
        <v>42470</v>
      </c>
      <c r="G96" s="184">
        <v>0</v>
      </c>
      <c r="H96" s="184">
        <v>0</v>
      </c>
      <c r="I96" s="176"/>
      <c r="J96" s="173"/>
      <c r="K96" s="173"/>
    </row>
    <row r="97" spans="1:11" hidden="1" x14ac:dyDescent="0.25">
      <c r="A97" s="178"/>
      <c r="B97" s="178"/>
      <c r="C97" s="178"/>
      <c r="D97" s="178"/>
      <c r="E97" s="183">
        <v>93</v>
      </c>
      <c r="F97" s="182">
        <v>42471</v>
      </c>
      <c r="G97" s="184">
        <v>0</v>
      </c>
      <c r="H97" s="184">
        <v>0</v>
      </c>
      <c r="I97" s="176"/>
      <c r="J97" s="173"/>
      <c r="K97" s="173"/>
    </row>
    <row r="98" spans="1:11" hidden="1" x14ac:dyDescent="0.25">
      <c r="A98" s="178"/>
      <c r="B98" s="178"/>
      <c r="C98" s="178"/>
      <c r="D98" s="178"/>
      <c r="E98" s="183">
        <v>94</v>
      </c>
      <c r="F98" s="182">
        <v>42472</v>
      </c>
      <c r="G98" s="184">
        <v>0</v>
      </c>
      <c r="H98" s="184">
        <v>0</v>
      </c>
      <c r="I98" s="176"/>
      <c r="J98" s="173"/>
      <c r="K98" s="173"/>
    </row>
    <row r="99" spans="1:11" hidden="1" x14ac:dyDescent="0.25">
      <c r="A99" s="178"/>
      <c r="B99" s="178"/>
      <c r="C99" s="178"/>
      <c r="D99" s="178"/>
      <c r="E99" s="183">
        <v>95</v>
      </c>
      <c r="F99" s="182">
        <v>42473</v>
      </c>
      <c r="G99" s="184">
        <v>0</v>
      </c>
      <c r="H99" s="184">
        <v>0</v>
      </c>
      <c r="I99" s="176"/>
      <c r="J99" s="173"/>
      <c r="K99" s="173"/>
    </row>
    <row r="100" spans="1:11" hidden="1" x14ac:dyDescent="0.25">
      <c r="A100" s="178"/>
      <c r="B100" s="178"/>
      <c r="C100" s="178"/>
      <c r="D100" s="178"/>
      <c r="E100" s="183">
        <v>96</v>
      </c>
      <c r="F100" s="182">
        <v>42474</v>
      </c>
      <c r="G100" s="184">
        <v>0</v>
      </c>
      <c r="H100" s="184">
        <v>0</v>
      </c>
      <c r="I100" s="176"/>
      <c r="J100" s="173"/>
      <c r="K100" s="173"/>
    </row>
    <row r="101" spans="1:11" hidden="1" x14ac:dyDescent="0.25">
      <c r="A101" s="178"/>
      <c r="B101" s="178"/>
      <c r="C101" s="178"/>
      <c r="D101" s="178"/>
      <c r="E101" s="183">
        <v>97</v>
      </c>
      <c r="F101" s="182">
        <v>42475</v>
      </c>
      <c r="G101" s="184">
        <v>0</v>
      </c>
      <c r="H101" s="184">
        <v>0</v>
      </c>
      <c r="I101" s="176"/>
      <c r="J101" s="173"/>
      <c r="K101" s="173"/>
    </row>
    <row r="102" spans="1:11" hidden="1" x14ac:dyDescent="0.25">
      <c r="A102" s="178"/>
      <c r="B102" s="178"/>
      <c r="C102" s="178"/>
      <c r="D102" s="178"/>
      <c r="E102" s="183">
        <v>98</v>
      </c>
      <c r="F102" s="182">
        <v>42476</v>
      </c>
      <c r="G102" s="184">
        <v>0</v>
      </c>
      <c r="H102" s="184">
        <v>0</v>
      </c>
      <c r="I102" s="176"/>
      <c r="J102" s="173"/>
      <c r="K102" s="173"/>
    </row>
    <row r="103" spans="1:11" hidden="1" x14ac:dyDescent="0.25">
      <c r="A103" s="178"/>
      <c r="B103" s="178"/>
      <c r="C103" s="178"/>
      <c r="D103" s="178"/>
      <c r="E103" s="183">
        <v>99</v>
      </c>
      <c r="F103" s="182">
        <v>42477</v>
      </c>
      <c r="G103" s="184">
        <v>0</v>
      </c>
      <c r="H103" s="184">
        <v>0</v>
      </c>
      <c r="I103" s="176"/>
      <c r="J103" s="173"/>
      <c r="K103" s="173"/>
    </row>
    <row r="104" spans="1:11" hidden="1" x14ac:dyDescent="0.25">
      <c r="A104" s="178"/>
      <c r="B104" s="178"/>
      <c r="C104" s="178"/>
      <c r="D104" s="178"/>
      <c r="E104" s="183">
        <v>100</v>
      </c>
      <c r="F104" s="182">
        <v>42478</v>
      </c>
      <c r="G104" s="184">
        <v>0</v>
      </c>
      <c r="H104" s="184">
        <v>0</v>
      </c>
      <c r="I104" s="176"/>
      <c r="J104" s="173"/>
      <c r="K104" s="173"/>
    </row>
    <row r="105" spans="1:11" hidden="1" x14ac:dyDescent="0.25">
      <c r="A105" s="178"/>
      <c r="B105" s="178"/>
      <c r="C105" s="178"/>
      <c r="D105" s="178"/>
      <c r="E105" s="183">
        <v>101</v>
      </c>
      <c r="F105" s="182">
        <v>42479</v>
      </c>
      <c r="G105" s="184">
        <v>0</v>
      </c>
      <c r="H105" s="184">
        <v>0</v>
      </c>
      <c r="I105" s="176"/>
      <c r="J105" s="173"/>
      <c r="K105" s="173"/>
    </row>
    <row r="106" spans="1:11" hidden="1" x14ac:dyDescent="0.25">
      <c r="A106" s="178"/>
      <c r="B106" s="178"/>
      <c r="C106" s="178"/>
      <c r="D106" s="178"/>
      <c r="E106" s="183">
        <v>102</v>
      </c>
      <c r="F106" s="182">
        <v>42480</v>
      </c>
      <c r="G106" s="184">
        <v>0</v>
      </c>
      <c r="H106" s="184">
        <v>0</v>
      </c>
      <c r="I106" s="176"/>
      <c r="J106" s="173"/>
      <c r="K106" s="173"/>
    </row>
    <row r="107" spans="1:11" hidden="1" x14ac:dyDescent="0.25">
      <c r="A107" s="178"/>
      <c r="B107" s="178"/>
      <c r="C107" s="178"/>
      <c r="D107" s="178"/>
      <c r="E107" s="183">
        <v>103</v>
      </c>
      <c r="F107" s="182">
        <v>42481</v>
      </c>
      <c r="G107" s="184">
        <v>0</v>
      </c>
      <c r="H107" s="184">
        <v>0</v>
      </c>
      <c r="I107" s="176"/>
      <c r="J107" s="173"/>
      <c r="K107" s="173"/>
    </row>
    <row r="108" spans="1:11" hidden="1" x14ac:dyDescent="0.25">
      <c r="A108" s="178"/>
      <c r="B108" s="178"/>
      <c r="C108" s="178"/>
      <c r="D108" s="178"/>
      <c r="E108" s="183">
        <v>104</v>
      </c>
      <c r="F108" s="182">
        <v>42482</v>
      </c>
      <c r="G108" s="184">
        <v>0</v>
      </c>
      <c r="H108" s="184">
        <v>0</v>
      </c>
      <c r="I108" s="176"/>
      <c r="J108" s="173"/>
      <c r="K108" s="173"/>
    </row>
    <row r="109" spans="1:11" hidden="1" x14ac:dyDescent="0.25">
      <c r="A109" s="178"/>
      <c r="B109" s="178"/>
      <c r="C109" s="178"/>
      <c r="D109" s="178"/>
      <c r="E109" s="183">
        <v>105</v>
      </c>
      <c r="F109" s="182">
        <v>42483</v>
      </c>
      <c r="G109" s="184">
        <v>0</v>
      </c>
      <c r="H109" s="184">
        <v>0</v>
      </c>
      <c r="I109" s="176"/>
      <c r="J109" s="173"/>
      <c r="K109" s="173"/>
    </row>
    <row r="110" spans="1:11" hidden="1" x14ac:dyDescent="0.25">
      <c r="A110" s="178"/>
      <c r="B110" s="178"/>
      <c r="C110" s="178"/>
      <c r="D110" s="178"/>
      <c r="E110" s="183">
        <v>106</v>
      </c>
      <c r="F110" s="182">
        <v>42484</v>
      </c>
      <c r="G110" s="184">
        <v>0</v>
      </c>
      <c r="H110" s="184">
        <v>0</v>
      </c>
      <c r="I110" s="176"/>
      <c r="J110" s="173"/>
      <c r="K110" s="173"/>
    </row>
    <row r="111" spans="1:11" hidden="1" x14ac:dyDescent="0.25">
      <c r="A111" s="178"/>
      <c r="B111" s="178"/>
      <c r="C111" s="178"/>
      <c r="D111" s="178"/>
      <c r="E111" s="183">
        <v>107</v>
      </c>
      <c r="F111" s="182">
        <v>42485</v>
      </c>
      <c r="G111" s="184">
        <v>0</v>
      </c>
      <c r="H111" s="184">
        <v>0</v>
      </c>
      <c r="I111" s="176"/>
      <c r="J111" s="173"/>
      <c r="K111" s="173"/>
    </row>
    <row r="112" spans="1:11" hidden="1" x14ac:dyDescent="0.25">
      <c r="A112" s="178"/>
      <c r="B112" s="178"/>
      <c r="C112" s="178"/>
      <c r="D112" s="178"/>
      <c r="E112" s="183">
        <v>108</v>
      </c>
      <c r="F112" s="182">
        <v>42486</v>
      </c>
      <c r="G112" s="184">
        <v>0</v>
      </c>
      <c r="H112" s="184">
        <v>0</v>
      </c>
      <c r="I112" s="176"/>
      <c r="J112" s="173"/>
      <c r="K112" s="173"/>
    </row>
    <row r="113" spans="1:11" hidden="1" x14ac:dyDescent="0.25">
      <c r="A113" s="178"/>
      <c r="B113" s="178"/>
      <c r="C113" s="178"/>
      <c r="D113" s="178"/>
      <c r="E113" s="183">
        <v>109</v>
      </c>
      <c r="F113" s="182">
        <v>42487</v>
      </c>
      <c r="G113" s="184">
        <v>0</v>
      </c>
      <c r="H113" s="184">
        <v>0</v>
      </c>
      <c r="I113" s="176"/>
      <c r="J113" s="173"/>
      <c r="K113" s="173"/>
    </row>
    <row r="114" spans="1:11" hidden="1" x14ac:dyDescent="0.25">
      <c r="A114" s="178"/>
      <c r="B114" s="178"/>
      <c r="C114" s="178"/>
      <c r="D114" s="178"/>
      <c r="E114" s="183">
        <v>110</v>
      </c>
      <c r="F114" s="182">
        <v>42488</v>
      </c>
      <c r="G114" s="184">
        <v>0</v>
      </c>
      <c r="H114" s="184">
        <v>0</v>
      </c>
      <c r="I114" s="176"/>
      <c r="J114" s="173"/>
      <c r="K114" s="173"/>
    </row>
    <row r="115" spans="1:11" hidden="1" x14ac:dyDescent="0.25">
      <c r="A115" s="178"/>
      <c r="B115" s="178"/>
      <c r="C115" s="178"/>
      <c r="D115" s="178"/>
      <c r="E115" s="183">
        <v>111</v>
      </c>
      <c r="F115" s="182">
        <v>42489</v>
      </c>
      <c r="G115" s="184">
        <v>0</v>
      </c>
      <c r="H115" s="184">
        <v>0</v>
      </c>
      <c r="I115" s="176"/>
      <c r="J115" s="173"/>
      <c r="K115" s="173"/>
    </row>
    <row r="116" spans="1:11" hidden="1" x14ac:dyDescent="0.25">
      <c r="A116" s="178"/>
      <c r="B116" s="178"/>
      <c r="C116" s="178"/>
      <c r="D116" s="178"/>
      <c r="E116" s="183">
        <v>112</v>
      </c>
      <c r="F116" s="182">
        <v>42490</v>
      </c>
      <c r="G116" s="184">
        <v>0</v>
      </c>
      <c r="H116" s="184">
        <v>0</v>
      </c>
      <c r="I116" s="176"/>
      <c r="J116" s="173"/>
      <c r="K116" s="173"/>
    </row>
    <row r="117" spans="1:11" hidden="1" x14ac:dyDescent="0.25">
      <c r="A117" s="178"/>
      <c r="B117" s="178"/>
      <c r="C117" s="178"/>
      <c r="D117" s="178"/>
      <c r="E117" s="183">
        <v>113</v>
      </c>
      <c r="F117" s="182">
        <v>42491</v>
      </c>
      <c r="G117" s="184">
        <v>0</v>
      </c>
      <c r="H117" s="184">
        <v>0</v>
      </c>
      <c r="I117" s="176"/>
      <c r="J117" s="173"/>
      <c r="K117" s="173"/>
    </row>
    <row r="118" spans="1:11" hidden="1" x14ac:dyDescent="0.25">
      <c r="A118" s="178"/>
      <c r="B118" s="178"/>
      <c r="C118" s="178"/>
      <c r="D118" s="178"/>
      <c r="E118" s="183">
        <v>114</v>
      </c>
      <c r="F118" s="182">
        <v>42492</v>
      </c>
      <c r="G118" s="184">
        <v>0</v>
      </c>
      <c r="H118" s="184">
        <v>0</v>
      </c>
      <c r="I118" s="176"/>
      <c r="J118" s="173"/>
      <c r="K118" s="173"/>
    </row>
    <row r="119" spans="1:11" hidden="1" x14ac:dyDescent="0.25">
      <c r="A119" s="178"/>
      <c r="B119" s="178"/>
      <c r="C119" s="178"/>
      <c r="D119" s="178"/>
      <c r="E119" s="183">
        <v>115</v>
      </c>
      <c r="F119" s="182">
        <v>42493</v>
      </c>
      <c r="G119" s="184">
        <v>0</v>
      </c>
      <c r="H119" s="184">
        <v>0</v>
      </c>
      <c r="I119" s="176"/>
      <c r="J119" s="173"/>
      <c r="K119" s="173"/>
    </row>
    <row r="120" spans="1:11" hidden="1" x14ac:dyDescent="0.25">
      <c r="A120" s="178"/>
      <c r="B120" s="178"/>
      <c r="C120" s="178"/>
      <c r="D120" s="178"/>
      <c r="E120" s="183">
        <v>116</v>
      </c>
      <c r="F120" s="182">
        <v>42494</v>
      </c>
      <c r="G120" s="184">
        <v>0</v>
      </c>
      <c r="H120" s="184">
        <v>0</v>
      </c>
      <c r="I120" s="176"/>
      <c r="J120" s="173"/>
      <c r="K120" s="173"/>
    </row>
    <row r="121" spans="1:11" hidden="1" x14ac:dyDescent="0.25">
      <c r="A121" s="178"/>
      <c r="B121" s="178"/>
      <c r="C121" s="178"/>
      <c r="D121" s="178"/>
      <c r="E121" s="183">
        <v>117</v>
      </c>
      <c r="F121" s="182">
        <v>42495</v>
      </c>
      <c r="G121" s="184">
        <v>0</v>
      </c>
      <c r="H121" s="184">
        <v>0</v>
      </c>
      <c r="I121" s="176"/>
      <c r="J121" s="173"/>
      <c r="K121" s="173"/>
    </row>
    <row r="122" spans="1:11" hidden="1" x14ac:dyDescent="0.25">
      <c r="A122" s="178"/>
      <c r="B122" s="178"/>
      <c r="C122" s="178"/>
      <c r="D122" s="178"/>
      <c r="E122" s="183">
        <v>118</v>
      </c>
      <c r="F122" s="182">
        <v>42496</v>
      </c>
      <c r="G122" s="184">
        <v>0</v>
      </c>
      <c r="H122" s="184">
        <v>0</v>
      </c>
      <c r="I122" s="176"/>
      <c r="J122" s="173"/>
      <c r="K122" s="173"/>
    </row>
    <row r="123" spans="1:11" hidden="1" x14ac:dyDescent="0.25">
      <c r="A123" s="178"/>
      <c r="B123" s="178"/>
      <c r="C123" s="178"/>
      <c r="D123" s="178"/>
      <c r="E123" s="183">
        <v>119</v>
      </c>
      <c r="F123" s="182">
        <v>42497</v>
      </c>
      <c r="G123" s="184">
        <v>0</v>
      </c>
      <c r="H123" s="184">
        <v>0</v>
      </c>
      <c r="I123" s="176"/>
      <c r="J123" s="173"/>
      <c r="K123" s="173"/>
    </row>
    <row r="124" spans="1:11" hidden="1" x14ac:dyDescent="0.25">
      <c r="A124" s="178"/>
      <c r="B124" s="178"/>
      <c r="C124" s="178"/>
      <c r="D124" s="178"/>
      <c r="E124" s="183">
        <v>120</v>
      </c>
      <c r="F124" s="182">
        <v>42498</v>
      </c>
      <c r="G124" s="184">
        <v>0</v>
      </c>
      <c r="H124" s="184">
        <v>0</v>
      </c>
      <c r="I124" s="176"/>
      <c r="J124" s="173"/>
      <c r="K124" s="173"/>
    </row>
    <row r="125" spans="1:11" hidden="1" x14ac:dyDescent="0.25">
      <c r="A125" s="178"/>
      <c r="B125" s="178"/>
      <c r="C125" s="178"/>
      <c r="D125" s="178"/>
      <c r="E125" s="183">
        <v>121</v>
      </c>
      <c r="F125" s="182">
        <v>42499</v>
      </c>
      <c r="G125" s="184">
        <v>0</v>
      </c>
      <c r="H125" s="184">
        <v>0</v>
      </c>
      <c r="I125" s="176"/>
      <c r="J125" s="173"/>
      <c r="K125" s="173"/>
    </row>
    <row r="126" spans="1:11" hidden="1" x14ac:dyDescent="0.25">
      <c r="A126" s="178"/>
      <c r="B126" s="178"/>
      <c r="C126" s="178"/>
      <c r="D126" s="178"/>
      <c r="E126" s="183">
        <v>122</v>
      </c>
      <c r="F126" s="182">
        <v>42500</v>
      </c>
      <c r="G126" s="184">
        <v>0</v>
      </c>
      <c r="H126" s="184">
        <v>0</v>
      </c>
      <c r="I126" s="176"/>
      <c r="J126" s="173"/>
      <c r="K126" s="173"/>
    </row>
    <row r="127" spans="1:11" hidden="1" x14ac:dyDescent="0.25">
      <c r="A127" s="178"/>
      <c r="B127" s="178"/>
      <c r="C127" s="178"/>
      <c r="D127" s="178"/>
      <c r="E127" s="183">
        <v>123</v>
      </c>
      <c r="F127" s="182">
        <v>42501</v>
      </c>
      <c r="G127" s="184">
        <v>0</v>
      </c>
      <c r="H127" s="184">
        <v>0</v>
      </c>
      <c r="I127" s="176"/>
      <c r="J127" s="173"/>
      <c r="K127" s="173"/>
    </row>
    <row r="128" spans="1:11" hidden="1" x14ac:dyDescent="0.25">
      <c r="A128" s="178"/>
      <c r="B128" s="178"/>
      <c r="C128" s="178"/>
      <c r="D128" s="178"/>
      <c r="E128" s="183">
        <v>124</v>
      </c>
      <c r="F128" s="182">
        <v>42502</v>
      </c>
      <c r="G128" s="184">
        <v>0</v>
      </c>
      <c r="H128" s="184">
        <v>0</v>
      </c>
      <c r="I128" s="176"/>
      <c r="J128" s="173"/>
      <c r="K128" s="173"/>
    </row>
    <row r="129" spans="1:11" hidden="1" x14ac:dyDescent="0.25">
      <c r="A129" s="178"/>
      <c r="B129" s="178"/>
      <c r="C129" s="178"/>
      <c r="D129" s="178"/>
      <c r="E129" s="183">
        <v>125</v>
      </c>
      <c r="F129" s="182">
        <v>42503</v>
      </c>
      <c r="G129" s="184">
        <v>0</v>
      </c>
      <c r="H129" s="184">
        <v>0</v>
      </c>
      <c r="I129" s="176"/>
      <c r="J129" s="173"/>
      <c r="K129" s="173"/>
    </row>
    <row r="130" spans="1:11" hidden="1" x14ac:dyDescent="0.25">
      <c r="A130" s="178"/>
      <c r="B130" s="178"/>
      <c r="C130" s="178"/>
      <c r="D130" s="178"/>
      <c r="E130" s="183">
        <v>126</v>
      </c>
      <c r="F130" s="182">
        <v>42504</v>
      </c>
      <c r="G130" s="184">
        <v>0</v>
      </c>
      <c r="H130" s="184">
        <v>0</v>
      </c>
      <c r="I130" s="176"/>
      <c r="J130" s="173"/>
      <c r="K130" s="173"/>
    </row>
    <row r="131" spans="1:11" hidden="1" x14ac:dyDescent="0.25">
      <c r="A131" s="178"/>
      <c r="B131" s="178"/>
      <c r="C131" s="178"/>
      <c r="D131" s="178"/>
      <c r="E131" s="183">
        <v>127</v>
      </c>
      <c r="F131" s="182">
        <v>42505</v>
      </c>
      <c r="G131" s="184">
        <v>0</v>
      </c>
      <c r="H131" s="184">
        <v>0</v>
      </c>
      <c r="I131" s="176"/>
      <c r="J131" s="173"/>
      <c r="K131" s="173"/>
    </row>
    <row r="132" spans="1:11" hidden="1" x14ac:dyDescent="0.25">
      <c r="A132" s="178"/>
      <c r="B132" s="178"/>
      <c r="C132" s="178"/>
      <c r="D132" s="178"/>
      <c r="E132" s="183">
        <v>128</v>
      </c>
      <c r="F132" s="182">
        <v>42506</v>
      </c>
      <c r="G132" s="184">
        <v>0</v>
      </c>
      <c r="H132" s="184">
        <v>0</v>
      </c>
      <c r="I132" s="176"/>
      <c r="J132" s="173"/>
      <c r="K132" s="173"/>
    </row>
    <row r="133" spans="1:11" hidden="1" x14ac:dyDescent="0.25">
      <c r="A133" s="178"/>
      <c r="B133" s="178"/>
      <c r="C133" s="178"/>
      <c r="D133" s="178"/>
      <c r="E133" s="183">
        <v>129</v>
      </c>
      <c r="F133" s="182">
        <v>42507</v>
      </c>
      <c r="G133" s="184">
        <v>0</v>
      </c>
      <c r="H133" s="184">
        <v>0</v>
      </c>
      <c r="I133" s="176"/>
      <c r="J133" s="173"/>
      <c r="K133" s="173"/>
    </row>
    <row r="134" spans="1:11" hidden="1" x14ac:dyDescent="0.25">
      <c r="A134" s="178"/>
      <c r="B134" s="178"/>
      <c r="C134" s="178"/>
      <c r="D134" s="178"/>
      <c r="E134" s="183">
        <v>130</v>
      </c>
      <c r="F134" s="182">
        <v>42508</v>
      </c>
      <c r="G134" s="184">
        <v>0</v>
      </c>
      <c r="H134" s="184">
        <v>0</v>
      </c>
      <c r="I134" s="176"/>
      <c r="J134" s="173"/>
      <c r="K134" s="173"/>
    </row>
    <row r="135" spans="1:11" hidden="1" x14ac:dyDescent="0.25">
      <c r="A135" s="178"/>
      <c r="B135" s="178"/>
      <c r="C135" s="178"/>
      <c r="D135" s="178"/>
      <c r="E135" s="183">
        <v>131</v>
      </c>
      <c r="F135" s="182">
        <v>42509</v>
      </c>
      <c r="G135" s="184">
        <v>0</v>
      </c>
      <c r="H135" s="184">
        <v>0</v>
      </c>
      <c r="I135" s="176"/>
      <c r="J135" s="173"/>
      <c r="K135" s="173"/>
    </row>
    <row r="136" spans="1:11" hidden="1" x14ac:dyDescent="0.25">
      <c r="A136" s="178"/>
      <c r="B136" s="178"/>
      <c r="C136" s="178"/>
      <c r="D136" s="178"/>
      <c r="E136" s="183">
        <v>132</v>
      </c>
      <c r="F136" s="182">
        <v>42510</v>
      </c>
      <c r="G136" s="184">
        <v>0</v>
      </c>
      <c r="H136" s="184">
        <v>0</v>
      </c>
      <c r="I136" s="176"/>
      <c r="J136" s="173"/>
      <c r="K136" s="173"/>
    </row>
    <row r="137" spans="1:11" hidden="1" x14ac:dyDescent="0.25">
      <c r="A137" s="178"/>
      <c r="B137" s="178"/>
      <c r="C137" s="178"/>
      <c r="D137" s="178"/>
      <c r="E137" s="183">
        <v>133</v>
      </c>
      <c r="F137" s="182">
        <v>42511</v>
      </c>
      <c r="G137" s="184">
        <v>0</v>
      </c>
      <c r="H137" s="184">
        <v>0</v>
      </c>
      <c r="I137" s="176"/>
      <c r="J137" s="173"/>
      <c r="K137" s="173"/>
    </row>
    <row r="138" spans="1:11" hidden="1" x14ac:dyDescent="0.25">
      <c r="A138" s="178"/>
      <c r="B138" s="178"/>
      <c r="C138" s="178"/>
      <c r="D138" s="178"/>
      <c r="E138" s="183">
        <v>134</v>
      </c>
      <c r="F138" s="182">
        <v>42512</v>
      </c>
      <c r="G138" s="184">
        <v>0</v>
      </c>
      <c r="H138" s="184">
        <v>0</v>
      </c>
      <c r="I138" s="176"/>
      <c r="J138" s="173"/>
      <c r="K138" s="173"/>
    </row>
    <row r="139" spans="1:11" hidden="1" x14ac:dyDescent="0.25">
      <c r="A139" s="178"/>
      <c r="B139" s="178"/>
      <c r="C139" s="178"/>
      <c r="D139" s="178"/>
      <c r="E139" s="183">
        <v>135</v>
      </c>
      <c r="F139" s="182">
        <v>42513</v>
      </c>
      <c r="G139" s="184">
        <v>0</v>
      </c>
      <c r="H139" s="184">
        <v>0</v>
      </c>
      <c r="I139" s="176"/>
      <c r="J139" s="173"/>
      <c r="K139" s="173"/>
    </row>
    <row r="140" spans="1:11" hidden="1" x14ac:dyDescent="0.25">
      <c r="A140" s="178"/>
      <c r="B140" s="178"/>
      <c r="C140" s="178"/>
      <c r="D140" s="178"/>
      <c r="E140" s="183">
        <v>136</v>
      </c>
      <c r="F140" s="182">
        <v>42514</v>
      </c>
      <c r="G140" s="184">
        <v>0</v>
      </c>
      <c r="H140" s="184">
        <v>0</v>
      </c>
      <c r="I140" s="176"/>
      <c r="J140" s="173"/>
      <c r="K140" s="173"/>
    </row>
    <row r="141" spans="1:11" hidden="1" x14ac:dyDescent="0.25">
      <c r="A141" s="178"/>
      <c r="B141" s="178"/>
      <c r="C141" s="178"/>
      <c r="D141" s="178"/>
      <c r="E141" s="183">
        <v>137</v>
      </c>
      <c r="F141" s="182">
        <v>42515</v>
      </c>
      <c r="G141" s="184">
        <f>C9</f>
        <v>3.37</v>
      </c>
      <c r="H141" s="184">
        <f>XNPV(C15,G141:G506,F141:F506)</f>
        <v>103.72922330097089</v>
      </c>
      <c r="I141" s="176"/>
      <c r="J141" s="173"/>
      <c r="K141" s="173"/>
    </row>
    <row r="142" spans="1:11" hidden="1" x14ac:dyDescent="0.25">
      <c r="A142" s="178"/>
      <c r="B142" s="178"/>
      <c r="C142" s="178"/>
      <c r="D142" s="178"/>
      <c r="E142" s="183">
        <v>138</v>
      </c>
      <c r="F142" s="182">
        <v>42516</v>
      </c>
      <c r="G142" s="184">
        <v>0</v>
      </c>
      <c r="H142" s="184">
        <v>0</v>
      </c>
      <c r="I142" s="176"/>
      <c r="J142" s="173"/>
      <c r="K142" s="173"/>
    </row>
    <row r="143" spans="1:11" hidden="1" x14ac:dyDescent="0.25">
      <c r="A143" s="178"/>
      <c r="B143" s="178"/>
      <c r="C143" s="178"/>
      <c r="D143" s="178"/>
      <c r="E143" s="183">
        <v>139</v>
      </c>
      <c r="F143" s="182">
        <v>42517</v>
      </c>
      <c r="G143" s="184">
        <v>0</v>
      </c>
      <c r="H143" s="184">
        <v>0</v>
      </c>
      <c r="I143" s="176"/>
      <c r="J143" s="173"/>
      <c r="K143" s="173"/>
    </row>
    <row r="144" spans="1:11" hidden="1" x14ac:dyDescent="0.25">
      <c r="A144" s="178"/>
      <c r="B144" s="178"/>
      <c r="C144" s="178"/>
      <c r="D144" s="178"/>
      <c r="E144" s="183">
        <v>140</v>
      </c>
      <c r="F144" s="182">
        <v>42518</v>
      </c>
      <c r="G144" s="184">
        <v>0</v>
      </c>
      <c r="H144" s="184">
        <v>0</v>
      </c>
      <c r="I144" s="176"/>
      <c r="J144" s="173"/>
      <c r="K144" s="173"/>
    </row>
    <row r="145" spans="1:11" hidden="1" x14ac:dyDescent="0.25">
      <c r="A145" s="178"/>
      <c r="B145" s="178"/>
      <c r="C145" s="178"/>
      <c r="D145" s="178"/>
      <c r="E145" s="183">
        <v>141</v>
      </c>
      <c r="F145" s="182">
        <v>42519</v>
      </c>
      <c r="G145" s="184">
        <v>0</v>
      </c>
      <c r="H145" s="184">
        <v>0</v>
      </c>
      <c r="I145" s="176"/>
      <c r="J145" s="173"/>
      <c r="K145" s="173"/>
    </row>
    <row r="146" spans="1:11" hidden="1" x14ac:dyDescent="0.25">
      <c r="A146" s="178"/>
      <c r="B146" s="178"/>
      <c r="C146" s="178"/>
      <c r="D146" s="178"/>
      <c r="E146" s="183">
        <v>142</v>
      </c>
      <c r="F146" s="182">
        <v>42520</v>
      </c>
      <c r="G146" s="184">
        <v>0</v>
      </c>
      <c r="H146" s="184">
        <v>0</v>
      </c>
      <c r="I146" s="176"/>
      <c r="J146" s="173"/>
      <c r="K146" s="173"/>
    </row>
    <row r="147" spans="1:11" hidden="1" x14ac:dyDescent="0.25">
      <c r="A147" s="178"/>
      <c r="B147" s="178"/>
      <c r="C147" s="178"/>
      <c r="D147" s="178"/>
      <c r="E147" s="183">
        <v>143</v>
      </c>
      <c r="F147" s="182">
        <v>42521</v>
      </c>
      <c r="G147" s="184">
        <v>0</v>
      </c>
      <c r="H147" s="184">
        <v>0</v>
      </c>
      <c r="I147" s="176"/>
      <c r="J147" s="173"/>
      <c r="K147" s="173"/>
    </row>
    <row r="148" spans="1:11" hidden="1" x14ac:dyDescent="0.25">
      <c r="A148" s="178"/>
      <c r="B148" s="178"/>
      <c r="C148" s="178"/>
      <c r="D148" s="178"/>
      <c r="E148" s="183">
        <v>144</v>
      </c>
      <c r="F148" s="182">
        <v>42522</v>
      </c>
      <c r="G148" s="184">
        <v>0</v>
      </c>
      <c r="H148" s="184">
        <v>0</v>
      </c>
      <c r="I148" s="176"/>
      <c r="J148" s="173"/>
      <c r="K148" s="173"/>
    </row>
    <row r="149" spans="1:11" hidden="1" x14ac:dyDescent="0.25">
      <c r="A149" s="178"/>
      <c r="B149" s="178"/>
      <c r="C149" s="178"/>
      <c r="D149" s="178"/>
      <c r="E149" s="183">
        <v>145</v>
      </c>
      <c r="F149" s="182">
        <v>42523</v>
      </c>
      <c r="G149" s="184">
        <v>0</v>
      </c>
      <c r="H149" s="184">
        <v>0</v>
      </c>
      <c r="I149" s="176"/>
      <c r="J149" s="173"/>
      <c r="K149" s="173"/>
    </row>
    <row r="150" spans="1:11" hidden="1" x14ac:dyDescent="0.25">
      <c r="A150" s="178"/>
      <c r="B150" s="178"/>
      <c r="C150" s="178"/>
      <c r="D150" s="178"/>
      <c r="E150" s="183">
        <v>146</v>
      </c>
      <c r="F150" s="182">
        <v>42524</v>
      </c>
      <c r="G150" s="184">
        <v>0</v>
      </c>
      <c r="H150" s="184">
        <v>0</v>
      </c>
      <c r="I150" s="176"/>
      <c r="J150" s="173"/>
      <c r="K150" s="173"/>
    </row>
    <row r="151" spans="1:11" hidden="1" x14ac:dyDescent="0.25">
      <c r="A151" s="178"/>
      <c r="B151" s="178"/>
      <c r="C151" s="178"/>
      <c r="D151" s="178"/>
      <c r="E151" s="183">
        <v>147</v>
      </c>
      <c r="F151" s="182">
        <v>42525</v>
      </c>
      <c r="G151" s="184">
        <v>0</v>
      </c>
      <c r="H151" s="184">
        <v>0</v>
      </c>
      <c r="I151" s="176"/>
      <c r="J151" s="173"/>
      <c r="K151" s="173"/>
    </row>
    <row r="152" spans="1:11" hidden="1" x14ac:dyDescent="0.25">
      <c r="A152" s="178"/>
      <c r="B152" s="178"/>
      <c r="C152" s="178"/>
      <c r="D152" s="178"/>
      <c r="E152" s="183">
        <v>148</v>
      </c>
      <c r="F152" s="182">
        <v>42526</v>
      </c>
      <c r="G152" s="184">
        <v>0</v>
      </c>
      <c r="H152" s="184">
        <v>0</v>
      </c>
      <c r="I152" s="176"/>
      <c r="J152" s="173"/>
      <c r="K152" s="173"/>
    </row>
    <row r="153" spans="1:11" hidden="1" x14ac:dyDescent="0.25">
      <c r="A153" s="178"/>
      <c r="B153" s="178"/>
      <c r="C153" s="178"/>
      <c r="D153" s="178"/>
      <c r="E153" s="183">
        <v>149</v>
      </c>
      <c r="F153" s="182">
        <v>42527</v>
      </c>
      <c r="G153" s="184">
        <v>0</v>
      </c>
      <c r="H153" s="184">
        <v>0</v>
      </c>
      <c r="I153" s="176"/>
      <c r="J153" s="173"/>
      <c r="K153" s="173"/>
    </row>
    <row r="154" spans="1:11" hidden="1" x14ac:dyDescent="0.25">
      <c r="A154" s="178"/>
      <c r="B154" s="178"/>
      <c r="C154" s="178"/>
      <c r="D154" s="178"/>
      <c r="E154" s="183">
        <v>150</v>
      </c>
      <c r="F154" s="182">
        <v>42528</v>
      </c>
      <c r="G154" s="184">
        <v>0</v>
      </c>
      <c r="H154" s="184">
        <v>0</v>
      </c>
      <c r="I154" s="176"/>
      <c r="J154" s="173"/>
      <c r="K154" s="173"/>
    </row>
    <row r="155" spans="1:11" hidden="1" x14ac:dyDescent="0.25">
      <c r="A155" s="178"/>
      <c r="B155" s="178"/>
      <c r="C155" s="178"/>
      <c r="D155" s="178"/>
      <c r="E155" s="183">
        <v>151</v>
      </c>
      <c r="F155" s="182">
        <v>42529</v>
      </c>
      <c r="G155" s="184">
        <v>0</v>
      </c>
      <c r="H155" s="184">
        <v>0</v>
      </c>
      <c r="I155" s="176"/>
      <c r="J155" s="173"/>
      <c r="K155" s="173"/>
    </row>
    <row r="156" spans="1:11" hidden="1" x14ac:dyDescent="0.25">
      <c r="A156" s="178"/>
      <c r="B156" s="178"/>
      <c r="C156" s="178"/>
      <c r="D156" s="178"/>
      <c r="E156" s="183">
        <v>152</v>
      </c>
      <c r="F156" s="182">
        <v>42530</v>
      </c>
      <c r="G156" s="184">
        <v>0</v>
      </c>
      <c r="H156" s="184">
        <v>0</v>
      </c>
      <c r="I156" s="176"/>
      <c r="J156" s="173"/>
      <c r="K156" s="173"/>
    </row>
    <row r="157" spans="1:11" hidden="1" x14ac:dyDescent="0.25">
      <c r="A157" s="178"/>
      <c r="B157" s="178"/>
      <c r="C157" s="178"/>
      <c r="D157" s="178"/>
      <c r="E157" s="183">
        <v>153</v>
      </c>
      <c r="F157" s="182">
        <v>42531</v>
      </c>
      <c r="G157" s="184">
        <v>0</v>
      </c>
      <c r="H157" s="184">
        <v>0</v>
      </c>
      <c r="I157" s="176"/>
      <c r="J157" s="173"/>
      <c r="K157" s="173"/>
    </row>
    <row r="158" spans="1:11" hidden="1" x14ac:dyDescent="0.25">
      <c r="A158" s="178"/>
      <c r="B158" s="178"/>
      <c r="C158" s="178"/>
      <c r="D158" s="178"/>
      <c r="E158" s="183">
        <v>154</v>
      </c>
      <c r="F158" s="182">
        <v>42532</v>
      </c>
      <c r="G158" s="184">
        <v>0</v>
      </c>
      <c r="H158" s="184">
        <v>0</v>
      </c>
      <c r="I158" s="176"/>
      <c r="J158" s="173"/>
      <c r="K158" s="173"/>
    </row>
    <row r="159" spans="1:11" hidden="1" x14ac:dyDescent="0.25">
      <c r="A159" s="178"/>
      <c r="B159" s="178"/>
      <c r="C159" s="178"/>
      <c r="D159" s="178"/>
      <c r="E159" s="183">
        <v>155</v>
      </c>
      <c r="F159" s="182">
        <v>42533</v>
      </c>
      <c r="G159" s="184">
        <v>0</v>
      </c>
      <c r="H159" s="184">
        <v>0</v>
      </c>
      <c r="I159" s="176"/>
      <c r="J159" s="173"/>
      <c r="K159" s="173"/>
    </row>
    <row r="160" spans="1:11" hidden="1" x14ac:dyDescent="0.25">
      <c r="A160" s="178"/>
      <c r="B160" s="178"/>
      <c r="C160" s="178"/>
      <c r="D160" s="178"/>
      <c r="E160" s="183">
        <v>156</v>
      </c>
      <c r="F160" s="182">
        <v>42534</v>
      </c>
      <c r="G160" s="184">
        <v>0</v>
      </c>
      <c r="H160" s="184">
        <v>0</v>
      </c>
      <c r="I160" s="176"/>
      <c r="J160" s="173"/>
      <c r="K160" s="173"/>
    </row>
    <row r="161" spans="1:11" hidden="1" x14ac:dyDescent="0.25">
      <c r="A161" s="178"/>
      <c r="B161" s="178"/>
      <c r="C161" s="178"/>
      <c r="D161" s="178"/>
      <c r="E161" s="183">
        <v>157</v>
      </c>
      <c r="F161" s="182">
        <v>42535</v>
      </c>
      <c r="G161" s="184">
        <v>0</v>
      </c>
      <c r="H161" s="184">
        <v>0</v>
      </c>
      <c r="I161" s="176"/>
      <c r="J161" s="173"/>
      <c r="K161" s="173"/>
    </row>
    <row r="162" spans="1:11" hidden="1" x14ac:dyDescent="0.25">
      <c r="A162" s="178"/>
      <c r="B162" s="178"/>
      <c r="C162" s="178"/>
      <c r="D162" s="178"/>
      <c r="E162" s="183">
        <v>158</v>
      </c>
      <c r="F162" s="182">
        <v>42536</v>
      </c>
      <c r="G162" s="184">
        <v>0</v>
      </c>
      <c r="H162" s="184">
        <v>0</v>
      </c>
      <c r="I162" s="176"/>
      <c r="J162" s="173"/>
      <c r="K162" s="173"/>
    </row>
    <row r="163" spans="1:11" hidden="1" x14ac:dyDescent="0.25">
      <c r="A163" s="178"/>
      <c r="B163" s="178"/>
      <c r="C163" s="178"/>
      <c r="D163" s="178"/>
      <c r="E163" s="183">
        <v>159</v>
      </c>
      <c r="F163" s="182">
        <v>42537</v>
      </c>
      <c r="G163" s="184">
        <v>0</v>
      </c>
      <c r="H163" s="184">
        <v>0</v>
      </c>
      <c r="I163" s="176"/>
      <c r="J163" s="173"/>
      <c r="K163" s="173"/>
    </row>
    <row r="164" spans="1:11" hidden="1" x14ac:dyDescent="0.25">
      <c r="A164" s="178"/>
      <c r="B164" s="178"/>
      <c r="C164" s="178"/>
      <c r="D164" s="178"/>
      <c r="E164" s="183">
        <v>160</v>
      </c>
      <c r="F164" s="182">
        <v>42538</v>
      </c>
      <c r="G164" s="184">
        <v>0</v>
      </c>
      <c r="H164" s="184">
        <v>0</v>
      </c>
      <c r="I164" s="176"/>
      <c r="J164" s="173"/>
      <c r="K164" s="173"/>
    </row>
    <row r="165" spans="1:11" hidden="1" x14ac:dyDescent="0.25">
      <c r="A165" s="178"/>
      <c r="B165" s="178"/>
      <c r="C165" s="178"/>
      <c r="D165" s="178"/>
      <c r="E165" s="183">
        <v>161</v>
      </c>
      <c r="F165" s="182">
        <v>42539</v>
      </c>
      <c r="G165" s="184">
        <v>0</v>
      </c>
      <c r="H165" s="184">
        <v>0</v>
      </c>
      <c r="I165" s="176"/>
      <c r="J165" s="173"/>
      <c r="K165" s="173"/>
    </row>
    <row r="166" spans="1:11" hidden="1" x14ac:dyDescent="0.25">
      <c r="A166" s="178"/>
      <c r="B166" s="178"/>
      <c r="C166" s="178"/>
      <c r="D166" s="178"/>
      <c r="E166" s="183">
        <v>162</v>
      </c>
      <c r="F166" s="182">
        <v>42540</v>
      </c>
      <c r="G166" s="184">
        <v>0</v>
      </c>
      <c r="H166" s="184">
        <v>0</v>
      </c>
      <c r="I166" s="176"/>
      <c r="J166" s="173"/>
      <c r="K166" s="173"/>
    </row>
    <row r="167" spans="1:11" hidden="1" x14ac:dyDescent="0.25">
      <c r="A167" s="178"/>
      <c r="B167" s="178"/>
      <c r="C167" s="178"/>
      <c r="D167" s="178"/>
      <c r="E167" s="183">
        <v>163</v>
      </c>
      <c r="F167" s="182">
        <v>42541</v>
      </c>
      <c r="G167" s="184">
        <v>0</v>
      </c>
      <c r="H167" s="184">
        <v>0</v>
      </c>
      <c r="I167" s="176"/>
      <c r="J167" s="173"/>
      <c r="K167" s="173"/>
    </row>
    <row r="168" spans="1:11" hidden="1" x14ac:dyDescent="0.25">
      <c r="A168" s="178"/>
      <c r="B168" s="178"/>
      <c r="C168" s="178"/>
      <c r="D168" s="178"/>
      <c r="E168" s="183">
        <v>164</v>
      </c>
      <c r="F168" s="182">
        <v>42542</v>
      </c>
      <c r="G168" s="184">
        <v>0</v>
      </c>
      <c r="H168" s="184">
        <v>0</v>
      </c>
      <c r="I168" s="176"/>
      <c r="J168" s="173"/>
      <c r="K168" s="173"/>
    </row>
    <row r="169" spans="1:11" hidden="1" x14ac:dyDescent="0.25">
      <c r="A169" s="178"/>
      <c r="B169" s="178"/>
      <c r="C169" s="178"/>
      <c r="D169" s="178"/>
      <c r="E169" s="183">
        <v>165</v>
      </c>
      <c r="F169" s="182">
        <v>42543</v>
      </c>
      <c r="G169" s="184">
        <v>0</v>
      </c>
      <c r="H169" s="184">
        <v>0</v>
      </c>
      <c r="I169" s="176"/>
      <c r="J169" s="173"/>
      <c r="K169" s="173"/>
    </row>
    <row r="170" spans="1:11" hidden="1" x14ac:dyDescent="0.25">
      <c r="A170" s="178"/>
      <c r="B170" s="178"/>
      <c r="C170" s="178"/>
      <c r="D170" s="178"/>
      <c r="E170" s="183">
        <v>166</v>
      </c>
      <c r="F170" s="182">
        <v>42544</v>
      </c>
      <c r="G170" s="184">
        <v>0</v>
      </c>
      <c r="H170" s="184">
        <v>0</v>
      </c>
      <c r="I170" s="176"/>
      <c r="J170" s="173"/>
      <c r="K170" s="173"/>
    </row>
    <row r="171" spans="1:11" hidden="1" x14ac:dyDescent="0.25">
      <c r="A171" s="178"/>
      <c r="B171" s="178"/>
      <c r="C171" s="178"/>
      <c r="D171" s="178"/>
      <c r="E171" s="183">
        <v>167</v>
      </c>
      <c r="F171" s="182">
        <v>42545</v>
      </c>
      <c r="G171" s="184">
        <v>0</v>
      </c>
      <c r="H171" s="184">
        <v>0</v>
      </c>
      <c r="I171" s="176"/>
      <c r="J171" s="173"/>
      <c r="K171" s="173"/>
    </row>
    <row r="172" spans="1:11" hidden="1" x14ac:dyDescent="0.25">
      <c r="A172" s="178"/>
      <c r="B172" s="178"/>
      <c r="C172" s="178"/>
      <c r="D172" s="178"/>
      <c r="E172" s="183">
        <v>168</v>
      </c>
      <c r="F172" s="182">
        <v>42546</v>
      </c>
      <c r="G172" s="184">
        <v>0</v>
      </c>
      <c r="H172" s="184">
        <v>0</v>
      </c>
      <c r="I172" s="176"/>
      <c r="J172" s="173"/>
      <c r="K172" s="173"/>
    </row>
    <row r="173" spans="1:11" hidden="1" x14ac:dyDescent="0.25">
      <c r="A173" s="178"/>
      <c r="B173" s="178"/>
      <c r="C173" s="178"/>
      <c r="D173" s="178"/>
      <c r="E173" s="183">
        <v>169</v>
      </c>
      <c r="F173" s="182">
        <v>42547</v>
      </c>
      <c r="G173" s="184">
        <v>0</v>
      </c>
      <c r="H173" s="184">
        <v>0</v>
      </c>
      <c r="I173" s="176"/>
      <c r="J173" s="173"/>
      <c r="K173" s="173"/>
    </row>
    <row r="174" spans="1:11" hidden="1" x14ac:dyDescent="0.25">
      <c r="A174" s="178"/>
      <c r="B174" s="178"/>
      <c r="C174" s="178"/>
      <c r="D174" s="178"/>
      <c r="E174" s="183">
        <v>170</v>
      </c>
      <c r="F174" s="182">
        <v>42548</v>
      </c>
      <c r="G174" s="184">
        <v>0</v>
      </c>
      <c r="H174" s="184">
        <v>0</v>
      </c>
      <c r="I174" s="176"/>
      <c r="J174" s="173"/>
      <c r="K174" s="173"/>
    </row>
    <row r="175" spans="1:11" hidden="1" x14ac:dyDescent="0.25">
      <c r="A175" s="178"/>
      <c r="B175" s="178"/>
      <c r="C175" s="178"/>
      <c r="D175" s="178"/>
      <c r="E175" s="183">
        <v>171</v>
      </c>
      <c r="F175" s="182">
        <v>42549</v>
      </c>
      <c r="G175" s="184">
        <v>0</v>
      </c>
      <c r="H175" s="184">
        <v>0</v>
      </c>
      <c r="I175" s="176"/>
      <c r="J175" s="173"/>
      <c r="K175" s="173"/>
    </row>
    <row r="176" spans="1:11" hidden="1" x14ac:dyDescent="0.25">
      <c r="A176" s="178"/>
      <c r="B176" s="178"/>
      <c r="C176" s="178"/>
      <c r="D176" s="178"/>
      <c r="E176" s="183">
        <v>172</v>
      </c>
      <c r="F176" s="182">
        <v>42550</v>
      </c>
      <c r="G176" s="184">
        <v>0</v>
      </c>
      <c r="H176" s="184">
        <v>0</v>
      </c>
      <c r="I176" s="176"/>
      <c r="J176" s="173"/>
      <c r="K176" s="173"/>
    </row>
    <row r="177" spans="1:11" hidden="1" x14ac:dyDescent="0.25">
      <c r="A177" s="178"/>
      <c r="B177" s="178"/>
      <c r="C177" s="178"/>
      <c r="D177" s="178"/>
      <c r="E177" s="183">
        <v>173</v>
      </c>
      <c r="F177" s="182">
        <v>42551</v>
      </c>
      <c r="G177" s="184">
        <v>0</v>
      </c>
      <c r="H177" s="184">
        <v>0</v>
      </c>
      <c r="I177" s="176"/>
      <c r="J177" s="173"/>
      <c r="K177" s="173"/>
    </row>
    <row r="178" spans="1:11" hidden="1" x14ac:dyDescent="0.25">
      <c r="A178" s="178"/>
      <c r="B178" s="178"/>
      <c r="C178" s="178"/>
      <c r="D178" s="178"/>
      <c r="E178" s="183">
        <v>174</v>
      </c>
      <c r="F178" s="182">
        <v>42552</v>
      </c>
      <c r="G178" s="184">
        <v>0</v>
      </c>
      <c r="H178" s="184">
        <v>0</v>
      </c>
      <c r="I178" s="176"/>
      <c r="J178" s="173"/>
      <c r="K178" s="173"/>
    </row>
    <row r="179" spans="1:11" hidden="1" x14ac:dyDescent="0.25">
      <c r="A179" s="178"/>
      <c r="B179" s="178"/>
      <c r="C179" s="178"/>
      <c r="D179" s="178"/>
      <c r="E179" s="183">
        <v>175</v>
      </c>
      <c r="F179" s="182">
        <v>42553</v>
      </c>
      <c r="G179" s="184">
        <v>0</v>
      </c>
      <c r="H179" s="184">
        <v>0</v>
      </c>
      <c r="I179" s="176"/>
      <c r="J179" s="173"/>
      <c r="K179" s="173"/>
    </row>
    <row r="180" spans="1:11" hidden="1" x14ac:dyDescent="0.25">
      <c r="A180" s="178"/>
      <c r="B180" s="178"/>
      <c r="C180" s="178"/>
      <c r="D180" s="178"/>
      <c r="E180" s="183">
        <v>176</v>
      </c>
      <c r="F180" s="182">
        <v>42554</v>
      </c>
      <c r="G180" s="184">
        <v>0</v>
      </c>
      <c r="H180" s="184">
        <v>0</v>
      </c>
      <c r="I180" s="176"/>
      <c r="J180" s="173"/>
      <c r="K180" s="173"/>
    </row>
    <row r="181" spans="1:11" hidden="1" x14ac:dyDescent="0.25">
      <c r="A181" s="178"/>
      <c r="B181" s="178"/>
      <c r="C181" s="178"/>
      <c r="D181" s="178"/>
      <c r="E181" s="183">
        <v>177</v>
      </c>
      <c r="F181" s="182">
        <v>42555</v>
      </c>
      <c r="G181" s="184">
        <v>0</v>
      </c>
      <c r="H181" s="184">
        <v>0</v>
      </c>
      <c r="I181" s="176"/>
      <c r="J181" s="173"/>
      <c r="K181" s="173"/>
    </row>
    <row r="182" spans="1:11" hidden="1" x14ac:dyDescent="0.25">
      <c r="A182" s="178"/>
      <c r="B182" s="178"/>
      <c r="C182" s="178"/>
      <c r="D182" s="178"/>
      <c r="E182" s="183">
        <v>178</v>
      </c>
      <c r="F182" s="182">
        <v>42556</v>
      </c>
      <c r="G182" s="184">
        <v>0</v>
      </c>
      <c r="H182" s="184">
        <v>0</v>
      </c>
      <c r="I182" s="176"/>
      <c r="J182" s="173"/>
      <c r="K182" s="173"/>
    </row>
    <row r="183" spans="1:11" hidden="1" x14ac:dyDescent="0.25">
      <c r="A183" s="178"/>
      <c r="B183" s="178"/>
      <c r="C183" s="178"/>
      <c r="D183" s="178"/>
      <c r="E183" s="183">
        <v>179</v>
      </c>
      <c r="F183" s="182">
        <v>42557</v>
      </c>
      <c r="G183" s="184">
        <v>0</v>
      </c>
      <c r="H183" s="184">
        <v>0</v>
      </c>
      <c r="I183" s="176"/>
      <c r="J183" s="173"/>
      <c r="K183" s="173"/>
    </row>
    <row r="184" spans="1:11" hidden="1" x14ac:dyDescent="0.25">
      <c r="A184" s="178"/>
      <c r="B184" s="178"/>
      <c r="C184" s="178"/>
      <c r="D184" s="178"/>
      <c r="E184" s="183">
        <v>180</v>
      </c>
      <c r="F184" s="182">
        <v>42558</v>
      </c>
      <c r="G184" s="184">
        <v>0</v>
      </c>
      <c r="H184" s="184">
        <v>0</v>
      </c>
      <c r="I184" s="176"/>
      <c r="J184" s="173"/>
      <c r="K184" s="173"/>
    </row>
    <row r="185" spans="1:11" hidden="1" x14ac:dyDescent="0.25">
      <c r="A185" s="178"/>
      <c r="B185" s="178"/>
      <c r="C185" s="178"/>
      <c r="D185" s="178"/>
      <c r="E185" s="183">
        <v>181</v>
      </c>
      <c r="F185" s="182">
        <v>42559</v>
      </c>
      <c r="G185" s="184">
        <v>0</v>
      </c>
      <c r="H185" s="184">
        <v>0</v>
      </c>
      <c r="I185" s="176"/>
      <c r="J185" s="173"/>
      <c r="K185" s="173"/>
    </row>
    <row r="186" spans="1:11" hidden="1" x14ac:dyDescent="0.25">
      <c r="A186" s="178"/>
      <c r="B186" s="178"/>
      <c r="C186" s="178"/>
      <c r="D186" s="178"/>
      <c r="E186" s="183">
        <v>182</v>
      </c>
      <c r="F186" s="182">
        <v>42560</v>
      </c>
      <c r="G186" s="184">
        <v>0</v>
      </c>
      <c r="H186" s="184">
        <v>0</v>
      </c>
      <c r="I186" s="176"/>
      <c r="J186" s="173"/>
      <c r="K186" s="173"/>
    </row>
    <row r="187" spans="1:11" hidden="1" x14ac:dyDescent="0.25">
      <c r="A187" s="178"/>
      <c r="B187" s="178"/>
      <c r="C187" s="178"/>
      <c r="D187" s="178"/>
      <c r="E187" s="183">
        <v>183</v>
      </c>
      <c r="F187" s="182">
        <v>42561</v>
      </c>
      <c r="G187" s="184">
        <v>0</v>
      </c>
      <c r="H187" s="184">
        <v>0</v>
      </c>
      <c r="I187" s="176"/>
      <c r="J187" s="173"/>
      <c r="K187" s="173"/>
    </row>
    <row r="188" spans="1:11" hidden="1" x14ac:dyDescent="0.25">
      <c r="A188" s="178"/>
      <c r="B188" s="178"/>
      <c r="C188" s="178"/>
      <c r="D188" s="178"/>
      <c r="E188" s="183">
        <v>184</v>
      </c>
      <c r="F188" s="182">
        <v>42562</v>
      </c>
      <c r="G188" s="184">
        <v>0</v>
      </c>
      <c r="H188" s="184">
        <v>0</v>
      </c>
      <c r="I188" s="176"/>
      <c r="J188" s="173"/>
      <c r="K188" s="173"/>
    </row>
    <row r="189" spans="1:11" hidden="1" x14ac:dyDescent="0.25">
      <c r="A189" s="178"/>
      <c r="B189" s="178"/>
      <c r="C189" s="178"/>
      <c r="D189" s="178"/>
      <c r="E189" s="183">
        <v>185</v>
      </c>
      <c r="F189" s="182">
        <v>42563</v>
      </c>
      <c r="G189" s="184">
        <v>0</v>
      </c>
      <c r="H189" s="184">
        <v>0</v>
      </c>
      <c r="I189" s="176"/>
      <c r="J189" s="173"/>
      <c r="K189" s="173"/>
    </row>
    <row r="190" spans="1:11" hidden="1" x14ac:dyDescent="0.25">
      <c r="A190" s="178"/>
      <c r="B190" s="178"/>
      <c r="C190" s="178"/>
      <c r="D190" s="178"/>
      <c r="E190" s="183">
        <v>186</v>
      </c>
      <c r="F190" s="182">
        <v>42564</v>
      </c>
      <c r="G190" s="184">
        <v>0</v>
      </c>
      <c r="H190" s="184">
        <v>0</v>
      </c>
      <c r="I190" s="176"/>
      <c r="J190" s="173"/>
      <c r="K190" s="173"/>
    </row>
    <row r="191" spans="1:11" hidden="1" x14ac:dyDescent="0.25">
      <c r="A191" s="178"/>
      <c r="B191" s="178"/>
      <c r="C191" s="178"/>
      <c r="D191" s="178"/>
      <c r="E191" s="183">
        <v>187</v>
      </c>
      <c r="F191" s="182">
        <v>42565</v>
      </c>
      <c r="G191" s="184">
        <v>0</v>
      </c>
      <c r="H191" s="184">
        <v>0</v>
      </c>
      <c r="I191" s="176"/>
      <c r="J191" s="173"/>
      <c r="K191" s="173"/>
    </row>
    <row r="192" spans="1:11" hidden="1" x14ac:dyDescent="0.25">
      <c r="A192" s="178"/>
      <c r="B192" s="178"/>
      <c r="C192" s="178"/>
      <c r="D192" s="178"/>
      <c r="E192" s="183">
        <v>188</v>
      </c>
      <c r="F192" s="182">
        <v>42566</v>
      </c>
      <c r="G192" s="184">
        <v>0</v>
      </c>
      <c r="H192" s="184">
        <v>0</v>
      </c>
      <c r="I192" s="176"/>
      <c r="J192" s="173"/>
      <c r="K192" s="173"/>
    </row>
    <row r="193" spans="1:11" hidden="1" x14ac:dyDescent="0.25">
      <c r="A193" s="178"/>
      <c r="B193" s="178"/>
      <c r="C193" s="178"/>
      <c r="D193" s="178"/>
      <c r="E193" s="183">
        <v>189</v>
      </c>
      <c r="F193" s="182">
        <v>42567</v>
      </c>
      <c r="G193" s="184">
        <v>0</v>
      </c>
      <c r="H193" s="184">
        <v>0</v>
      </c>
      <c r="I193" s="176"/>
      <c r="J193" s="173"/>
      <c r="K193" s="173"/>
    </row>
    <row r="194" spans="1:11" hidden="1" x14ac:dyDescent="0.25">
      <c r="A194" s="178"/>
      <c r="B194" s="178"/>
      <c r="C194" s="178"/>
      <c r="D194" s="178"/>
      <c r="E194" s="183">
        <v>190</v>
      </c>
      <c r="F194" s="182">
        <v>42568</v>
      </c>
      <c r="G194" s="184">
        <v>0</v>
      </c>
      <c r="H194" s="184">
        <v>0</v>
      </c>
      <c r="I194" s="176"/>
      <c r="J194" s="173"/>
      <c r="K194" s="173"/>
    </row>
    <row r="195" spans="1:11" hidden="1" x14ac:dyDescent="0.25">
      <c r="A195" s="178"/>
      <c r="B195" s="178"/>
      <c r="C195" s="178"/>
      <c r="D195" s="178"/>
      <c r="E195" s="183">
        <v>191</v>
      </c>
      <c r="F195" s="182">
        <v>42569</v>
      </c>
      <c r="G195" s="184">
        <v>0</v>
      </c>
      <c r="H195" s="184">
        <v>0</v>
      </c>
      <c r="I195" s="176"/>
      <c r="J195" s="173"/>
      <c r="K195" s="173"/>
    </row>
    <row r="196" spans="1:11" hidden="1" x14ac:dyDescent="0.25">
      <c r="A196" s="178"/>
      <c r="B196" s="178"/>
      <c r="C196" s="178"/>
      <c r="D196" s="178"/>
      <c r="E196" s="183">
        <v>192</v>
      </c>
      <c r="F196" s="182">
        <v>42570</v>
      </c>
      <c r="G196" s="184">
        <v>0</v>
      </c>
      <c r="H196" s="184">
        <v>0</v>
      </c>
      <c r="I196" s="176"/>
      <c r="J196" s="173"/>
      <c r="K196" s="173"/>
    </row>
    <row r="197" spans="1:11" hidden="1" x14ac:dyDescent="0.25">
      <c r="A197" s="178"/>
      <c r="B197" s="178"/>
      <c r="C197" s="178"/>
      <c r="D197" s="178"/>
      <c r="E197" s="183">
        <v>193</v>
      </c>
      <c r="F197" s="182">
        <v>42571</v>
      </c>
      <c r="G197" s="184">
        <v>0</v>
      </c>
      <c r="H197" s="184">
        <v>0</v>
      </c>
      <c r="I197" s="176"/>
      <c r="J197" s="173"/>
      <c r="K197" s="173"/>
    </row>
    <row r="198" spans="1:11" hidden="1" x14ac:dyDescent="0.25">
      <c r="A198" s="178"/>
      <c r="B198" s="178"/>
      <c r="C198" s="178"/>
      <c r="D198" s="178"/>
      <c r="E198" s="183">
        <v>194</v>
      </c>
      <c r="F198" s="182">
        <v>42572</v>
      </c>
      <c r="G198" s="184">
        <v>0</v>
      </c>
      <c r="H198" s="184">
        <v>0</v>
      </c>
      <c r="I198" s="176"/>
      <c r="J198" s="173"/>
      <c r="K198" s="173"/>
    </row>
    <row r="199" spans="1:11" hidden="1" x14ac:dyDescent="0.25">
      <c r="A199" s="178"/>
      <c r="B199" s="178"/>
      <c r="C199" s="178"/>
      <c r="D199" s="178"/>
      <c r="E199" s="183">
        <v>195</v>
      </c>
      <c r="F199" s="182">
        <v>42573</v>
      </c>
      <c r="G199" s="184">
        <v>0</v>
      </c>
      <c r="H199" s="184">
        <v>0</v>
      </c>
      <c r="I199" s="176"/>
      <c r="J199" s="173"/>
      <c r="K199" s="173"/>
    </row>
    <row r="200" spans="1:11" hidden="1" x14ac:dyDescent="0.25">
      <c r="A200" s="178"/>
      <c r="B200" s="178"/>
      <c r="C200" s="178"/>
      <c r="D200" s="178"/>
      <c r="E200" s="183">
        <v>196</v>
      </c>
      <c r="F200" s="182">
        <v>42574</v>
      </c>
      <c r="G200" s="184">
        <v>0</v>
      </c>
      <c r="H200" s="184">
        <v>0</v>
      </c>
      <c r="I200" s="176"/>
      <c r="J200" s="173"/>
      <c r="K200" s="173"/>
    </row>
    <row r="201" spans="1:11" hidden="1" x14ac:dyDescent="0.25">
      <c r="A201" s="178"/>
      <c r="B201" s="178"/>
      <c r="C201" s="178"/>
      <c r="D201" s="178"/>
      <c r="E201" s="183">
        <v>197</v>
      </c>
      <c r="F201" s="182">
        <v>42575</v>
      </c>
      <c r="G201" s="184">
        <v>0</v>
      </c>
      <c r="H201" s="184">
        <v>0</v>
      </c>
      <c r="I201" s="176"/>
      <c r="J201" s="173"/>
      <c r="K201" s="173"/>
    </row>
    <row r="202" spans="1:11" hidden="1" x14ac:dyDescent="0.25">
      <c r="A202" s="178"/>
      <c r="B202" s="178"/>
      <c r="C202" s="178"/>
      <c r="D202" s="178"/>
      <c r="E202" s="183">
        <v>198</v>
      </c>
      <c r="F202" s="182">
        <v>42576</v>
      </c>
      <c r="G202" s="184">
        <v>0</v>
      </c>
      <c r="H202" s="184">
        <v>0</v>
      </c>
      <c r="I202" s="176"/>
      <c r="J202" s="173"/>
      <c r="K202" s="173"/>
    </row>
    <row r="203" spans="1:11" hidden="1" x14ac:dyDescent="0.25">
      <c r="A203" s="178"/>
      <c r="B203" s="178"/>
      <c r="C203" s="178"/>
      <c r="D203" s="178"/>
      <c r="E203" s="183">
        <v>199</v>
      </c>
      <c r="F203" s="182">
        <v>42577</v>
      </c>
      <c r="G203" s="184">
        <v>0</v>
      </c>
      <c r="H203" s="184">
        <v>0</v>
      </c>
      <c r="I203" s="176"/>
      <c r="J203" s="173"/>
      <c r="K203" s="173"/>
    </row>
    <row r="204" spans="1:11" hidden="1" x14ac:dyDescent="0.25">
      <c r="A204" s="178"/>
      <c r="B204" s="178"/>
      <c r="C204" s="178"/>
      <c r="D204" s="178"/>
      <c r="E204" s="183">
        <v>200</v>
      </c>
      <c r="F204" s="182">
        <v>42578</v>
      </c>
      <c r="G204" s="184">
        <v>0</v>
      </c>
      <c r="H204" s="184">
        <v>0</v>
      </c>
      <c r="I204" s="176"/>
      <c r="J204" s="173"/>
      <c r="K204" s="173"/>
    </row>
    <row r="205" spans="1:11" hidden="1" x14ac:dyDescent="0.25">
      <c r="A205" s="178"/>
      <c r="B205" s="178"/>
      <c r="C205" s="178"/>
      <c r="D205" s="178"/>
      <c r="E205" s="183">
        <v>201</v>
      </c>
      <c r="F205" s="182">
        <v>42579</v>
      </c>
      <c r="G205" s="184">
        <v>0</v>
      </c>
      <c r="H205" s="184">
        <v>0</v>
      </c>
      <c r="I205" s="176"/>
      <c r="J205" s="173"/>
      <c r="K205" s="173"/>
    </row>
    <row r="206" spans="1:11" hidden="1" x14ac:dyDescent="0.25">
      <c r="A206" s="178"/>
      <c r="B206" s="178"/>
      <c r="C206" s="178"/>
      <c r="D206" s="178"/>
      <c r="E206" s="183">
        <v>202</v>
      </c>
      <c r="F206" s="182">
        <v>42580</v>
      </c>
      <c r="G206" s="184">
        <v>0</v>
      </c>
      <c r="H206" s="184">
        <v>0</v>
      </c>
      <c r="I206" s="176"/>
      <c r="J206" s="173"/>
      <c r="K206" s="173"/>
    </row>
    <row r="207" spans="1:11" hidden="1" x14ac:dyDescent="0.25">
      <c r="A207" s="178"/>
      <c r="B207" s="178"/>
      <c r="C207" s="178"/>
      <c r="D207" s="178"/>
      <c r="E207" s="183">
        <v>203</v>
      </c>
      <c r="F207" s="182">
        <v>42581</v>
      </c>
      <c r="G207" s="184">
        <v>0</v>
      </c>
      <c r="H207" s="184">
        <v>0</v>
      </c>
      <c r="I207" s="176"/>
      <c r="J207" s="173"/>
      <c r="K207" s="173"/>
    </row>
    <row r="208" spans="1:11" hidden="1" x14ac:dyDescent="0.25">
      <c r="A208" s="178"/>
      <c r="B208" s="178"/>
      <c r="C208" s="178"/>
      <c r="D208" s="178"/>
      <c r="E208" s="183">
        <v>204</v>
      </c>
      <c r="F208" s="182">
        <v>42582</v>
      </c>
      <c r="G208" s="184">
        <v>0</v>
      </c>
      <c r="H208" s="184">
        <v>0</v>
      </c>
      <c r="I208" s="176"/>
      <c r="J208" s="173"/>
      <c r="K208" s="173"/>
    </row>
    <row r="209" spans="1:11" hidden="1" x14ac:dyDescent="0.25">
      <c r="A209" s="178"/>
      <c r="B209" s="178"/>
      <c r="C209" s="178"/>
      <c r="D209" s="178"/>
      <c r="E209" s="183">
        <v>205</v>
      </c>
      <c r="F209" s="182">
        <v>42583</v>
      </c>
      <c r="G209" s="184">
        <v>0</v>
      </c>
      <c r="H209" s="184">
        <v>0</v>
      </c>
      <c r="I209" s="176"/>
      <c r="J209" s="173"/>
      <c r="K209" s="173"/>
    </row>
    <row r="210" spans="1:11" hidden="1" x14ac:dyDescent="0.25">
      <c r="A210" s="178"/>
      <c r="B210" s="178"/>
      <c r="C210" s="178"/>
      <c r="D210" s="178"/>
      <c r="E210" s="183">
        <v>206</v>
      </c>
      <c r="F210" s="182">
        <v>42584</v>
      </c>
      <c r="G210" s="184">
        <v>0</v>
      </c>
      <c r="H210" s="184">
        <v>0</v>
      </c>
      <c r="I210" s="176"/>
      <c r="J210" s="173"/>
      <c r="K210" s="173"/>
    </row>
    <row r="211" spans="1:11" hidden="1" x14ac:dyDescent="0.25">
      <c r="A211" s="178"/>
      <c r="B211" s="178"/>
      <c r="C211" s="178"/>
      <c r="D211" s="178"/>
      <c r="E211" s="183">
        <v>207</v>
      </c>
      <c r="F211" s="182">
        <v>42585</v>
      </c>
      <c r="G211" s="184">
        <v>0</v>
      </c>
      <c r="H211" s="184">
        <v>0</v>
      </c>
      <c r="I211" s="176"/>
      <c r="J211" s="173"/>
      <c r="K211" s="173"/>
    </row>
    <row r="212" spans="1:11" hidden="1" x14ac:dyDescent="0.25">
      <c r="A212" s="178"/>
      <c r="B212" s="178"/>
      <c r="C212" s="178"/>
      <c r="D212" s="178"/>
      <c r="E212" s="183">
        <v>208</v>
      </c>
      <c r="F212" s="182">
        <v>42586</v>
      </c>
      <c r="G212" s="184">
        <v>0</v>
      </c>
      <c r="H212" s="184">
        <v>0</v>
      </c>
      <c r="I212" s="176"/>
      <c r="J212" s="173"/>
      <c r="K212" s="173"/>
    </row>
    <row r="213" spans="1:11" hidden="1" x14ac:dyDescent="0.25">
      <c r="A213" s="178"/>
      <c r="B213" s="178"/>
      <c r="C213" s="178"/>
      <c r="D213" s="178"/>
      <c r="E213" s="183">
        <v>209</v>
      </c>
      <c r="F213" s="182">
        <v>42587</v>
      </c>
      <c r="G213" s="184">
        <v>0</v>
      </c>
      <c r="H213" s="184">
        <v>0</v>
      </c>
      <c r="I213" s="176"/>
      <c r="J213" s="173"/>
      <c r="K213" s="173"/>
    </row>
    <row r="214" spans="1:11" hidden="1" x14ac:dyDescent="0.25">
      <c r="A214" s="178"/>
      <c r="B214" s="178"/>
      <c r="C214" s="178"/>
      <c r="D214" s="178"/>
      <c r="E214" s="183">
        <v>210</v>
      </c>
      <c r="F214" s="182">
        <v>42588</v>
      </c>
      <c r="G214" s="184">
        <v>0</v>
      </c>
      <c r="H214" s="184">
        <v>0</v>
      </c>
      <c r="I214" s="176"/>
      <c r="J214" s="173"/>
      <c r="K214" s="173"/>
    </row>
    <row r="215" spans="1:11" hidden="1" x14ac:dyDescent="0.25">
      <c r="A215" s="178"/>
      <c r="B215" s="178"/>
      <c r="C215" s="178"/>
      <c r="D215" s="178"/>
      <c r="E215" s="183">
        <v>211</v>
      </c>
      <c r="F215" s="182">
        <v>42589</v>
      </c>
      <c r="G215" s="184">
        <v>0</v>
      </c>
      <c r="H215" s="184">
        <v>0</v>
      </c>
      <c r="I215" s="176"/>
      <c r="J215" s="173"/>
      <c r="K215" s="173"/>
    </row>
    <row r="216" spans="1:11" hidden="1" x14ac:dyDescent="0.25">
      <c r="A216" s="178"/>
      <c r="B216" s="178"/>
      <c r="C216" s="178"/>
      <c r="D216" s="178"/>
      <c r="E216" s="183">
        <v>212</v>
      </c>
      <c r="F216" s="182">
        <v>42590</v>
      </c>
      <c r="G216" s="184">
        <v>0</v>
      </c>
      <c r="H216" s="184">
        <v>0</v>
      </c>
      <c r="I216" s="176"/>
      <c r="J216" s="173"/>
      <c r="K216" s="173"/>
    </row>
    <row r="217" spans="1:11" hidden="1" x14ac:dyDescent="0.25">
      <c r="A217" s="178"/>
      <c r="B217" s="178"/>
      <c r="C217" s="178"/>
      <c r="D217" s="178"/>
      <c r="E217" s="183">
        <v>213</v>
      </c>
      <c r="F217" s="182">
        <v>42591</v>
      </c>
      <c r="G217" s="184">
        <v>0</v>
      </c>
      <c r="H217" s="184">
        <v>0</v>
      </c>
      <c r="I217" s="176"/>
      <c r="J217" s="173"/>
      <c r="K217" s="173"/>
    </row>
    <row r="218" spans="1:11" hidden="1" x14ac:dyDescent="0.25">
      <c r="A218" s="178"/>
      <c r="B218" s="178"/>
      <c r="C218" s="178"/>
      <c r="D218" s="178"/>
      <c r="E218" s="183">
        <v>214</v>
      </c>
      <c r="F218" s="182">
        <v>42592</v>
      </c>
      <c r="G218" s="184">
        <v>0</v>
      </c>
      <c r="H218" s="184">
        <v>0</v>
      </c>
      <c r="I218" s="176"/>
      <c r="J218" s="173"/>
      <c r="K218" s="173"/>
    </row>
    <row r="219" spans="1:11" hidden="1" x14ac:dyDescent="0.25">
      <c r="A219" s="178"/>
      <c r="B219" s="178"/>
      <c r="C219" s="178"/>
      <c r="D219" s="178"/>
      <c r="E219" s="183">
        <v>215</v>
      </c>
      <c r="F219" s="182">
        <v>42593</v>
      </c>
      <c r="G219" s="184">
        <v>0</v>
      </c>
      <c r="H219" s="184">
        <v>0</v>
      </c>
      <c r="I219" s="176"/>
      <c r="J219" s="173"/>
      <c r="K219" s="173"/>
    </row>
    <row r="220" spans="1:11" hidden="1" x14ac:dyDescent="0.25">
      <c r="A220" s="178"/>
      <c r="B220" s="178"/>
      <c r="C220" s="178"/>
      <c r="D220" s="178"/>
      <c r="E220" s="183">
        <v>216</v>
      </c>
      <c r="F220" s="182">
        <v>42594</v>
      </c>
      <c r="G220" s="184">
        <v>0</v>
      </c>
      <c r="H220" s="184">
        <v>0</v>
      </c>
      <c r="I220" s="176"/>
      <c r="J220" s="173"/>
      <c r="K220" s="173"/>
    </row>
    <row r="221" spans="1:11" hidden="1" x14ac:dyDescent="0.25">
      <c r="A221" s="178"/>
      <c r="B221" s="178"/>
      <c r="C221" s="178"/>
      <c r="D221" s="178"/>
      <c r="E221" s="183">
        <v>217</v>
      </c>
      <c r="F221" s="182">
        <v>42595</v>
      </c>
      <c r="G221" s="184">
        <v>0</v>
      </c>
      <c r="H221" s="184">
        <v>0</v>
      </c>
      <c r="I221" s="176"/>
      <c r="J221" s="173"/>
      <c r="K221" s="173"/>
    </row>
    <row r="222" spans="1:11" hidden="1" x14ac:dyDescent="0.25">
      <c r="A222" s="178"/>
      <c r="B222" s="178"/>
      <c r="C222" s="178"/>
      <c r="D222" s="178"/>
      <c r="E222" s="183">
        <v>218</v>
      </c>
      <c r="F222" s="182">
        <v>42596</v>
      </c>
      <c r="G222" s="184">
        <v>0</v>
      </c>
      <c r="H222" s="184">
        <v>0</v>
      </c>
      <c r="I222" s="176"/>
      <c r="J222" s="173"/>
      <c r="K222" s="173"/>
    </row>
    <row r="223" spans="1:11" hidden="1" x14ac:dyDescent="0.25">
      <c r="A223" s="178"/>
      <c r="B223" s="178"/>
      <c r="C223" s="178"/>
      <c r="D223" s="178"/>
      <c r="E223" s="183">
        <v>219</v>
      </c>
      <c r="F223" s="182">
        <v>42597</v>
      </c>
      <c r="G223" s="184">
        <v>0</v>
      </c>
      <c r="H223" s="184">
        <v>0</v>
      </c>
      <c r="I223" s="176"/>
      <c r="J223" s="173"/>
      <c r="K223" s="173"/>
    </row>
    <row r="224" spans="1:11" hidden="1" x14ac:dyDescent="0.25">
      <c r="A224" s="178"/>
      <c r="B224" s="178"/>
      <c r="C224" s="178"/>
      <c r="D224" s="178"/>
      <c r="E224" s="183">
        <v>220</v>
      </c>
      <c r="F224" s="182">
        <v>42598</v>
      </c>
      <c r="G224" s="184">
        <v>0</v>
      </c>
      <c r="H224" s="184">
        <v>0</v>
      </c>
      <c r="I224" s="176"/>
      <c r="J224" s="173"/>
      <c r="K224" s="173"/>
    </row>
    <row r="225" spans="1:11" hidden="1" x14ac:dyDescent="0.25">
      <c r="A225" s="178"/>
      <c r="B225" s="178"/>
      <c r="C225" s="178"/>
      <c r="D225" s="178"/>
      <c r="E225" s="183">
        <v>221</v>
      </c>
      <c r="F225" s="182">
        <v>42599</v>
      </c>
      <c r="G225" s="184">
        <v>0</v>
      </c>
      <c r="H225" s="184">
        <v>0</v>
      </c>
      <c r="I225" s="176"/>
      <c r="J225" s="173"/>
      <c r="K225" s="173"/>
    </row>
    <row r="226" spans="1:11" hidden="1" x14ac:dyDescent="0.25">
      <c r="A226" s="178"/>
      <c r="B226" s="178"/>
      <c r="C226" s="178"/>
      <c r="D226" s="178"/>
      <c r="E226" s="183">
        <v>222</v>
      </c>
      <c r="F226" s="182">
        <v>42600</v>
      </c>
      <c r="G226" s="184">
        <v>0</v>
      </c>
      <c r="H226" s="184">
        <v>0</v>
      </c>
      <c r="I226" s="176"/>
      <c r="J226" s="173"/>
      <c r="K226" s="173"/>
    </row>
    <row r="227" spans="1:11" hidden="1" x14ac:dyDescent="0.25">
      <c r="A227" s="178"/>
      <c r="B227" s="178"/>
      <c r="C227" s="178"/>
      <c r="D227" s="178"/>
      <c r="E227" s="183">
        <v>223</v>
      </c>
      <c r="F227" s="182">
        <v>42601</v>
      </c>
      <c r="G227" s="184">
        <v>0</v>
      </c>
      <c r="H227" s="184">
        <v>0</v>
      </c>
      <c r="I227" s="176"/>
      <c r="J227" s="173"/>
      <c r="K227" s="173"/>
    </row>
    <row r="228" spans="1:11" hidden="1" x14ac:dyDescent="0.25">
      <c r="A228" s="178"/>
      <c r="B228" s="178"/>
      <c r="C228" s="178"/>
      <c r="D228" s="178"/>
      <c r="E228" s="183">
        <v>224</v>
      </c>
      <c r="F228" s="182">
        <v>42602</v>
      </c>
      <c r="G228" s="184">
        <v>0</v>
      </c>
      <c r="H228" s="184">
        <v>0</v>
      </c>
      <c r="I228" s="176"/>
      <c r="J228" s="173"/>
      <c r="K228" s="173"/>
    </row>
    <row r="229" spans="1:11" hidden="1" x14ac:dyDescent="0.25">
      <c r="A229" s="178"/>
      <c r="B229" s="178"/>
      <c r="C229" s="178"/>
      <c r="D229" s="178"/>
      <c r="E229" s="183">
        <v>225</v>
      </c>
      <c r="F229" s="182">
        <v>42603</v>
      </c>
      <c r="G229" s="184">
        <v>0</v>
      </c>
      <c r="H229" s="184">
        <v>0</v>
      </c>
      <c r="I229" s="176"/>
      <c r="J229" s="173"/>
      <c r="K229" s="173"/>
    </row>
    <row r="230" spans="1:11" hidden="1" x14ac:dyDescent="0.25">
      <c r="A230" s="178"/>
      <c r="B230" s="178"/>
      <c r="C230" s="178"/>
      <c r="D230" s="178"/>
      <c r="E230" s="183">
        <v>226</v>
      </c>
      <c r="F230" s="182">
        <v>42604</v>
      </c>
      <c r="G230" s="184">
        <v>0</v>
      </c>
      <c r="H230" s="184">
        <v>0</v>
      </c>
      <c r="I230" s="176"/>
      <c r="J230" s="173"/>
      <c r="K230" s="173"/>
    </row>
    <row r="231" spans="1:11" hidden="1" x14ac:dyDescent="0.25">
      <c r="A231" s="178"/>
      <c r="B231" s="178"/>
      <c r="C231" s="178"/>
      <c r="D231" s="178"/>
      <c r="E231" s="183">
        <v>227</v>
      </c>
      <c r="F231" s="182">
        <v>42605</v>
      </c>
      <c r="G231" s="184">
        <v>0</v>
      </c>
      <c r="H231" s="184">
        <v>0</v>
      </c>
      <c r="I231" s="176"/>
      <c r="J231" s="173"/>
      <c r="K231" s="173"/>
    </row>
    <row r="232" spans="1:11" hidden="1" x14ac:dyDescent="0.25">
      <c r="A232" s="178"/>
      <c r="B232" s="178"/>
      <c r="C232" s="178"/>
      <c r="D232" s="178"/>
      <c r="E232" s="183">
        <v>228</v>
      </c>
      <c r="F232" s="182">
        <v>42606</v>
      </c>
      <c r="G232" s="184">
        <v>0</v>
      </c>
      <c r="H232" s="184">
        <v>0</v>
      </c>
      <c r="I232" s="176"/>
      <c r="J232" s="173"/>
      <c r="K232" s="173"/>
    </row>
    <row r="233" spans="1:11" hidden="1" x14ac:dyDescent="0.25">
      <c r="A233" s="178"/>
      <c r="B233" s="178"/>
      <c r="C233" s="178"/>
      <c r="D233" s="178"/>
      <c r="E233" s="183">
        <v>229</v>
      </c>
      <c r="F233" s="182">
        <v>42607</v>
      </c>
      <c r="G233" s="184">
        <v>0</v>
      </c>
      <c r="H233" s="184">
        <v>0</v>
      </c>
      <c r="I233" s="176"/>
      <c r="J233" s="173"/>
      <c r="K233" s="173"/>
    </row>
    <row r="234" spans="1:11" hidden="1" x14ac:dyDescent="0.25">
      <c r="A234" s="178"/>
      <c r="B234" s="178"/>
      <c r="C234" s="178"/>
      <c r="D234" s="178"/>
      <c r="E234" s="183">
        <v>230</v>
      </c>
      <c r="F234" s="182">
        <v>42608</v>
      </c>
      <c r="G234" s="184">
        <v>0</v>
      </c>
      <c r="H234" s="184">
        <v>0</v>
      </c>
      <c r="I234" s="176"/>
      <c r="J234" s="173"/>
      <c r="K234" s="173"/>
    </row>
    <row r="235" spans="1:11" hidden="1" x14ac:dyDescent="0.25">
      <c r="A235" s="178"/>
      <c r="B235" s="178"/>
      <c r="C235" s="178"/>
      <c r="D235" s="178"/>
      <c r="E235" s="183">
        <v>231</v>
      </c>
      <c r="F235" s="182">
        <v>42609</v>
      </c>
      <c r="G235" s="184">
        <v>0</v>
      </c>
      <c r="H235" s="184">
        <v>0</v>
      </c>
      <c r="I235" s="176"/>
      <c r="J235" s="173"/>
      <c r="K235" s="173"/>
    </row>
    <row r="236" spans="1:11" hidden="1" x14ac:dyDescent="0.25">
      <c r="A236" s="178"/>
      <c r="B236" s="178"/>
      <c r="C236" s="178"/>
      <c r="D236" s="178"/>
      <c r="E236" s="183">
        <v>232</v>
      </c>
      <c r="F236" s="182">
        <v>42610</v>
      </c>
      <c r="G236" s="184">
        <v>0</v>
      </c>
      <c r="H236" s="184">
        <v>0</v>
      </c>
      <c r="I236" s="176"/>
      <c r="J236" s="173"/>
      <c r="K236" s="173"/>
    </row>
    <row r="237" spans="1:11" hidden="1" x14ac:dyDescent="0.25">
      <c r="A237" s="178"/>
      <c r="B237" s="178"/>
      <c r="C237" s="178"/>
      <c r="D237" s="178"/>
      <c r="E237" s="183">
        <v>233</v>
      </c>
      <c r="F237" s="182">
        <v>42611</v>
      </c>
      <c r="G237" s="184">
        <v>0</v>
      </c>
      <c r="H237" s="184">
        <v>0</v>
      </c>
      <c r="I237" s="176"/>
      <c r="J237" s="173"/>
      <c r="K237" s="173"/>
    </row>
    <row r="238" spans="1:11" hidden="1" x14ac:dyDescent="0.25">
      <c r="A238" s="178"/>
      <c r="B238" s="178"/>
      <c r="C238" s="178"/>
      <c r="D238" s="178"/>
      <c r="E238" s="183">
        <v>234</v>
      </c>
      <c r="F238" s="182">
        <v>42612</v>
      </c>
      <c r="G238" s="184">
        <v>0</v>
      </c>
      <c r="H238" s="184">
        <v>0</v>
      </c>
      <c r="I238" s="176"/>
      <c r="J238" s="173"/>
      <c r="K238" s="173"/>
    </row>
    <row r="239" spans="1:11" hidden="1" x14ac:dyDescent="0.25">
      <c r="A239" s="178"/>
      <c r="B239" s="178"/>
      <c r="C239" s="178"/>
      <c r="D239" s="178"/>
      <c r="E239" s="183">
        <v>235</v>
      </c>
      <c r="F239" s="182">
        <v>42613</v>
      </c>
      <c r="G239" s="184">
        <v>0</v>
      </c>
      <c r="H239" s="184">
        <v>0</v>
      </c>
      <c r="I239" s="176"/>
      <c r="J239" s="173"/>
      <c r="K239" s="173"/>
    </row>
    <row r="240" spans="1:11" hidden="1" x14ac:dyDescent="0.25">
      <c r="A240" s="178"/>
      <c r="B240" s="178"/>
      <c r="C240" s="178"/>
      <c r="D240" s="178"/>
      <c r="E240" s="183">
        <v>236</v>
      </c>
      <c r="F240" s="182">
        <v>42614</v>
      </c>
      <c r="G240" s="184">
        <v>0</v>
      </c>
      <c r="H240" s="184">
        <v>0</v>
      </c>
      <c r="I240" s="176"/>
      <c r="J240" s="173"/>
      <c r="K240" s="173"/>
    </row>
    <row r="241" spans="1:11" hidden="1" x14ac:dyDescent="0.25">
      <c r="A241" s="178"/>
      <c r="B241" s="178"/>
      <c r="C241" s="178"/>
      <c r="D241" s="178"/>
      <c r="E241" s="183">
        <v>237</v>
      </c>
      <c r="F241" s="182">
        <v>42615</v>
      </c>
      <c r="G241" s="184">
        <v>0</v>
      </c>
      <c r="H241" s="184">
        <v>0</v>
      </c>
      <c r="I241" s="176"/>
      <c r="J241" s="173"/>
      <c r="K241" s="173"/>
    </row>
    <row r="242" spans="1:11" hidden="1" x14ac:dyDescent="0.25">
      <c r="A242" s="178"/>
      <c r="B242" s="178"/>
      <c r="C242" s="178"/>
      <c r="D242" s="178"/>
      <c r="E242" s="183">
        <v>238</v>
      </c>
      <c r="F242" s="182">
        <v>42616</v>
      </c>
      <c r="G242" s="184">
        <v>0</v>
      </c>
      <c r="H242" s="184">
        <v>0</v>
      </c>
      <c r="I242" s="176"/>
      <c r="J242" s="173"/>
      <c r="K242" s="173"/>
    </row>
    <row r="243" spans="1:11" hidden="1" x14ac:dyDescent="0.25">
      <c r="A243" s="178"/>
      <c r="B243" s="178"/>
      <c r="C243" s="178"/>
      <c r="D243" s="178"/>
      <c r="E243" s="183">
        <v>239</v>
      </c>
      <c r="F243" s="182">
        <v>42617</v>
      </c>
      <c r="G243" s="184">
        <v>0</v>
      </c>
      <c r="H243" s="184">
        <v>0</v>
      </c>
      <c r="I243" s="176"/>
      <c r="J243" s="173"/>
      <c r="K243" s="173"/>
    </row>
    <row r="244" spans="1:11" hidden="1" x14ac:dyDescent="0.25">
      <c r="A244" s="178"/>
      <c r="B244" s="178"/>
      <c r="C244" s="178"/>
      <c r="D244" s="178"/>
      <c r="E244" s="183">
        <v>240</v>
      </c>
      <c r="F244" s="182">
        <v>42618</v>
      </c>
      <c r="G244" s="184">
        <v>0</v>
      </c>
      <c r="H244" s="184">
        <v>0</v>
      </c>
      <c r="I244" s="176"/>
      <c r="J244" s="173"/>
      <c r="K244" s="173"/>
    </row>
    <row r="245" spans="1:11" hidden="1" x14ac:dyDescent="0.25">
      <c r="A245" s="178"/>
      <c r="B245" s="178"/>
      <c r="C245" s="178"/>
      <c r="D245" s="178"/>
      <c r="E245" s="183">
        <v>241</v>
      </c>
      <c r="F245" s="182">
        <v>42619</v>
      </c>
      <c r="G245" s="184">
        <v>0</v>
      </c>
      <c r="H245" s="184">
        <v>0</v>
      </c>
      <c r="I245" s="176"/>
      <c r="J245" s="173"/>
      <c r="K245" s="173"/>
    </row>
    <row r="246" spans="1:11" hidden="1" x14ac:dyDescent="0.25">
      <c r="A246" s="178"/>
      <c r="B246" s="178"/>
      <c r="C246" s="178"/>
      <c r="D246" s="178"/>
      <c r="E246" s="183">
        <v>242</v>
      </c>
      <c r="F246" s="182">
        <v>42620</v>
      </c>
      <c r="G246" s="184">
        <v>0</v>
      </c>
      <c r="H246" s="184">
        <v>0</v>
      </c>
      <c r="I246" s="176"/>
      <c r="J246" s="173"/>
      <c r="K246" s="173"/>
    </row>
    <row r="247" spans="1:11" hidden="1" x14ac:dyDescent="0.25">
      <c r="A247" s="178"/>
      <c r="B247" s="178"/>
      <c r="C247" s="178"/>
      <c r="D247" s="178"/>
      <c r="E247" s="183">
        <v>243</v>
      </c>
      <c r="F247" s="182">
        <v>42621</v>
      </c>
      <c r="G247" s="184">
        <v>0</v>
      </c>
      <c r="H247" s="184">
        <v>0</v>
      </c>
      <c r="I247" s="176"/>
      <c r="J247" s="173"/>
      <c r="K247" s="173"/>
    </row>
    <row r="248" spans="1:11" hidden="1" x14ac:dyDescent="0.25">
      <c r="A248" s="178"/>
      <c r="B248" s="178"/>
      <c r="C248" s="178"/>
      <c r="D248" s="178"/>
      <c r="E248" s="183">
        <v>244</v>
      </c>
      <c r="F248" s="182">
        <v>42622</v>
      </c>
      <c r="G248" s="184">
        <v>0</v>
      </c>
      <c r="H248" s="184">
        <v>0</v>
      </c>
      <c r="I248" s="176"/>
      <c r="J248" s="173"/>
      <c r="K248" s="173"/>
    </row>
    <row r="249" spans="1:11" hidden="1" x14ac:dyDescent="0.25">
      <c r="A249" s="178"/>
      <c r="B249" s="178"/>
      <c r="C249" s="178"/>
      <c r="D249" s="178"/>
      <c r="E249" s="183">
        <v>245</v>
      </c>
      <c r="F249" s="182">
        <v>42623</v>
      </c>
      <c r="G249" s="184">
        <v>0</v>
      </c>
      <c r="H249" s="184">
        <v>0</v>
      </c>
      <c r="I249" s="176"/>
      <c r="J249" s="173"/>
      <c r="K249" s="173"/>
    </row>
    <row r="250" spans="1:11" hidden="1" x14ac:dyDescent="0.25">
      <c r="A250" s="178"/>
      <c r="B250" s="178"/>
      <c r="C250" s="178"/>
      <c r="D250" s="178"/>
      <c r="E250" s="183">
        <v>246</v>
      </c>
      <c r="F250" s="182">
        <v>42624</v>
      </c>
      <c r="G250" s="184">
        <v>0</v>
      </c>
      <c r="H250" s="184">
        <v>0</v>
      </c>
      <c r="I250" s="176"/>
      <c r="J250" s="173"/>
      <c r="K250" s="173"/>
    </row>
    <row r="251" spans="1:11" hidden="1" x14ac:dyDescent="0.25">
      <c r="A251" s="178"/>
      <c r="B251" s="178"/>
      <c r="C251" s="178"/>
      <c r="D251" s="178"/>
      <c r="E251" s="183">
        <v>247</v>
      </c>
      <c r="F251" s="182">
        <v>42625</v>
      </c>
      <c r="G251" s="184">
        <v>0</v>
      </c>
      <c r="H251" s="184">
        <v>0</v>
      </c>
      <c r="I251" s="176"/>
      <c r="J251" s="173"/>
      <c r="K251" s="173"/>
    </row>
    <row r="252" spans="1:11" hidden="1" x14ac:dyDescent="0.25">
      <c r="A252" s="178"/>
      <c r="B252" s="178"/>
      <c r="C252" s="178"/>
      <c r="D252" s="178"/>
      <c r="E252" s="183">
        <v>248</v>
      </c>
      <c r="F252" s="182">
        <v>42626</v>
      </c>
      <c r="G252" s="184">
        <v>0</v>
      </c>
      <c r="H252" s="184">
        <v>0</v>
      </c>
      <c r="I252" s="176"/>
      <c r="J252" s="173"/>
      <c r="K252" s="173"/>
    </row>
    <row r="253" spans="1:11" hidden="1" x14ac:dyDescent="0.25">
      <c r="A253" s="178"/>
      <c r="B253" s="178"/>
      <c r="C253" s="178"/>
      <c r="D253" s="178"/>
      <c r="E253" s="183">
        <v>249</v>
      </c>
      <c r="F253" s="182">
        <v>42627</v>
      </c>
      <c r="G253" s="184">
        <v>0</v>
      </c>
      <c r="H253" s="184">
        <v>0</v>
      </c>
      <c r="I253" s="176"/>
      <c r="J253" s="173"/>
      <c r="K253" s="173"/>
    </row>
    <row r="254" spans="1:11" hidden="1" x14ac:dyDescent="0.25">
      <c r="A254" s="178"/>
      <c r="B254" s="178"/>
      <c r="C254" s="178"/>
      <c r="D254" s="178"/>
      <c r="E254" s="183">
        <v>250</v>
      </c>
      <c r="F254" s="182">
        <v>42628</v>
      </c>
      <c r="G254" s="184">
        <v>0</v>
      </c>
      <c r="H254" s="184">
        <v>0</v>
      </c>
      <c r="I254" s="176"/>
      <c r="J254" s="173"/>
      <c r="K254" s="173"/>
    </row>
    <row r="255" spans="1:11" hidden="1" x14ac:dyDescent="0.25">
      <c r="A255" s="178"/>
      <c r="B255" s="178"/>
      <c r="C255" s="178"/>
      <c r="D255" s="178"/>
      <c r="E255" s="183">
        <v>251</v>
      </c>
      <c r="F255" s="182">
        <v>42629</v>
      </c>
      <c r="G255" s="184">
        <v>0</v>
      </c>
      <c r="H255" s="184">
        <v>0</v>
      </c>
      <c r="I255" s="176"/>
      <c r="J255" s="173"/>
      <c r="K255" s="173"/>
    </row>
    <row r="256" spans="1:11" hidden="1" x14ac:dyDescent="0.25">
      <c r="A256" s="178"/>
      <c r="B256" s="178"/>
      <c r="C256" s="178"/>
      <c r="D256" s="178"/>
      <c r="E256" s="183">
        <v>252</v>
      </c>
      <c r="F256" s="182">
        <v>42630</v>
      </c>
      <c r="G256" s="184">
        <v>0</v>
      </c>
      <c r="H256" s="184">
        <v>0</v>
      </c>
      <c r="I256" s="176"/>
      <c r="J256" s="173"/>
      <c r="K256" s="173"/>
    </row>
    <row r="257" spans="1:11" hidden="1" x14ac:dyDescent="0.25">
      <c r="A257" s="178"/>
      <c r="B257" s="178"/>
      <c r="C257" s="178"/>
      <c r="D257" s="178"/>
      <c r="E257" s="183">
        <v>253</v>
      </c>
      <c r="F257" s="182">
        <v>42631</v>
      </c>
      <c r="G257" s="184">
        <v>0</v>
      </c>
      <c r="H257" s="184">
        <v>0</v>
      </c>
      <c r="I257" s="176"/>
      <c r="J257" s="173"/>
      <c r="K257" s="173"/>
    </row>
    <row r="258" spans="1:11" hidden="1" x14ac:dyDescent="0.25">
      <c r="A258" s="178"/>
      <c r="B258" s="178"/>
      <c r="C258" s="178"/>
      <c r="D258" s="178"/>
      <c r="E258" s="183">
        <v>254</v>
      </c>
      <c r="F258" s="182">
        <v>42632</v>
      </c>
      <c r="G258" s="184">
        <v>0</v>
      </c>
      <c r="H258" s="184">
        <v>0</v>
      </c>
      <c r="I258" s="176"/>
      <c r="J258" s="173"/>
      <c r="K258" s="173"/>
    </row>
    <row r="259" spans="1:11" hidden="1" x14ac:dyDescent="0.25">
      <c r="A259" s="178"/>
      <c r="B259" s="178"/>
      <c r="C259" s="178"/>
      <c r="D259" s="178"/>
      <c r="E259" s="183">
        <v>255</v>
      </c>
      <c r="F259" s="182">
        <v>42633</v>
      </c>
      <c r="G259" s="184">
        <v>0</v>
      </c>
      <c r="H259" s="184">
        <v>0</v>
      </c>
      <c r="I259" s="176"/>
      <c r="J259" s="173"/>
      <c r="K259" s="173"/>
    </row>
    <row r="260" spans="1:11" hidden="1" x14ac:dyDescent="0.25">
      <c r="A260" s="178"/>
      <c r="B260" s="178"/>
      <c r="C260" s="178"/>
      <c r="D260" s="178"/>
      <c r="E260" s="183">
        <v>256</v>
      </c>
      <c r="F260" s="182">
        <v>42634</v>
      </c>
      <c r="G260" s="184">
        <v>0</v>
      </c>
      <c r="H260" s="184">
        <v>0</v>
      </c>
      <c r="I260" s="176"/>
      <c r="J260" s="173"/>
      <c r="K260" s="173"/>
    </row>
    <row r="261" spans="1:11" hidden="1" x14ac:dyDescent="0.25">
      <c r="A261" s="178"/>
      <c r="B261" s="178"/>
      <c r="C261" s="178"/>
      <c r="D261" s="178"/>
      <c r="E261" s="183">
        <v>257</v>
      </c>
      <c r="F261" s="182">
        <v>42635</v>
      </c>
      <c r="G261" s="184">
        <v>0</v>
      </c>
      <c r="H261" s="184">
        <v>0</v>
      </c>
      <c r="I261" s="176"/>
      <c r="J261" s="173"/>
      <c r="K261" s="173"/>
    </row>
    <row r="262" spans="1:11" hidden="1" x14ac:dyDescent="0.25">
      <c r="A262" s="178"/>
      <c r="B262" s="178"/>
      <c r="C262" s="178"/>
      <c r="D262" s="178"/>
      <c r="E262" s="183">
        <v>258</v>
      </c>
      <c r="F262" s="182">
        <v>42636</v>
      </c>
      <c r="G262" s="184">
        <v>0</v>
      </c>
      <c r="H262" s="184">
        <v>0</v>
      </c>
      <c r="I262" s="176"/>
      <c r="J262" s="173"/>
      <c r="K262" s="173"/>
    </row>
    <row r="263" spans="1:11" hidden="1" x14ac:dyDescent="0.25">
      <c r="A263" s="178"/>
      <c r="B263" s="178"/>
      <c r="C263" s="178"/>
      <c r="D263" s="178"/>
      <c r="E263" s="183">
        <v>259</v>
      </c>
      <c r="F263" s="182">
        <v>42637</v>
      </c>
      <c r="G263" s="184">
        <v>0</v>
      </c>
      <c r="H263" s="184">
        <v>0</v>
      </c>
      <c r="I263" s="176"/>
      <c r="J263" s="173"/>
      <c r="K263" s="173"/>
    </row>
    <row r="264" spans="1:11" hidden="1" x14ac:dyDescent="0.25">
      <c r="A264" s="178"/>
      <c r="B264" s="178"/>
      <c r="C264" s="178"/>
      <c r="D264" s="178"/>
      <c r="E264" s="183">
        <v>260</v>
      </c>
      <c r="F264" s="182">
        <v>42638</v>
      </c>
      <c r="G264" s="184">
        <v>0</v>
      </c>
      <c r="H264" s="184">
        <v>0</v>
      </c>
      <c r="I264" s="176"/>
      <c r="J264" s="173"/>
      <c r="K264" s="173"/>
    </row>
    <row r="265" spans="1:11" hidden="1" x14ac:dyDescent="0.25">
      <c r="A265" s="178"/>
      <c r="B265" s="178"/>
      <c r="C265" s="178"/>
      <c r="D265" s="178"/>
      <c r="E265" s="183">
        <v>261</v>
      </c>
      <c r="F265" s="182">
        <v>42639</v>
      </c>
      <c r="G265" s="184">
        <v>0</v>
      </c>
      <c r="H265" s="184">
        <v>0</v>
      </c>
      <c r="I265" s="176"/>
      <c r="J265" s="173"/>
      <c r="K265" s="173"/>
    </row>
    <row r="266" spans="1:11" hidden="1" x14ac:dyDescent="0.25">
      <c r="A266" s="178"/>
      <c r="B266" s="178"/>
      <c r="C266" s="178"/>
      <c r="D266" s="178"/>
      <c r="E266" s="183">
        <v>262</v>
      </c>
      <c r="F266" s="182">
        <v>42640</v>
      </c>
      <c r="G266" s="184">
        <v>0</v>
      </c>
      <c r="H266" s="184">
        <v>0</v>
      </c>
      <c r="I266" s="176"/>
      <c r="J266" s="173"/>
      <c r="K266" s="173"/>
    </row>
    <row r="267" spans="1:11" hidden="1" x14ac:dyDescent="0.25">
      <c r="A267" s="178"/>
      <c r="B267" s="178"/>
      <c r="C267" s="178"/>
      <c r="D267" s="178"/>
      <c r="E267" s="183">
        <v>263</v>
      </c>
      <c r="F267" s="182">
        <v>42641</v>
      </c>
      <c r="G267" s="184">
        <v>0</v>
      </c>
      <c r="H267" s="184">
        <v>0</v>
      </c>
      <c r="I267" s="176"/>
      <c r="J267" s="173"/>
      <c r="K267" s="173"/>
    </row>
    <row r="268" spans="1:11" hidden="1" x14ac:dyDescent="0.25">
      <c r="A268" s="178"/>
      <c r="B268" s="178"/>
      <c r="C268" s="178"/>
      <c r="D268" s="178"/>
      <c r="E268" s="183">
        <v>264</v>
      </c>
      <c r="F268" s="182">
        <v>42642</v>
      </c>
      <c r="G268" s="184">
        <v>0</v>
      </c>
      <c r="H268" s="184">
        <v>0</v>
      </c>
      <c r="I268" s="176"/>
      <c r="J268" s="173"/>
      <c r="K268" s="173"/>
    </row>
    <row r="269" spans="1:11" hidden="1" x14ac:dyDescent="0.25">
      <c r="A269" s="178"/>
      <c r="B269" s="178"/>
      <c r="C269" s="178"/>
      <c r="D269" s="178"/>
      <c r="E269" s="183">
        <v>265</v>
      </c>
      <c r="F269" s="182">
        <v>42643</v>
      </c>
      <c r="G269" s="184">
        <v>0</v>
      </c>
      <c r="H269" s="184">
        <v>0</v>
      </c>
      <c r="I269" s="176"/>
      <c r="J269" s="173"/>
      <c r="K269" s="173"/>
    </row>
    <row r="270" spans="1:11" hidden="1" x14ac:dyDescent="0.25">
      <c r="A270" s="178"/>
      <c r="B270" s="178"/>
      <c r="C270" s="178"/>
      <c r="D270" s="178"/>
      <c r="E270" s="183">
        <v>266</v>
      </c>
      <c r="F270" s="182">
        <v>42644</v>
      </c>
      <c r="G270" s="184">
        <v>0</v>
      </c>
      <c r="H270" s="184">
        <v>0</v>
      </c>
      <c r="I270" s="176"/>
      <c r="J270" s="173"/>
      <c r="K270" s="173"/>
    </row>
    <row r="271" spans="1:11" hidden="1" x14ac:dyDescent="0.25">
      <c r="A271" s="178"/>
      <c r="B271" s="178"/>
      <c r="C271" s="178"/>
      <c r="D271" s="178"/>
      <c r="E271" s="183">
        <v>267</v>
      </c>
      <c r="F271" s="182">
        <v>42645</v>
      </c>
      <c r="G271" s="184">
        <v>0</v>
      </c>
      <c r="H271" s="184">
        <v>0</v>
      </c>
      <c r="I271" s="176"/>
      <c r="J271" s="173"/>
      <c r="K271" s="173"/>
    </row>
    <row r="272" spans="1:11" hidden="1" x14ac:dyDescent="0.25">
      <c r="A272" s="178"/>
      <c r="B272" s="178"/>
      <c r="C272" s="178"/>
      <c r="D272" s="178"/>
      <c r="E272" s="183">
        <v>268</v>
      </c>
      <c r="F272" s="182">
        <v>42646</v>
      </c>
      <c r="G272" s="184">
        <v>0</v>
      </c>
      <c r="H272" s="184">
        <v>0</v>
      </c>
      <c r="I272" s="176"/>
      <c r="J272" s="173"/>
      <c r="K272" s="173"/>
    </row>
    <row r="273" spans="1:11" hidden="1" x14ac:dyDescent="0.25">
      <c r="A273" s="178"/>
      <c r="B273" s="178"/>
      <c r="C273" s="178"/>
      <c r="D273" s="178"/>
      <c r="E273" s="183">
        <v>269</v>
      </c>
      <c r="F273" s="182">
        <v>42647</v>
      </c>
      <c r="G273" s="184">
        <v>0</v>
      </c>
      <c r="H273" s="184">
        <v>0</v>
      </c>
      <c r="I273" s="176"/>
      <c r="J273" s="173"/>
      <c r="K273" s="173"/>
    </row>
    <row r="274" spans="1:11" hidden="1" x14ac:dyDescent="0.25">
      <c r="A274" s="178"/>
      <c r="B274" s="178"/>
      <c r="C274" s="178"/>
      <c r="D274" s="178"/>
      <c r="E274" s="183">
        <v>270</v>
      </c>
      <c r="F274" s="182">
        <v>42648</v>
      </c>
      <c r="G274" s="184">
        <v>0</v>
      </c>
      <c r="H274" s="184">
        <v>0</v>
      </c>
      <c r="I274" s="176"/>
      <c r="J274" s="173"/>
      <c r="K274" s="173"/>
    </row>
    <row r="275" spans="1:11" hidden="1" x14ac:dyDescent="0.25">
      <c r="A275" s="178"/>
      <c r="B275" s="178"/>
      <c r="C275" s="178"/>
      <c r="D275" s="178"/>
      <c r="E275" s="183">
        <v>271</v>
      </c>
      <c r="F275" s="182">
        <v>42649</v>
      </c>
      <c r="G275" s="184">
        <v>0</v>
      </c>
      <c r="H275" s="184">
        <v>0</v>
      </c>
      <c r="I275" s="176"/>
      <c r="J275" s="173"/>
      <c r="K275" s="173"/>
    </row>
    <row r="276" spans="1:11" hidden="1" x14ac:dyDescent="0.25">
      <c r="A276" s="178"/>
      <c r="B276" s="178"/>
      <c r="C276" s="178"/>
      <c r="D276" s="178"/>
      <c r="E276" s="183">
        <v>272</v>
      </c>
      <c r="F276" s="182">
        <v>42650</v>
      </c>
      <c r="G276" s="184">
        <v>0</v>
      </c>
      <c r="H276" s="184">
        <v>0</v>
      </c>
      <c r="I276" s="176"/>
      <c r="J276" s="173"/>
      <c r="K276" s="173"/>
    </row>
    <row r="277" spans="1:11" hidden="1" x14ac:dyDescent="0.25">
      <c r="A277" s="178"/>
      <c r="B277" s="178"/>
      <c r="C277" s="178"/>
      <c r="D277" s="178"/>
      <c r="E277" s="183">
        <v>273</v>
      </c>
      <c r="F277" s="182">
        <v>42651</v>
      </c>
      <c r="G277" s="184">
        <v>0</v>
      </c>
      <c r="H277" s="184">
        <v>0</v>
      </c>
      <c r="I277" s="176"/>
      <c r="J277" s="173"/>
      <c r="K277" s="173"/>
    </row>
    <row r="278" spans="1:11" hidden="1" x14ac:dyDescent="0.25">
      <c r="A278" s="178"/>
      <c r="B278" s="178"/>
      <c r="C278" s="178"/>
      <c r="D278" s="178"/>
      <c r="E278" s="183">
        <v>274</v>
      </c>
      <c r="F278" s="182">
        <v>42652</v>
      </c>
      <c r="G278" s="184">
        <v>0</v>
      </c>
      <c r="H278" s="184">
        <v>0</v>
      </c>
      <c r="I278" s="176"/>
      <c r="J278" s="173"/>
      <c r="K278" s="173"/>
    </row>
    <row r="279" spans="1:11" hidden="1" x14ac:dyDescent="0.25">
      <c r="A279" s="178"/>
      <c r="B279" s="178"/>
      <c r="C279" s="178"/>
      <c r="D279" s="178"/>
      <c r="E279" s="183">
        <v>275</v>
      </c>
      <c r="F279" s="182">
        <v>42653</v>
      </c>
      <c r="G279" s="184">
        <v>0</v>
      </c>
      <c r="H279" s="184">
        <v>0</v>
      </c>
      <c r="I279" s="176"/>
      <c r="J279" s="173"/>
      <c r="K279" s="173"/>
    </row>
    <row r="280" spans="1:11" hidden="1" x14ac:dyDescent="0.25">
      <c r="A280" s="178"/>
      <c r="B280" s="178"/>
      <c r="C280" s="178"/>
      <c r="D280" s="178"/>
      <c r="E280" s="183">
        <v>276</v>
      </c>
      <c r="F280" s="182">
        <v>42654</v>
      </c>
      <c r="G280" s="184">
        <v>0</v>
      </c>
      <c r="H280" s="184">
        <v>0</v>
      </c>
      <c r="I280" s="176"/>
      <c r="J280" s="173"/>
      <c r="K280" s="173"/>
    </row>
    <row r="281" spans="1:11" hidden="1" x14ac:dyDescent="0.25">
      <c r="A281" s="178"/>
      <c r="B281" s="178"/>
      <c r="C281" s="178"/>
      <c r="D281" s="178"/>
      <c r="E281" s="183">
        <v>277</v>
      </c>
      <c r="F281" s="182">
        <v>42655</v>
      </c>
      <c r="G281" s="184">
        <v>0</v>
      </c>
      <c r="H281" s="184">
        <v>0</v>
      </c>
      <c r="I281" s="176"/>
      <c r="J281" s="173"/>
      <c r="K281" s="173"/>
    </row>
    <row r="282" spans="1:11" hidden="1" x14ac:dyDescent="0.25">
      <c r="A282" s="178"/>
      <c r="B282" s="178"/>
      <c r="C282" s="178"/>
      <c r="D282" s="178"/>
      <c r="E282" s="183">
        <v>278</v>
      </c>
      <c r="F282" s="182">
        <v>42656</v>
      </c>
      <c r="G282" s="184">
        <v>0</v>
      </c>
      <c r="H282" s="184">
        <v>0</v>
      </c>
      <c r="I282" s="176"/>
      <c r="J282" s="173"/>
      <c r="K282" s="173"/>
    </row>
    <row r="283" spans="1:11" hidden="1" x14ac:dyDescent="0.25">
      <c r="A283" s="178"/>
      <c r="B283" s="178"/>
      <c r="C283" s="178"/>
      <c r="D283" s="178"/>
      <c r="E283" s="183">
        <v>279</v>
      </c>
      <c r="F283" s="182">
        <v>42657</v>
      </c>
      <c r="G283" s="184">
        <v>0</v>
      </c>
      <c r="H283" s="184">
        <v>0</v>
      </c>
      <c r="I283" s="176"/>
      <c r="J283" s="173"/>
      <c r="K283" s="173"/>
    </row>
    <row r="284" spans="1:11" hidden="1" x14ac:dyDescent="0.25">
      <c r="A284" s="178"/>
      <c r="B284" s="178"/>
      <c r="C284" s="178"/>
      <c r="D284" s="178"/>
      <c r="E284" s="183">
        <v>280</v>
      </c>
      <c r="F284" s="182">
        <v>42658</v>
      </c>
      <c r="G284" s="184">
        <v>0</v>
      </c>
      <c r="H284" s="184">
        <v>0</v>
      </c>
      <c r="I284" s="176"/>
      <c r="J284" s="173"/>
      <c r="K284" s="173"/>
    </row>
    <row r="285" spans="1:11" hidden="1" x14ac:dyDescent="0.25">
      <c r="A285" s="178"/>
      <c r="B285" s="178"/>
      <c r="C285" s="178"/>
      <c r="D285" s="178"/>
      <c r="E285" s="183">
        <v>281</v>
      </c>
      <c r="F285" s="182">
        <v>42659</v>
      </c>
      <c r="G285" s="184">
        <v>0</v>
      </c>
      <c r="H285" s="184">
        <v>0</v>
      </c>
      <c r="I285" s="176"/>
      <c r="J285" s="173"/>
      <c r="K285" s="173"/>
    </row>
    <row r="286" spans="1:11" hidden="1" x14ac:dyDescent="0.25">
      <c r="A286" s="178"/>
      <c r="B286" s="178"/>
      <c r="C286" s="178"/>
      <c r="D286" s="178"/>
      <c r="E286" s="183">
        <v>282</v>
      </c>
      <c r="F286" s="182">
        <v>42660</v>
      </c>
      <c r="G286" s="184">
        <v>0</v>
      </c>
      <c r="H286" s="184">
        <v>0</v>
      </c>
      <c r="I286" s="176"/>
      <c r="J286" s="173"/>
      <c r="K286" s="173"/>
    </row>
    <row r="287" spans="1:11" hidden="1" x14ac:dyDescent="0.25">
      <c r="A287" s="178"/>
      <c r="B287" s="178"/>
      <c r="C287" s="178"/>
      <c r="D287" s="178"/>
      <c r="E287" s="183">
        <v>283</v>
      </c>
      <c r="F287" s="182">
        <v>42661</v>
      </c>
      <c r="G287" s="184">
        <v>0</v>
      </c>
      <c r="H287" s="184">
        <v>0</v>
      </c>
      <c r="I287" s="176"/>
      <c r="J287" s="173"/>
      <c r="K287" s="173"/>
    </row>
    <row r="288" spans="1:11" hidden="1" x14ac:dyDescent="0.25">
      <c r="A288" s="178"/>
      <c r="B288" s="178"/>
      <c r="C288" s="178"/>
      <c r="D288" s="178"/>
      <c r="E288" s="183">
        <v>284</v>
      </c>
      <c r="F288" s="182">
        <v>42662</v>
      </c>
      <c r="G288" s="184">
        <v>0</v>
      </c>
      <c r="H288" s="184">
        <v>0</v>
      </c>
      <c r="I288" s="176"/>
      <c r="J288" s="173"/>
      <c r="K288" s="173"/>
    </row>
    <row r="289" spans="1:11" hidden="1" x14ac:dyDescent="0.25">
      <c r="A289" s="178"/>
      <c r="B289" s="178"/>
      <c r="C289" s="178"/>
      <c r="D289" s="178"/>
      <c r="E289" s="183">
        <v>285</v>
      </c>
      <c r="F289" s="182">
        <v>42663</v>
      </c>
      <c r="G289" s="184">
        <v>0</v>
      </c>
      <c r="H289" s="184">
        <v>0</v>
      </c>
      <c r="I289" s="176"/>
      <c r="J289" s="173"/>
      <c r="K289" s="173"/>
    </row>
    <row r="290" spans="1:11" hidden="1" x14ac:dyDescent="0.25">
      <c r="A290" s="178"/>
      <c r="B290" s="178"/>
      <c r="C290" s="178"/>
      <c r="D290" s="178"/>
      <c r="E290" s="183">
        <v>286</v>
      </c>
      <c r="F290" s="182">
        <v>42664</v>
      </c>
      <c r="G290" s="184">
        <v>0</v>
      </c>
      <c r="H290" s="184">
        <v>0</v>
      </c>
      <c r="I290" s="176"/>
      <c r="J290" s="173"/>
      <c r="K290" s="173"/>
    </row>
    <row r="291" spans="1:11" hidden="1" x14ac:dyDescent="0.25">
      <c r="A291" s="178"/>
      <c r="B291" s="178"/>
      <c r="C291" s="178"/>
      <c r="D291" s="178"/>
      <c r="E291" s="183">
        <v>287</v>
      </c>
      <c r="F291" s="182">
        <v>42665</v>
      </c>
      <c r="G291" s="184">
        <v>0</v>
      </c>
      <c r="H291" s="184">
        <v>0</v>
      </c>
      <c r="I291" s="176"/>
      <c r="J291" s="173"/>
      <c r="K291" s="173"/>
    </row>
    <row r="292" spans="1:11" hidden="1" x14ac:dyDescent="0.25">
      <c r="A292" s="178"/>
      <c r="B292" s="178"/>
      <c r="C292" s="178"/>
      <c r="D292" s="178"/>
      <c r="E292" s="183">
        <v>288</v>
      </c>
      <c r="F292" s="182">
        <v>42666</v>
      </c>
      <c r="G292" s="184">
        <v>0</v>
      </c>
      <c r="H292" s="184">
        <v>0</v>
      </c>
      <c r="I292" s="176"/>
      <c r="J292" s="173"/>
      <c r="K292" s="173"/>
    </row>
    <row r="293" spans="1:11" hidden="1" x14ac:dyDescent="0.25">
      <c r="A293" s="178"/>
      <c r="B293" s="178"/>
      <c r="C293" s="178"/>
      <c r="D293" s="178"/>
      <c r="E293" s="183">
        <v>289</v>
      </c>
      <c r="F293" s="182">
        <v>42667</v>
      </c>
      <c r="G293" s="184">
        <v>0</v>
      </c>
      <c r="H293" s="184">
        <v>0</v>
      </c>
      <c r="I293" s="176"/>
      <c r="J293" s="173"/>
      <c r="K293" s="173"/>
    </row>
    <row r="294" spans="1:11" hidden="1" x14ac:dyDescent="0.25">
      <c r="A294" s="178"/>
      <c r="B294" s="178"/>
      <c r="C294" s="178"/>
      <c r="D294" s="178"/>
      <c r="E294" s="183">
        <v>290</v>
      </c>
      <c r="F294" s="182">
        <v>42668</v>
      </c>
      <c r="G294" s="184">
        <v>0</v>
      </c>
      <c r="H294" s="184">
        <v>0</v>
      </c>
      <c r="I294" s="176"/>
      <c r="J294" s="173"/>
      <c r="K294" s="173"/>
    </row>
    <row r="295" spans="1:11" hidden="1" x14ac:dyDescent="0.25">
      <c r="A295" s="178"/>
      <c r="B295" s="178"/>
      <c r="C295" s="178"/>
      <c r="D295" s="178"/>
      <c r="E295" s="183">
        <v>291</v>
      </c>
      <c r="F295" s="182">
        <v>42669</v>
      </c>
      <c r="G295" s="184">
        <v>0</v>
      </c>
      <c r="H295" s="184">
        <v>0</v>
      </c>
      <c r="I295" s="176"/>
      <c r="J295" s="173"/>
      <c r="K295" s="173"/>
    </row>
    <row r="296" spans="1:11" hidden="1" x14ac:dyDescent="0.25">
      <c r="A296" s="178"/>
      <c r="B296" s="178"/>
      <c r="C296" s="178"/>
      <c r="D296" s="178"/>
      <c r="E296" s="183">
        <v>292</v>
      </c>
      <c r="F296" s="182">
        <v>42670</v>
      </c>
      <c r="G296" s="184">
        <v>0</v>
      </c>
      <c r="H296" s="184">
        <v>0</v>
      </c>
      <c r="I296" s="176"/>
      <c r="J296" s="173"/>
      <c r="K296" s="173"/>
    </row>
    <row r="297" spans="1:11" hidden="1" x14ac:dyDescent="0.25">
      <c r="A297" s="178"/>
      <c r="B297" s="178"/>
      <c r="C297" s="178"/>
      <c r="D297" s="178"/>
      <c r="E297" s="183">
        <v>293</v>
      </c>
      <c r="F297" s="182">
        <v>42671</v>
      </c>
      <c r="G297" s="184">
        <v>0</v>
      </c>
      <c r="H297" s="184">
        <v>0</v>
      </c>
      <c r="I297" s="176"/>
      <c r="J297" s="173"/>
      <c r="K297" s="173"/>
    </row>
    <row r="298" spans="1:11" hidden="1" x14ac:dyDescent="0.25">
      <c r="A298" s="178"/>
      <c r="B298" s="178"/>
      <c r="C298" s="178"/>
      <c r="D298" s="178"/>
      <c r="E298" s="183">
        <v>294</v>
      </c>
      <c r="F298" s="182">
        <v>42672</v>
      </c>
      <c r="G298" s="184">
        <v>0</v>
      </c>
      <c r="H298" s="184">
        <v>0</v>
      </c>
      <c r="I298" s="176"/>
      <c r="J298" s="173"/>
      <c r="K298" s="173"/>
    </row>
    <row r="299" spans="1:11" hidden="1" x14ac:dyDescent="0.25">
      <c r="A299" s="178"/>
      <c r="B299" s="178"/>
      <c r="C299" s="178"/>
      <c r="D299" s="178"/>
      <c r="E299" s="183">
        <v>295</v>
      </c>
      <c r="F299" s="182">
        <v>42673</v>
      </c>
      <c r="G299" s="184">
        <v>0</v>
      </c>
      <c r="H299" s="184">
        <v>0</v>
      </c>
      <c r="I299" s="176"/>
      <c r="J299" s="173"/>
      <c r="K299" s="173"/>
    </row>
    <row r="300" spans="1:11" hidden="1" x14ac:dyDescent="0.25">
      <c r="A300" s="178"/>
      <c r="B300" s="178"/>
      <c r="C300" s="178"/>
      <c r="D300" s="178"/>
      <c r="E300" s="183">
        <v>296</v>
      </c>
      <c r="F300" s="182">
        <v>42674</v>
      </c>
      <c r="G300" s="184">
        <v>0</v>
      </c>
      <c r="H300" s="184">
        <v>0</v>
      </c>
      <c r="I300" s="176"/>
      <c r="J300" s="173"/>
      <c r="K300" s="173"/>
    </row>
    <row r="301" spans="1:11" hidden="1" x14ac:dyDescent="0.25">
      <c r="A301" s="178"/>
      <c r="B301" s="178"/>
      <c r="C301" s="178"/>
      <c r="D301" s="178"/>
      <c r="E301" s="183">
        <v>297</v>
      </c>
      <c r="F301" s="182">
        <v>42675</v>
      </c>
      <c r="G301" s="184">
        <v>0</v>
      </c>
      <c r="H301" s="184">
        <v>0</v>
      </c>
      <c r="I301" s="176"/>
      <c r="J301" s="173"/>
      <c r="K301" s="173"/>
    </row>
    <row r="302" spans="1:11" hidden="1" x14ac:dyDescent="0.25">
      <c r="A302" s="178"/>
      <c r="B302" s="178"/>
      <c r="C302" s="178"/>
      <c r="D302" s="178"/>
      <c r="E302" s="183">
        <v>298</v>
      </c>
      <c r="F302" s="182">
        <v>42676</v>
      </c>
      <c r="G302" s="184">
        <v>0</v>
      </c>
      <c r="H302" s="184">
        <v>0</v>
      </c>
      <c r="I302" s="176"/>
      <c r="J302" s="173"/>
      <c r="K302" s="173"/>
    </row>
    <row r="303" spans="1:11" hidden="1" x14ac:dyDescent="0.25">
      <c r="A303" s="178"/>
      <c r="B303" s="178"/>
      <c r="C303" s="178"/>
      <c r="D303" s="178"/>
      <c r="E303" s="183">
        <v>299</v>
      </c>
      <c r="F303" s="182">
        <v>42677</v>
      </c>
      <c r="G303" s="184">
        <v>0</v>
      </c>
      <c r="H303" s="184">
        <v>0</v>
      </c>
      <c r="I303" s="176"/>
      <c r="J303" s="173"/>
      <c r="K303" s="173"/>
    </row>
    <row r="304" spans="1:11" hidden="1" x14ac:dyDescent="0.25">
      <c r="A304" s="178"/>
      <c r="B304" s="178"/>
      <c r="C304" s="178"/>
      <c r="D304" s="178"/>
      <c r="E304" s="183">
        <v>300</v>
      </c>
      <c r="F304" s="182">
        <v>42678</v>
      </c>
      <c r="G304" s="184">
        <v>0</v>
      </c>
      <c r="H304" s="184">
        <v>0</v>
      </c>
      <c r="I304" s="176"/>
      <c r="J304" s="173"/>
      <c r="K304" s="173"/>
    </row>
    <row r="305" spans="1:11" hidden="1" x14ac:dyDescent="0.25">
      <c r="A305" s="178"/>
      <c r="B305" s="178"/>
      <c r="C305" s="178"/>
      <c r="D305" s="178"/>
      <c r="E305" s="183">
        <v>301</v>
      </c>
      <c r="F305" s="182">
        <v>42679</v>
      </c>
      <c r="G305" s="184">
        <v>0</v>
      </c>
      <c r="H305" s="184">
        <v>0</v>
      </c>
      <c r="I305" s="176"/>
      <c r="J305" s="173"/>
      <c r="K305" s="173"/>
    </row>
    <row r="306" spans="1:11" hidden="1" x14ac:dyDescent="0.25">
      <c r="A306" s="178"/>
      <c r="B306" s="178"/>
      <c r="C306" s="178"/>
      <c r="D306" s="178"/>
      <c r="E306" s="183">
        <v>302</v>
      </c>
      <c r="F306" s="182">
        <v>42680</v>
      </c>
      <c r="G306" s="184">
        <v>0</v>
      </c>
      <c r="H306" s="184">
        <v>0</v>
      </c>
      <c r="I306" s="176"/>
      <c r="J306" s="173"/>
      <c r="K306" s="173"/>
    </row>
    <row r="307" spans="1:11" hidden="1" x14ac:dyDescent="0.25">
      <c r="A307" s="178"/>
      <c r="B307" s="178"/>
      <c r="C307" s="178"/>
      <c r="D307" s="178"/>
      <c r="E307" s="183">
        <v>303</v>
      </c>
      <c r="F307" s="182">
        <v>42681</v>
      </c>
      <c r="G307" s="184">
        <v>0</v>
      </c>
      <c r="H307" s="184">
        <v>0</v>
      </c>
      <c r="I307" s="176"/>
      <c r="J307" s="173"/>
      <c r="K307" s="173"/>
    </row>
    <row r="308" spans="1:11" hidden="1" x14ac:dyDescent="0.25">
      <c r="A308" s="178"/>
      <c r="B308" s="178"/>
      <c r="C308" s="178"/>
      <c r="D308" s="178"/>
      <c r="E308" s="183">
        <v>304</v>
      </c>
      <c r="F308" s="182">
        <v>42682</v>
      </c>
      <c r="G308" s="184">
        <v>0</v>
      </c>
      <c r="H308" s="184">
        <v>0</v>
      </c>
      <c r="I308" s="176"/>
      <c r="J308" s="173"/>
      <c r="K308" s="173"/>
    </row>
    <row r="309" spans="1:11" hidden="1" x14ac:dyDescent="0.25">
      <c r="A309" s="178"/>
      <c r="B309" s="178"/>
      <c r="C309" s="178"/>
      <c r="D309" s="178"/>
      <c r="E309" s="183">
        <v>305</v>
      </c>
      <c r="F309" s="182">
        <v>42683</v>
      </c>
      <c r="G309" s="184">
        <v>0</v>
      </c>
      <c r="H309" s="184">
        <v>0</v>
      </c>
      <c r="I309" s="176"/>
      <c r="J309" s="173"/>
      <c r="K309" s="173"/>
    </row>
    <row r="310" spans="1:11" hidden="1" x14ac:dyDescent="0.25">
      <c r="A310" s="178"/>
      <c r="B310" s="178"/>
      <c r="C310" s="178"/>
      <c r="D310" s="178"/>
      <c r="E310" s="183">
        <v>306</v>
      </c>
      <c r="F310" s="182">
        <v>42684</v>
      </c>
      <c r="G310" s="184">
        <v>0</v>
      </c>
      <c r="H310" s="184">
        <v>0</v>
      </c>
      <c r="I310" s="176"/>
      <c r="J310" s="173"/>
      <c r="K310" s="173"/>
    </row>
    <row r="311" spans="1:11" hidden="1" x14ac:dyDescent="0.25">
      <c r="A311" s="178"/>
      <c r="B311" s="178"/>
      <c r="C311" s="178"/>
      <c r="D311" s="178"/>
      <c r="E311" s="183">
        <v>307</v>
      </c>
      <c r="F311" s="182">
        <v>42685</v>
      </c>
      <c r="G311" s="184">
        <v>0</v>
      </c>
      <c r="H311" s="184">
        <v>0</v>
      </c>
      <c r="I311" s="176"/>
      <c r="J311" s="173"/>
      <c r="K311" s="173"/>
    </row>
    <row r="312" spans="1:11" hidden="1" x14ac:dyDescent="0.25">
      <c r="A312" s="178"/>
      <c r="B312" s="178"/>
      <c r="C312" s="178"/>
      <c r="D312" s="178"/>
      <c r="E312" s="183">
        <v>308</v>
      </c>
      <c r="F312" s="182">
        <v>42686</v>
      </c>
      <c r="G312" s="184">
        <v>0</v>
      </c>
      <c r="H312" s="184">
        <v>0</v>
      </c>
      <c r="I312" s="176"/>
      <c r="J312" s="173"/>
      <c r="K312" s="173"/>
    </row>
    <row r="313" spans="1:11" hidden="1" x14ac:dyDescent="0.25">
      <c r="A313" s="178"/>
      <c r="B313" s="178"/>
      <c r="C313" s="178"/>
      <c r="D313" s="178"/>
      <c r="E313" s="183">
        <v>309</v>
      </c>
      <c r="F313" s="182">
        <v>42687</v>
      </c>
      <c r="G313" s="184">
        <v>0</v>
      </c>
      <c r="H313" s="184">
        <v>0</v>
      </c>
      <c r="I313" s="176"/>
      <c r="J313" s="173"/>
      <c r="K313" s="173"/>
    </row>
    <row r="314" spans="1:11" hidden="1" x14ac:dyDescent="0.25">
      <c r="A314" s="178"/>
      <c r="B314" s="178"/>
      <c r="C314" s="178"/>
      <c r="D314" s="178"/>
      <c r="E314" s="183">
        <v>310</v>
      </c>
      <c r="F314" s="182">
        <v>42688</v>
      </c>
      <c r="G314" s="184">
        <v>0</v>
      </c>
      <c r="H314" s="184">
        <v>0</v>
      </c>
      <c r="I314" s="176"/>
      <c r="J314" s="173"/>
      <c r="K314" s="173"/>
    </row>
    <row r="315" spans="1:11" hidden="1" x14ac:dyDescent="0.25">
      <c r="A315" s="178"/>
      <c r="B315" s="178"/>
      <c r="C315" s="178"/>
      <c r="D315" s="178"/>
      <c r="E315" s="183">
        <v>311</v>
      </c>
      <c r="F315" s="182">
        <v>42689</v>
      </c>
      <c r="G315" s="184">
        <v>0</v>
      </c>
      <c r="H315" s="184">
        <v>0</v>
      </c>
      <c r="I315" s="176"/>
      <c r="J315" s="173"/>
      <c r="K315" s="173"/>
    </row>
    <row r="316" spans="1:11" hidden="1" x14ac:dyDescent="0.25">
      <c r="A316" s="178"/>
      <c r="B316" s="178"/>
      <c r="C316" s="178"/>
      <c r="D316" s="178"/>
      <c r="E316" s="183">
        <v>312</v>
      </c>
      <c r="F316" s="182">
        <v>42690</v>
      </c>
      <c r="G316" s="184">
        <v>0</v>
      </c>
      <c r="H316" s="184">
        <v>0</v>
      </c>
      <c r="I316" s="176"/>
      <c r="J316" s="173"/>
      <c r="K316" s="173"/>
    </row>
    <row r="317" spans="1:11" hidden="1" x14ac:dyDescent="0.25">
      <c r="A317" s="178"/>
      <c r="B317" s="178"/>
      <c r="C317" s="178"/>
      <c r="D317" s="178"/>
      <c r="E317" s="183">
        <v>313</v>
      </c>
      <c r="F317" s="182">
        <v>42691</v>
      </c>
      <c r="G317" s="184">
        <v>0</v>
      </c>
      <c r="H317" s="184">
        <v>0</v>
      </c>
      <c r="I317" s="176"/>
      <c r="J317" s="173"/>
      <c r="K317" s="173"/>
    </row>
    <row r="318" spans="1:11" hidden="1" x14ac:dyDescent="0.25">
      <c r="A318" s="178"/>
      <c r="B318" s="178"/>
      <c r="C318" s="178"/>
      <c r="D318" s="178"/>
      <c r="E318" s="183">
        <v>314</v>
      </c>
      <c r="F318" s="182">
        <v>42692</v>
      </c>
      <c r="G318" s="184">
        <v>0</v>
      </c>
      <c r="H318" s="184">
        <v>0</v>
      </c>
      <c r="I318" s="176"/>
      <c r="J318" s="173"/>
      <c r="K318" s="173"/>
    </row>
    <row r="319" spans="1:11" hidden="1" x14ac:dyDescent="0.25">
      <c r="A319" s="178"/>
      <c r="B319" s="178"/>
      <c r="C319" s="178"/>
      <c r="D319" s="178"/>
      <c r="E319" s="183">
        <v>315</v>
      </c>
      <c r="F319" s="182">
        <v>42693</v>
      </c>
      <c r="G319" s="184">
        <v>0</v>
      </c>
      <c r="H319" s="184">
        <v>0</v>
      </c>
      <c r="I319" s="176"/>
      <c r="J319" s="173"/>
      <c r="K319" s="173"/>
    </row>
    <row r="320" spans="1:11" hidden="1" x14ac:dyDescent="0.25">
      <c r="A320" s="178"/>
      <c r="B320" s="178"/>
      <c r="C320" s="178"/>
      <c r="D320" s="178"/>
      <c r="E320" s="183">
        <v>316</v>
      </c>
      <c r="F320" s="182">
        <v>42694</v>
      </c>
      <c r="G320" s="184">
        <v>0</v>
      </c>
      <c r="H320" s="184">
        <v>0</v>
      </c>
      <c r="I320" s="176"/>
      <c r="J320" s="173"/>
      <c r="K320" s="173"/>
    </row>
    <row r="321" spans="1:11" hidden="1" x14ac:dyDescent="0.25">
      <c r="A321" s="178"/>
      <c r="B321" s="178"/>
      <c r="C321" s="178"/>
      <c r="D321" s="178"/>
      <c r="E321" s="183">
        <v>317</v>
      </c>
      <c r="F321" s="182">
        <v>42695</v>
      </c>
      <c r="G321" s="184">
        <v>0</v>
      </c>
      <c r="H321" s="184">
        <v>0</v>
      </c>
      <c r="I321" s="176"/>
      <c r="J321" s="173"/>
      <c r="K321" s="173"/>
    </row>
    <row r="322" spans="1:11" hidden="1" x14ac:dyDescent="0.25">
      <c r="A322" s="178"/>
      <c r="B322" s="178"/>
      <c r="C322" s="178"/>
      <c r="D322" s="178"/>
      <c r="E322" s="183">
        <v>318</v>
      </c>
      <c r="F322" s="182">
        <v>42696</v>
      </c>
      <c r="G322" s="184">
        <v>0</v>
      </c>
      <c r="H322" s="184">
        <v>0</v>
      </c>
      <c r="I322" s="176"/>
      <c r="J322" s="173"/>
      <c r="K322" s="173"/>
    </row>
    <row r="323" spans="1:11" hidden="1" x14ac:dyDescent="0.25">
      <c r="A323" s="178"/>
      <c r="B323" s="178"/>
      <c r="C323" s="178"/>
      <c r="D323" s="178"/>
      <c r="E323" s="183">
        <v>319</v>
      </c>
      <c r="F323" s="182">
        <v>42697</v>
      </c>
      <c r="G323" s="184">
        <v>0</v>
      </c>
      <c r="H323" s="184">
        <v>0</v>
      </c>
      <c r="I323" s="176"/>
      <c r="J323" s="173"/>
      <c r="K323" s="173"/>
    </row>
    <row r="324" spans="1:11" hidden="1" x14ac:dyDescent="0.25">
      <c r="A324" s="178"/>
      <c r="B324" s="178"/>
      <c r="C324" s="178"/>
      <c r="D324" s="178"/>
      <c r="E324" s="183">
        <v>320</v>
      </c>
      <c r="F324" s="182">
        <v>42698</v>
      </c>
      <c r="G324" s="184">
        <v>0</v>
      </c>
      <c r="H324" s="184">
        <v>0</v>
      </c>
      <c r="I324" s="176"/>
      <c r="J324" s="173"/>
      <c r="K324" s="173"/>
    </row>
    <row r="325" spans="1:11" hidden="1" x14ac:dyDescent="0.25">
      <c r="A325" s="178"/>
      <c r="B325" s="178"/>
      <c r="C325" s="178"/>
      <c r="D325" s="178"/>
      <c r="E325" s="183">
        <v>321</v>
      </c>
      <c r="F325" s="182">
        <v>42699</v>
      </c>
      <c r="G325" s="184">
        <v>0</v>
      </c>
      <c r="H325" s="184">
        <v>0</v>
      </c>
      <c r="I325" s="176"/>
      <c r="J325" s="173"/>
      <c r="K325" s="173"/>
    </row>
    <row r="326" spans="1:11" hidden="1" x14ac:dyDescent="0.25">
      <c r="A326" s="178"/>
      <c r="B326" s="178"/>
      <c r="C326" s="178"/>
      <c r="D326" s="178"/>
      <c r="E326" s="183">
        <v>322</v>
      </c>
      <c r="F326" s="182">
        <v>42700</v>
      </c>
      <c r="G326" s="184">
        <v>0</v>
      </c>
      <c r="H326" s="184">
        <v>0</v>
      </c>
      <c r="I326" s="176"/>
      <c r="J326" s="173"/>
      <c r="K326" s="173"/>
    </row>
    <row r="327" spans="1:11" hidden="1" x14ac:dyDescent="0.25">
      <c r="A327" s="178"/>
      <c r="B327" s="178"/>
      <c r="C327" s="178"/>
      <c r="D327" s="178"/>
      <c r="E327" s="183">
        <v>323</v>
      </c>
      <c r="F327" s="182">
        <v>42701</v>
      </c>
      <c r="G327" s="184">
        <v>0</v>
      </c>
      <c r="H327" s="184">
        <v>0</v>
      </c>
      <c r="I327" s="176"/>
      <c r="J327" s="173"/>
      <c r="K327" s="173"/>
    </row>
    <row r="328" spans="1:11" hidden="1" x14ac:dyDescent="0.25">
      <c r="A328" s="178"/>
      <c r="B328" s="178"/>
      <c r="C328" s="178"/>
      <c r="D328" s="178"/>
      <c r="E328" s="183">
        <v>324</v>
      </c>
      <c r="F328" s="182">
        <v>42702</v>
      </c>
      <c r="G328" s="184">
        <v>0</v>
      </c>
      <c r="H328" s="184">
        <v>0</v>
      </c>
      <c r="I328" s="176"/>
      <c r="J328" s="173"/>
      <c r="K328" s="173"/>
    </row>
    <row r="329" spans="1:11" hidden="1" x14ac:dyDescent="0.25">
      <c r="A329" s="178"/>
      <c r="B329" s="178"/>
      <c r="C329" s="178"/>
      <c r="D329" s="178"/>
      <c r="E329" s="183">
        <v>325</v>
      </c>
      <c r="F329" s="182">
        <v>42703</v>
      </c>
      <c r="G329" s="184">
        <v>0</v>
      </c>
      <c r="H329" s="184">
        <v>0</v>
      </c>
      <c r="I329" s="176"/>
      <c r="J329" s="173"/>
      <c r="K329" s="173"/>
    </row>
    <row r="330" spans="1:11" hidden="1" x14ac:dyDescent="0.25">
      <c r="A330" s="178"/>
      <c r="B330" s="178"/>
      <c r="C330" s="178"/>
      <c r="D330" s="178"/>
      <c r="E330" s="183">
        <v>326</v>
      </c>
      <c r="F330" s="182">
        <v>42704</v>
      </c>
      <c r="G330" s="184">
        <v>0</v>
      </c>
      <c r="H330" s="184">
        <v>0</v>
      </c>
      <c r="I330" s="176"/>
      <c r="J330" s="173"/>
      <c r="K330" s="173"/>
    </row>
    <row r="331" spans="1:11" hidden="1" x14ac:dyDescent="0.25">
      <c r="A331" s="178"/>
      <c r="B331" s="178"/>
      <c r="C331" s="178"/>
      <c r="D331" s="178"/>
      <c r="E331" s="183">
        <v>327</v>
      </c>
      <c r="F331" s="182">
        <v>42705</v>
      </c>
      <c r="G331" s="184">
        <v>0</v>
      </c>
      <c r="H331" s="184">
        <v>0</v>
      </c>
      <c r="I331" s="176"/>
      <c r="J331" s="173"/>
      <c r="K331" s="173"/>
    </row>
    <row r="332" spans="1:11" hidden="1" x14ac:dyDescent="0.25">
      <c r="A332" s="178"/>
      <c r="B332" s="178"/>
      <c r="C332" s="178"/>
      <c r="D332" s="178"/>
      <c r="E332" s="183">
        <v>328</v>
      </c>
      <c r="F332" s="182">
        <v>42706</v>
      </c>
      <c r="G332" s="184">
        <v>0</v>
      </c>
      <c r="H332" s="184">
        <v>0</v>
      </c>
      <c r="I332" s="176"/>
      <c r="J332" s="173"/>
      <c r="K332" s="173"/>
    </row>
    <row r="333" spans="1:11" hidden="1" x14ac:dyDescent="0.25">
      <c r="A333" s="178"/>
      <c r="B333" s="178"/>
      <c r="C333" s="178"/>
      <c r="D333" s="178"/>
      <c r="E333" s="183">
        <v>329</v>
      </c>
      <c r="F333" s="182">
        <v>42707</v>
      </c>
      <c r="G333" s="184">
        <v>0</v>
      </c>
      <c r="H333" s="184">
        <v>0</v>
      </c>
      <c r="I333" s="176"/>
      <c r="J333" s="173"/>
      <c r="K333" s="173"/>
    </row>
    <row r="334" spans="1:11" hidden="1" x14ac:dyDescent="0.25">
      <c r="A334" s="178"/>
      <c r="B334" s="178"/>
      <c r="C334" s="178"/>
      <c r="D334" s="178"/>
      <c r="E334" s="183">
        <v>330</v>
      </c>
      <c r="F334" s="182">
        <v>42708</v>
      </c>
      <c r="G334" s="184">
        <v>0</v>
      </c>
      <c r="H334" s="184">
        <v>0</v>
      </c>
      <c r="I334" s="176"/>
      <c r="J334" s="173"/>
      <c r="K334" s="173"/>
    </row>
    <row r="335" spans="1:11" hidden="1" x14ac:dyDescent="0.25">
      <c r="A335" s="178"/>
      <c r="B335" s="178"/>
      <c r="C335" s="178"/>
      <c r="D335" s="178"/>
      <c r="E335" s="183">
        <v>331</v>
      </c>
      <c r="F335" s="182">
        <v>42709</v>
      </c>
      <c r="G335" s="184">
        <v>0</v>
      </c>
      <c r="H335" s="184">
        <v>0</v>
      </c>
      <c r="I335" s="176"/>
      <c r="J335" s="173"/>
      <c r="K335" s="173"/>
    </row>
    <row r="336" spans="1:11" hidden="1" x14ac:dyDescent="0.25">
      <c r="A336" s="178"/>
      <c r="B336" s="178"/>
      <c r="C336" s="178"/>
      <c r="D336" s="178"/>
      <c r="E336" s="183">
        <v>332</v>
      </c>
      <c r="F336" s="182">
        <v>42710</v>
      </c>
      <c r="G336" s="184">
        <v>0</v>
      </c>
      <c r="H336" s="184">
        <v>0</v>
      </c>
      <c r="I336" s="176"/>
      <c r="J336" s="173"/>
      <c r="K336" s="173"/>
    </row>
    <row r="337" spans="1:11" hidden="1" x14ac:dyDescent="0.25">
      <c r="A337" s="178"/>
      <c r="B337" s="178"/>
      <c r="C337" s="178"/>
      <c r="D337" s="178"/>
      <c r="E337" s="183">
        <v>333</v>
      </c>
      <c r="F337" s="182">
        <v>42711</v>
      </c>
      <c r="G337" s="184">
        <v>0</v>
      </c>
      <c r="H337" s="184">
        <v>0</v>
      </c>
      <c r="I337" s="176"/>
      <c r="J337" s="173"/>
      <c r="K337" s="173"/>
    </row>
    <row r="338" spans="1:11" hidden="1" x14ac:dyDescent="0.25">
      <c r="A338" s="178"/>
      <c r="B338" s="178"/>
      <c r="C338" s="178"/>
      <c r="D338" s="178"/>
      <c r="E338" s="183">
        <v>334</v>
      </c>
      <c r="F338" s="182">
        <v>42712</v>
      </c>
      <c r="G338" s="184">
        <v>0</v>
      </c>
      <c r="H338" s="184">
        <v>0</v>
      </c>
      <c r="I338" s="176"/>
      <c r="J338" s="173"/>
      <c r="K338" s="173"/>
    </row>
    <row r="339" spans="1:11" hidden="1" x14ac:dyDescent="0.25">
      <c r="A339" s="178"/>
      <c r="B339" s="178"/>
      <c r="C339" s="178"/>
      <c r="D339" s="178"/>
      <c r="E339" s="183">
        <v>335</v>
      </c>
      <c r="F339" s="182">
        <v>42713</v>
      </c>
      <c r="G339" s="184">
        <v>0</v>
      </c>
      <c r="H339" s="184">
        <v>0</v>
      </c>
      <c r="I339" s="176"/>
      <c r="J339" s="173"/>
      <c r="K339" s="173"/>
    </row>
    <row r="340" spans="1:11" hidden="1" x14ac:dyDescent="0.25">
      <c r="A340" s="178"/>
      <c r="B340" s="178"/>
      <c r="C340" s="178"/>
      <c r="D340" s="178"/>
      <c r="E340" s="183">
        <v>336</v>
      </c>
      <c r="F340" s="182">
        <v>42714</v>
      </c>
      <c r="G340" s="184">
        <v>0</v>
      </c>
      <c r="H340" s="184">
        <v>0</v>
      </c>
      <c r="I340" s="176"/>
      <c r="J340" s="173"/>
      <c r="K340" s="173"/>
    </row>
    <row r="341" spans="1:11" hidden="1" x14ac:dyDescent="0.25">
      <c r="A341" s="178"/>
      <c r="B341" s="178"/>
      <c r="C341" s="178"/>
      <c r="D341" s="178"/>
      <c r="E341" s="183">
        <v>337</v>
      </c>
      <c r="F341" s="182">
        <v>42715</v>
      </c>
      <c r="G341" s="184">
        <v>0</v>
      </c>
      <c r="H341" s="184">
        <v>0</v>
      </c>
      <c r="I341" s="176"/>
      <c r="J341" s="173"/>
      <c r="K341" s="173"/>
    </row>
    <row r="342" spans="1:11" hidden="1" x14ac:dyDescent="0.25">
      <c r="A342" s="178"/>
      <c r="B342" s="178"/>
      <c r="C342" s="178"/>
      <c r="D342" s="178"/>
      <c r="E342" s="183">
        <v>338</v>
      </c>
      <c r="F342" s="182">
        <v>42716</v>
      </c>
      <c r="G342" s="184">
        <v>0</v>
      </c>
      <c r="H342" s="184">
        <v>0</v>
      </c>
      <c r="I342" s="176"/>
      <c r="J342" s="173"/>
      <c r="K342" s="173"/>
    </row>
    <row r="343" spans="1:11" hidden="1" x14ac:dyDescent="0.25">
      <c r="A343" s="178"/>
      <c r="B343" s="178"/>
      <c r="C343" s="178"/>
      <c r="D343" s="178"/>
      <c r="E343" s="183">
        <v>339</v>
      </c>
      <c r="F343" s="182">
        <v>42717</v>
      </c>
      <c r="G343" s="184">
        <v>0</v>
      </c>
      <c r="H343" s="184">
        <v>0</v>
      </c>
      <c r="I343" s="176"/>
      <c r="J343" s="173"/>
      <c r="K343" s="173"/>
    </row>
    <row r="344" spans="1:11" hidden="1" x14ac:dyDescent="0.25">
      <c r="A344" s="178"/>
      <c r="B344" s="178"/>
      <c r="C344" s="178"/>
      <c r="D344" s="178"/>
      <c r="E344" s="183">
        <v>340</v>
      </c>
      <c r="F344" s="182">
        <v>42718</v>
      </c>
      <c r="G344" s="184">
        <v>0</v>
      </c>
      <c r="H344" s="184">
        <v>0</v>
      </c>
      <c r="I344" s="176"/>
      <c r="J344" s="173"/>
      <c r="K344" s="173"/>
    </row>
    <row r="345" spans="1:11" hidden="1" x14ac:dyDescent="0.25">
      <c r="A345" s="178"/>
      <c r="B345" s="178"/>
      <c r="C345" s="178"/>
      <c r="D345" s="178"/>
      <c r="E345" s="183">
        <v>341</v>
      </c>
      <c r="F345" s="182">
        <v>42719</v>
      </c>
      <c r="G345" s="184">
        <v>0</v>
      </c>
      <c r="H345" s="184">
        <v>0</v>
      </c>
      <c r="I345" s="176"/>
      <c r="J345" s="173"/>
      <c r="K345" s="173"/>
    </row>
    <row r="346" spans="1:11" hidden="1" x14ac:dyDescent="0.25">
      <c r="A346" s="178"/>
      <c r="B346" s="178"/>
      <c r="C346" s="178"/>
      <c r="D346" s="178"/>
      <c r="E346" s="183">
        <v>342</v>
      </c>
      <c r="F346" s="182">
        <v>42720</v>
      </c>
      <c r="G346" s="184">
        <v>0</v>
      </c>
      <c r="H346" s="184">
        <v>0</v>
      </c>
      <c r="I346" s="176"/>
      <c r="J346" s="173"/>
      <c r="K346" s="173"/>
    </row>
    <row r="347" spans="1:11" hidden="1" x14ac:dyDescent="0.25">
      <c r="A347" s="178"/>
      <c r="B347" s="178"/>
      <c r="C347" s="178"/>
      <c r="D347" s="178"/>
      <c r="E347" s="183">
        <v>343</v>
      </c>
      <c r="F347" s="182">
        <v>42721</v>
      </c>
      <c r="G347" s="184">
        <v>0</v>
      </c>
      <c r="H347" s="184">
        <v>0</v>
      </c>
      <c r="I347" s="176"/>
      <c r="J347" s="173"/>
      <c r="K347" s="173"/>
    </row>
    <row r="348" spans="1:11" hidden="1" x14ac:dyDescent="0.25">
      <c r="A348" s="178"/>
      <c r="B348" s="178"/>
      <c r="C348" s="178"/>
      <c r="D348" s="178"/>
      <c r="E348" s="183">
        <v>344</v>
      </c>
      <c r="F348" s="182">
        <v>42722</v>
      </c>
      <c r="G348" s="184">
        <v>0</v>
      </c>
      <c r="H348" s="184">
        <v>0</v>
      </c>
      <c r="I348" s="176"/>
      <c r="J348" s="173"/>
      <c r="K348" s="173"/>
    </row>
    <row r="349" spans="1:11" hidden="1" x14ac:dyDescent="0.25">
      <c r="A349" s="178"/>
      <c r="B349" s="178"/>
      <c r="C349" s="178"/>
      <c r="D349" s="178"/>
      <c r="E349" s="183">
        <v>345</v>
      </c>
      <c r="F349" s="182">
        <v>42723</v>
      </c>
      <c r="G349" s="184">
        <v>0</v>
      </c>
      <c r="H349" s="184">
        <v>0</v>
      </c>
      <c r="I349" s="176"/>
      <c r="J349" s="173"/>
      <c r="K349" s="173"/>
    </row>
    <row r="350" spans="1:11" hidden="1" x14ac:dyDescent="0.25">
      <c r="A350" s="178"/>
      <c r="B350" s="178"/>
      <c r="C350" s="178"/>
      <c r="D350" s="178"/>
      <c r="E350" s="183">
        <v>346</v>
      </c>
      <c r="F350" s="182">
        <v>42724</v>
      </c>
      <c r="G350" s="184">
        <v>0</v>
      </c>
      <c r="H350" s="184">
        <v>0</v>
      </c>
      <c r="I350" s="176"/>
      <c r="J350" s="173"/>
      <c r="K350" s="173"/>
    </row>
    <row r="351" spans="1:11" hidden="1" x14ac:dyDescent="0.25">
      <c r="A351" s="178"/>
      <c r="B351" s="178"/>
      <c r="C351" s="178"/>
      <c r="D351" s="178"/>
      <c r="E351" s="183">
        <v>347</v>
      </c>
      <c r="F351" s="182">
        <v>42725</v>
      </c>
      <c r="G351" s="184">
        <v>0</v>
      </c>
      <c r="H351" s="184">
        <v>0</v>
      </c>
      <c r="I351" s="176"/>
      <c r="J351" s="173"/>
      <c r="K351" s="173"/>
    </row>
    <row r="352" spans="1:11" hidden="1" x14ac:dyDescent="0.25">
      <c r="A352" s="178"/>
      <c r="B352" s="178"/>
      <c r="C352" s="178"/>
      <c r="D352" s="178"/>
      <c r="E352" s="183">
        <v>348</v>
      </c>
      <c r="F352" s="182">
        <v>42726</v>
      </c>
      <c r="G352" s="184">
        <v>0</v>
      </c>
      <c r="H352" s="184">
        <v>0</v>
      </c>
      <c r="I352" s="176"/>
      <c r="J352" s="173"/>
      <c r="K352" s="173"/>
    </row>
    <row r="353" spans="1:11" hidden="1" x14ac:dyDescent="0.25">
      <c r="A353" s="178"/>
      <c r="B353" s="178"/>
      <c r="C353" s="178"/>
      <c r="D353" s="178"/>
      <c r="E353" s="183">
        <v>349</v>
      </c>
      <c r="F353" s="182">
        <v>42727</v>
      </c>
      <c r="G353" s="184">
        <v>0</v>
      </c>
      <c r="H353" s="184">
        <v>0</v>
      </c>
      <c r="I353" s="176"/>
      <c r="J353" s="173"/>
      <c r="K353" s="173"/>
    </row>
    <row r="354" spans="1:11" hidden="1" x14ac:dyDescent="0.25">
      <c r="A354" s="178"/>
      <c r="B354" s="178"/>
      <c r="C354" s="178"/>
      <c r="D354" s="178"/>
      <c r="E354" s="183">
        <v>350</v>
      </c>
      <c r="F354" s="182">
        <v>42728</v>
      </c>
      <c r="G354" s="184">
        <v>0</v>
      </c>
      <c r="H354" s="184">
        <v>0</v>
      </c>
      <c r="I354" s="176"/>
      <c r="J354" s="173"/>
      <c r="K354" s="173"/>
    </row>
    <row r="355" spans="1:11" hidden="1" x14ac:dyDescent="0.25">
      <c r="A355" s="178"/>
      <c r="B355" s="178"/>
      <c r="C355" s="178"/>
      <c r="D355" s="178"/>
      <c r="E355" s="183">
        <v>351</v>
      </c>
      <c r="F355" s="182">
        <v>42729</v>
      </c>
      <c r="G355" s="184">
        <v>0</v>
      </c>
      <c r="H355" s="184">
        <v>0</v>
      </c>
      <c r="I355" s="176"/>
      <c r="J355" s="173"/>
      <c r="K355" s="173"/>
    </row>
    <row r="356" spans="1:11" hidden="1" x14ac:dyDescent="0.25">
      <c r="A356" s="178"/>
      <c r="B356" s="178"/>
      <c r="C356" s="178"/>
      <c r="D356" s="178"/>
      <c r="E356" s="183">
        <v>352</v>
      </c>
      <c r="F356" s="182">
        <v>42730</v>
      </c>
      <c r="G356" s="184">
        <v>0</v>
      </c>
      <c r="H356" s="184">
        <v>0</v>
      </c>
      <c r="I356" s="176"/>
      <c r="J356" s="173"/>
      <c r="K356" s="173"/>
    </row>
    <row r="357" spans="1:11" hidden="1" x14ac:dyDescent="0.25">
      <c r="A357" s="178"/>
      <c r="B357" s="178"/>
      <c r="C357" s="178"/>
      <c r="D357" s="178"/>
      <c r="E357" s="183">
        <v>353</v>
      </c>
      <c r="F357" s="182">
        <v>42731</v>
      </c>
      <c r="G357" s="184">
        <v>0</v>
      </c>
      <c r="H357" s="184">
        <v>0</v>
      </c>
      <c r="I357" s="176"/>
      <c r="J357" s="173"/>
      <c r="K357" s="173"/>
    </row>
    <row r="358" spans="1:11" hidden="1" x14ac:dyDescent="0.25">
      <c r="A358" s="178"/>
      <c r="B358" s="178"/>
      <c r="C358" s="178"/>
      <c r="D358" s="178"/>
      <c r="E358" s="183">
        <v>354</v>
      </c>
      <c r="F358" s="182">
        <v>42732</v>
      </c>
      <c r="G358" s="184">
        <v>0</v>
      </c>
      <c r="H358" s="184">
        <v>0</v>
      </c>
      <c r="I358" s="176"/>
      <c r="J358" s="173"/>
      <c r="K358" s="173"/>
    </row>
    <row r="359" spans="1:11" hidden="1" x14ac:dyDescent="0.25">
      <c r="A359" s="178"/>
      <c r="B359" s="178"/>
      <c r="C359" s="178"/>
      <c r="D359" s="178"/>
      <c r="E359" s="183">
        <v>355</v>
      </c>
      <c r="F359" s="182">
        <v>42733</v>
      </c>
      <c r="G359" s="184">
        <v>0</v>
      </c>
      <c r="H359" s="184">
        <v>0</v>
      </c>
      <c r="I359" s="176"/>
      <c r="J359" s="173"/>
      <c r="K359" s="173"/>
    </row>
    <row r="360" spans="1:11" hidden="1" x14ac:dyDescent="0.25">
      <c r="A360" s="178"/>
      <c r="B360" s="178"/>
      <c r="C360" s="178"/>
      <c r="D360" s="178"/>
      <c r="E360" s="183">
        <v>356</v>
      </c>
      <c r="F360" s="182">
        <v>42734</v>
      </c>
      <c r="G360" s="184">
        <v>0</v>
      </c>
      <c r="H360" s="184">
        <v>0</v>
      </c>
      <c r="I360" s="176"/>
      <c r="J360" s="173"/>
      <c r="K360" s="173"/>
    </row>
    <row r="361" spans="1:11" hidden="1" x14ac:dyDescent="0.25">
      <c r="A361" s="178"/>
      <c r="B361" s="178"/>
      <c r="C361" s="178"/>
      <c r="D361" s="178"/>
      <c r="E361" s="183">
        <v>357</v>
      </c>
      <c r="F361" s="182">
        <v>42735</v>
      </c>
      <c r="G361" s="184">
        <v>0</v>
      </c>
      <c r="H361" s="184">
        <v>0</v>
      </c>
      <c r="I361" s="176"/>
      <c r="J361" s="173"/>
      <c r="K361" s="173"/>
    </row>
    <row r="362" spans="1:11" hidden="1" x14ac:dyDescent="0.25">
      <c r="A362" s="178"/>
      <c r="B362" s="178"/>
      <c r="C362" s="178"/>
      <c r="D362" s="178"/>
      <c r="E362" s="183">
        <v>358</v>
      </c>
      <c r="F362" s="182">
        <v>42736</v>
      </c>
      <c r="G362" s="184">
        <v>0</v>
      </c>
      <c r="H362" s="184">
        <v>0</v>
      </c>
      <c r="I362" s="176"/>
      <c r="J362" s="173"/>
      <c r="K362" s="173"/>
    </row>
    <row r="363" spans="1:11" hidden="1" x14ac:dyDescent="0.25">
      <c r="A363" s="178"/>
      <c r="B363" s="178"/>
      <c r="C363" s="178"/>
      <c r="D363" s="178"/>
      <c r="E363" s="183">
        <v>359</v>
      </c>
      <c r="F363" s="182">
        <v>42737</v>
      </c>
      <c r="G363" s="184">
        <v>0</v>
      </c>
      <c r="H363" s="184">
        <v>0</v>
      </c>
      <c r="I363" s="176"/>
      <c r="J363" s="173"/>
      <c r="K363" s="173"/>
    </row>
    <row r="364" spans="1:11" hidden="1" x14ac:dyDescent="0.25">
      <c r="A364" s="178"/>
      <c r="B364" s="178"/>
      <c r="C364" s="178"/>
      <c r="D364" s="178"/>
      <c r="E364" s="183">
        <v>360</v>
      </c>
      <c r="F364" s="182">
        <v>42738</v>
      </c>
      <c r="G364" s="184">
        <v>0</v>
      </c>
      <c r="H364" s="184">
        <v>0</v>
      </c>
      <c r="I364" s="176"/>
      <c r="J364" s="173"/>
      <c r="K364" s="173"/>
    </row>
    <row r="365" spans="1:11" hidden="1" x14ac:dyDescent="0.25">
      <c r="A365" s="178"/>
      <c r="B365" s="178"/>
      <c r="C365" s="178"/>
      <c r="D365" s="178"/>
      <c r="E365" s="183">
        <v>361</v>
      </c>
      <c r="F365" s="182">
        <v>42739</v>
      </c>
      <c r="G365" s="184">
        <v>0</v>
      </c>
      <c r="H365" s="184">
        <v>0</v>
      </c>
      <c r="I365" s="176"/>
      <c r="J365" s="173"/>
      <c r="K365" s="173"/>
    </row>
    <row r="366" spans="1:11" hidden="1" x14ac:dyDescent="0.25">
      <c r="A366" s="178"/>
      <c r="B366" s="178"/>
      <c r="C366" s="178"/>
      <c r="D366" s="178"/>
      <c r="E366" s="183">
        <v>362</v>
      </c>
      <c r="F366" s="182">
        <v>42740</v>
      </c>
      <c r="G366" s="184">
        <v>0</v>
      </c>
      <c r="H366" s="184">
        <v>0</v>
      </c>
      <c r="I366" s="176"/>
      <c r="J366" s="173"/>
      <c r="K366" s="173"/>
    </row>
    <row r="367" spans="1:11" hidden="1" x14ac:dyDescent="0.25">
      <c r="A367" s="178"/>
      <c r="B367" s="178"/>
      <c r="C367" s="178"/>
      <c r="D367" s="178"/>
      <c r="E367" s="183">
        <v>363</v>
      </c>
      <c r="F367" s="182">
        <v>42741</v>
      </c>
      <c r="G367" s="184">
        <v>0</v>
      </c>
      <c r="H367" s="184">
        <v>0</v>
      </c>
      <c r="I367" s="176"/>
      <c r="J367" s="173"/>
      <c r="K367" s="173"/>
    </row>
    <row r="368" spans="1:11" hidden="1" x14ac:dyDescent="0.25">
      <c r="A368" s="178"/>
      <c r="B368" s="178"/>
      <c r="C368" s="178"/>
      <c r="D368" s="178"/>
      <c r="E368" s="183">
        <v>364</v>
      </c>
      <c r="F368" s="182">
        <v>42742</v>
      </c>
      <c r="G368" s="184">
        <v>0</v>
      </c>
      <c r="H368" s="184">
        <v>0</v>
      </c>
      <c r="I368" s="176"/>
      <c r="J368" s="173"/>
      <c r="K368" s="173"/>
    </row>
    <row r="369" spans="1:11" hidden="1" x14ac:dyDescent="0.25">
      <c r="A369" s="178"/>
      <c r="B369" s="178"/>
      <c r="C369" s="178"/>
      <c r="D369" s="178"/>
      <c r="E369" s="183">
        <v>365</v>
      </c>
      <c r="F369" s="182">
        <v>42743</v>
      </c>
      <c r="G369" s="184">
        <v>0</v>
      </c>
      <c r="H369" s="184">
        <v>0</v>
      </c>
      <c r="I369" s="176"/>
      <c r="J369" s="173"/>
      <c r="K369" s="173"/>
    </row>
    <row r="370" spans="1:11" hidden="1" x14ac:dyDescent="0.25">
      <c r="A370" s="178"/>
      <c r="B370" s="178"/>
      <c r="C370" s="178"/>
      <c r="D370" s="178"/>
      <c r="E370" s="183">
        <v>366</v>
      </c>
      <c r="F370" s="182">
        <v>42744</v>
      </c>
      <c r="G370" s="184">
        <v>0</v>
      </c>
      <c r="H370" s="184">
        <v>0</v>
      </c>
      <c r="I370" s="176"/>
      <c r="J370" s="173"/>
      <c r="K370" s="173"/>
    </row>
    <row r="371" spans="1:11" hidden="1" x14ac:dyDescent="0.25">
      <c r="A371" s="178"/>
      <c r="B371" s="178"/>
      <c r="C371" s="178"/>
      <c r="D371" s="178"/>
      <c r="E371" s="183">
        <v>367</v>
      </c>
      <c r="F371" s="182">
        <v>42745</v>
      </c>
      <c r="G371" s="184">
        <v>0</v>
      </c>
      <c r="H371" s="184">
        <v>0</v>
      </c>
      <c r="I371" s="176"/>
      <c r="J371" s="173"/>
      <c r="K371" s="173"/>
    </row>
    <row r="372" spans="1:11" hidden="1" x14ac:dyDescent="0.25">
      <c r="A372" s="178"/>
      <c r="B372" s="178"/>
      <c r="C372" s="178"/>
      <c r="D372" s="178"/>
      <c r="E372" s="183">
        <v>368</v>
      </c>
      <c r="F372" s="182">
        <v>42746</v>
      </c>
      <c r="G372" s="184">
        <v>0</v>
      </c>
      <c r="H372" s="184">
        <v>0</v>
      </c>
      <c r="I372" s="176"/>
      <c r="J372" s="173"/>
      <c r="K372" s="173"/>
    </row>
    <row r="373" spans="1:11" hidden="1" x14ac:dyDescent="0.25">
      <c r="A373" s="178"/>
      <c r="B373" s="178"/>
      <c r="C373" s="178"/>
      <c r="D373" s="178"/>
      <c r="E373" s="183">
        <v>369</v>
      </c>
      <c r="F373" s="182">
        <v>42747</v>
      </c>
      <c r="G373" s="184">
        <v>0</v>
      </c>
      <c r="H373" s="184">
        <v>0</v>
      </c>
      <c r="I373" s="176"/>
      <c r="J373" s="173"/>
      <c r="K373" s="173"/>
    </row>
    <row r="374" spans="1:11" hidden="1" x14ac:dyDescent="0.25">
      <c r="A374" s="178"/>
      <c r="B374" s="178"/>
      <c r="C374" s="178"/>
      <c r="D374" s="178"/>
      <c r="E374" s="183">
        <v>370</v>
      </c>
      <c r="F374" s="182">
        <v>42748</v>
      </c>
      <c r="G374" s="184">
        <v>0</v>
      </c>
      <c r="H374" s="184">
        <v>0</v>
      </c>
      <c r="I374" s="176"/>
      <c r="J374" s="173"/>
      <c r="K374" s="173"/>
    </row>
    <row r="375" spans="1:11" hidden="1" x14ac:dyDescent="0.25">
      <c r="A375" s="178"/>
      <c r="B375" s="178"/>
      <c r="C375" s="178"/>
      <c r="D375" s="178"/>
      <c r="E375" s="183">
        <v>371</v>
      </c>
      <c r="F375" s="182">
        <v>42749</v>
      </c>
      <c r="G375" s="184">
        <v>0</v>
      </c>
      <c r="H375" s="184">
        <v>0</v>
      </c>
      <c r="I375" s="176"/>
      <c r="J375" s="173"/>
      <c r="K375" s="173"/>
    </row>
    <row r="376" spans="1:11" hidden="1" x14ac:dyDescent="0.25">
      <c r="A376" s="178"/>
      <c r="B376" s="178"/>
      <c r="C376" s="178"/>
      <c r="D376" s="178"/>
      <c r="E376" s="183">
        <v>372</v>
      </c>
      <c r="F376" s="182">
        <v>42750</v>
      </c>
      <c r="G376" s="184">
        <v>0</v>
      </c>
      <c r="H376" s="184">
        <v>0</v>
      </c>
      <c r="I376" s="176"/>
      <c r="J376" s="173"/>
      <c r="K376" s="173"/>
    </row>
    <row r="377" spans="1:11" hidden="1" x14ac:dyDescent="0.25">
      <c r="A377" s="178"/>
      <c r="B377" s="178"/>
      <c r="C377" s="178"/>
      <c r="D377" s="178"/>
      <c r="E377" s="183">
        <v>373</v>
      </c>
      <c r="F377" s="182">
        <v>42751</v>
      </c>
      <c r="G377" s="184">
        <v>0</v>
      </c>
      <c r="H377" s="184">
        <v>0</v>
      </c>
      <c r="I377" s="176"/>
      <c r="J377" s="173"/>
      <c r="K377" s="173"/>
    </row>
    <row r="378" spans="1:11" hidden="1" x14ac:dyDescent="0.25">
      <c r="A378" s="178"/>
      <c r="B378" s="178"/>
      <c r="C378" s="178"/>
      <c r="D378" s="178"/>
      <c r="E378" s="183">
        <v>374</v>
      </c>
      <c r="F378" s="182">
        <v>42752</v>
      </c>
      <c r="G378" s="184">
        <v>0</v>
      </c>
      <c r="H378" s="184">
        <v>0</v>
      </c>
      <c r="I378" s="176"/>
      <c r="J378" s="173"/>
      <c r="K378" s="173"/>
    </row>
    <row r="379" spans="1:11" hidden="1" x14ac:dyDescent="0.25">
      <c r="A379" s="178"/>
      <c r="B379" s="178"/>
      <c r="C379" s="178"/>
      <c r="D379" s="178"/>
      <c r="E379" s="183">
        <v>375</v>
      </c>
      <c r="F379" s="182">
        <v>42753</v>
      </c>
      <c r="G379" s="184">
        <v>0</v>
      </c>
      <c r="H379" s="184">
        <v>0</v>
      </c>
      <c r="I379" s="176"/>
      <c r="J379" s="173"/>
      <c r="K379" s="173"/>
    </row>
    <row r="380" spans="1:11" hidden="1" x14ac:dyDescent="0.25">
      <c r="A380" s="178"/>
      <c r="B380" s="178"/>
      <c r="C380" s="178"/>
      <c r="D380" s="178"/>
      <c r="E380" s="183">
        <v>376</v>
      </c>
      <c r="F380" s="182">
        <v>42754</v>
      </c>
      <c r="G380" s="184">
        <v>0</v>
      </c>
      <c r="H380" s="184">
        <v>0</v>
      </c>
      <c r="I380" s="176"/>
      <c r="J380" s="173"/>
      <c r="K380" s="173"/>
    </row>
    <row r="381" spans="1:11" hidden="1" x14ac:dyDescent="0.25">
      <c r="A381" s="178"/>
      <c r="B381" s="178"/>
      <c r="C381" s="178"/>
      <c r="D381" s="178"/>
      <c r="E381" s="183">
        <v>377</v>
      </c>
      <c r="F381" s="182">
        <v>42755</v>
      </c>
      <c r="G381" s="184">
        <v>0</v>
      </c>
      <c r="H381" s="184">
        <v>0</v>
      </c>
      <c r="I381" s="176"/>
      <c r="J381" s="173"/>
      <c r="K381" s="173"/>
    </row>
    <row r="382" spans="1:11" hidden="1" x14ac:dyDescent="0.25">
      <c r="A382" s="178"/>
      <c r="B382" s="178"/>
      <c r="C382" s="178"/>
      <c r="D382" s="178"/>
      <c r="E382" s="183">
        <v>378</v>
      </c>
      <c r="F382" s="182">
        <v>42756</v>
      </c>
      <c r="G382" s="184">
        <v>0</v>
      </c>
      <c r="H382" s="184">
        <v>0</v>
      </c>
      <c r="I382" s="176"/>
      <c r="J382" s="173"/>
      <c r="K382" s="173"/>
    </row>
    <row r="383" spans="1:11" hidden="1" x14ac:dyDescent="0.25">
      <c r="A383" s="178"/>
      <c r="B383" s="178"/>
      <c r="C383" s="178"/>
      <c r="D383" s="178"/>
      <c r="E383" s="183">
        <v>379</v>
      </c>
      <c r="F383" s="182">
        <v>42757</v>
      </c>
      <c r="G383" s="184">
        <v>0</v>
      </c>
      <c r="H383" s="184">
        <v>0</v>
      </c>
      <c r="I383" s="176"/>
      <c r="J383" s="173"/>
      <c r="K383" s="173"/>
    </row>
    <row r="384" spans="1:11" hidden="1" x14ac:dyDescent="0.25">
      <c r="A384" s="178"/>
      <c r="B384" s="178"/>
      <c r="C384" s="178"/>
      <c r="D384" s="178"/>
      <c r="E384" s="183">
        <v>380</v>
      </c>
      <c r="F384" s="182">
        <v>42758</v>
      </c>
      <c r="G384" s="184">
        <v>0</v>
      </c>
      <c r="H384" s="184">
        <v>0</v>
      </c>
      <c r="I384" s="176"/>
      <c r="J384" s="173"/>
      <c r="K384" s="173"/>
    </row>
    <row r="385" spans="1:11" hidden="1" x14ac:dyDescent="0.25">
      <c r="A385" s="178"/>
      <c r="B385" s="178"/>
      <c r="C385" s="178"/>
      <c r="D385" s="178"/>
      <c r="E385" s="183">
        <v>381</v>
      </c>
      <c r="F385" s="182">
        <v>42759</v>
      </c>
      <c r="G385" s="184">
        <v>0</v>
      </c>
      <c r="H385" s="184">
        <v>0</v>
      </c>
      <c r="I385" s="176"/>
      <c r="J385" s="173"/>
      <c r="K385" s="173"/>
    </row>
    <row r="386" spans="1:11" hidden="1" x14ac:dyDescent="0.25">
      <c r="A386" s="178"/>
      <c r="B386" s="178"/>
      <c r="C386" s="178"/>
      <c r="D386" s="178"/>
      <c r="E386" s="183">
        <v>382</v>
      </c>
      <c r="F386" s="182">
        <v>42760</v>
      </c>
      <c r="G386" s="184">
        <v>0</v>
      </c>
      <c r="H386" s="184">
        <v>0</v>
      </c>
      <c r="I386" s="176"/>
      <c r="J386" s="173"/>
      <c r="K386" s="173"/>
    </row>
    <row r="387" spans="1:11" hidden="1" x14ac:dyDescent="0.25">
      <c r="A387" s="178"/>
      <c r="B387" s="178"/>
      <c r="C387" s="178"/>
      <c r="D387" s="178"/>
      <c r="E387" s="183">
        <v>383</v>
      </c>
      <c r="F387" s="182">
        <v>42761</v>
      </c>
      <c r="G387" s="184">
        <v>0</v>
      </c>
      <c r="H387" s="184">
        <v>0</v>
      </c>
      <c r="I387" s="176"/>
      <c r="J387" s="173"/>
      <c r="K387" s="173"/>
    </row>
    <row r="388" spans="1:11" hidden="1" x14ac:dyDescent="0.25">
      <c r="A388" s="178"/>
      <c r="B388" s="178"/>
      <c r="C388" s="178"/>
      <c r="D388" s="178"/>
      <c r="E388" s="183">
        <v>384</v>
      </c>
      <c r="F388" s="182">
        <v>42762</v>
      </c>
      <c r="G388" s="184">
        <v>0</v>
      </c>
      <c r="H388" s="184">
        <v>0</v>
      </c>
      <c r="I388" s="176"/>
      <c r="J388" s="173"/>
      <c r="K388" s="173"/>
    </row>
    <row r="389" spans="1:11" hidden="1" x14ac:dyDescent="0.25">
      <c r="A389" s="178"/>
      <c r="B389" s="178"/>
      <c r="C389" s="178"/>
      <c r="D389" s="178"/>
      <c r="E389" s="183">
        <v>385</v>
      </c>
      <c r="F389" s="182">
        <v>42763</v>
      </c>
      <c r="G389" s="184">
        <v>0</v>
      </c>
      <c r="H389" s="184">
        <v>0</v>
      </c>
      <c r="I389" s="176"/>
      <c r="J389" s="173"/>
      <c r="K389" s="173"/>
    </row>
    <row r="390" spans="1:11" hidden="1" x14ac:dyDescent="0.25">
      <c r="A390" s="178"/>
      <c r="B390" s="178"/>
      <c r="C390" s="178"/>
      <c r="D390" s="178"/>
      <c r="E390" s="183">
        <v>386</v>
      </c>
      <c r="F390" s="182">
        <v>42764</v>
      </c>
      <c r="G390" s="184">
        <v>0</v>
      </c>
      <c r="H390" s="184">
        <v>0</v>
      </c>
      <c r="I390" s="176"/>
      <c r="J390" s="173"/>
      <c r="K390" s="173"/>
    </row>
    <row r="391" spans="1:11" hidden="1" x14ac:dyDescent="0.25">
      <c r="A391" s="178"/>
      <c r="B391" s="178"/>
      <c r="C391" s="178"/>
      <c r="D391" s="178"/>
      <c r="E391" s="183">
        <v>387</v>
      </c>
      <c r="F391" s="182">
        <v>42765</v>
      </c>
      <c r="G391" s="184">
        <v>0</v>
      </c>
      <c r="H391" s="184">
        <v>0</v>
      </c>
      <c r="I391" s="176"/>
      <c r="J391" s="173"/>
      <c r="K391" s="173"/>
    </row>
    <row r="392" spans="1:11" hidden="1" x14ac:dyDescent="0.25">
      <c r="A392" s="178"/>
      <c r="B392" s="178"/>
      <c r="C392" s="178"/>
      <c r="D392" s="178"/>
      <c r="E392" s="183">
        <v>388</v>
      </c>
      <c r="F392" s="182">
        <v>42766</v>
      </c>
      <c r="G392" s="184">
        <v>0</v>
      </c>
      <c r="H392" s="184">
        <v>0</v>
      </c>
      <c r="I392" s="176"/>
      <c r="J392" s="173"/>
      <c r="K392" s="173"/>
    </row>
    <row r="393" spans="1:11" hidden="1" x14ac:dyDescent="0.25">
      <c r="A393" s="178"/>
      <c r="B393" s="178"/>
      <c r="C393" s="178"/>
      <c r="D393" s="178"/>
      <c r="E393" s="183">
        <v>389</v>
      </c>
      <c r="F393" s="182">
        <v>42767</v>
      </c>
      <c r="G393" s="184">
        <v>0</v>
      </c>
      <c r="H393" s="184">
        <v>0</v>
      </c>
      <c r="I393" s="176"/>
      <c r="J393" s="173"/>
      <c r="K393" s="173"/>
    </row>
    <row r="394" spans="1:11" hidden="1" x14ac:dyDescent="0.25">
      <c r="A394" s="178"/>
      <c r="B394" s="178"/>
      <c r="C394" s="178"/>
      <c r="D394" s="178"/>
      <c r="E394" s="183">
        <v>390</v>
      </c>
      <c r="F394" s="182">
        <v>42768</v>
      </c>
      <c r="G394" s="184">
        <v>0</v>
      </c>
      <c r="H394" s="184">
        <v>0</v>
      </c>
      <c r="I394" s="176"/>
      <c r="J394" s="173"/>
      <c r="K394" s="173"/>
    </row>
    <row r="395" spans="1:11" hidden="1" x14ac:dyDescent="0.25">
      <c r="A395" s="178"/>
      <c r="B395" s="178"/>
      <c r="C395" s="178"/>
      <c r="D395" s="178"/>
      <c r="E395" s="183">
        <v>391</v>
      </c>
      <c r="F395" s="182">
        <v>42769</v>
      </c>
      <c r="G395" s="184">
        <v>0</v>
      </c>
      <c r="H395" s="184">
        <v>0</v>
      </c>
      <c r="I395" s="176"/>
      <c r="J395" s="173"/>
      <c r="K395" s="173"/>
    </row>
    <row r="396" spans="1:11" hidden="1" x14ac:dyDescent="0.25">
      <c r="A396" s="178"/>
      <c r="B396" s="178"/>
      <c r="C396" s="178"/>
      <c r="D396" s="178"/>
      <c r="E396" s="183">
        <v>392</v>
      </c>
      <c r="F396" s="182">
        <v>42770</v>
      </c>
      <c r="G396" s="184">
        <v>0</v>
      </c>
      <c r="H396" s="184">
        <v>0</v>
      </c>
      <c r="I396" s="176"/>
      <c r="J396" s="173"/>
      <c r="K396" s="173"/>
    </row>
    <row r="397" spans="1:11" hidden="1" x14ac:dyDescent="0.25">
      <c r="A397" s="178"/>
      <c r="B397" s="178"/>
      <c r="C397" s="178"/>
      <c r="D397" s="178"/>
      <c r="E397" s="183">
        <v>393</v>
      </c>
      <c r="F397" s="182">
        <v>42771</v>
      </c>
      <c r="G397" s="184">
        <v>0</v>
      </c>
      <c r="H397" s="184">
        <v>0</v>
      </c>
      <c r="I397" s="176"/>
      <c r="J397" s="173"/>
      <c r="K397" s="173"/>
    </row>
    <row r="398" spans="1:11" hidden="1" x14ac:dyDescent="0.25">
      <c r="A398" s="178"/>
      <c r="B398" s="178"/>
      <c r="C398" s="178"/>
      <c r="D398" s="178"/>
      <c r="E398" s="183">
        <v>394</v>
      </c>
      <c r="F398" s="182">
        <v>42772</v>
      </c>
      <c r="G398" s="184">
        <v>0</v>
      </c>
      <c r="H398" s="184">
        <v>0</v>
      </c>
      <c r="I398" s="176"/>
      <c r="J398" s="173"/>
      <c r="K398" s="173"/>
    </row>
    <row r="399" spans="1:11" hidden="1" x14ac:dyDescent="0.25">
      <c r="A399" s="178"/>
      <c r="B399" s="178"/>
      <c r="C399" s="178"/>
      <c r="D399" s="178"/>
      <c r="E399" s="183">
        <v>395</v>
      </c>
      <c r="F399" s="182">
        <v>42773</v>
      </c>
      <c r="G399" s="184">
        <v>0</v>
      </c>
      <c r="H399" s="184">
        <v>0</v>
      </c>
      <c r="I399" s="176"/>
      <c r="J399" s="173"/>
      <c r="K399" s="173"/>
    </row>
    <row r="400" spans="1:11" hidden="1" x14ac:dyDescent="0.25">
      <c r="A400" s="178"/>
      <c r="B400" s="178"/>
      <c r="C400" s="178"/>
      <c r="D400" s="178"/>
      <c r="E400" s="183">
        <v>396</v>
      </c>
      <c r="F400" s="182">
        <v>42774</v>
      </c>
      <c r="G400" s="184">
        <v>0</v>
      </c>
      <c r="H400" s="184">
        <v>0</v>
      </c>
      <c r="I400" s="176"/>
      <c r="J400" s="173"/>
      <c r="K400" s="173"/>
    </row>
    <row r="401" spans="1:11" hidden="1" x14ac:dyDescent="0.25">
      <c r="A401" s="178"/>
      <c r="B401" s="178"/>
      <c r="C401" s="178"/>
      <c r="D401" s="178"/>
      <c r="E401" s="183">
        <v>397</v>
      </c>
      <c r="F401" s="182">
        <v>42775</v>
      </c>
      <c r="G401" s="184">
        <v>0</v>
      </c>
      <c r="H401" s="184">
        <v>0</v>
      </c>
      <c r="I401" s="176"/>
      <c r="J401" s="173"/>
      <c r="K401" s="173"/>
    </row>
    <row r="402" spans="1:11" hidden="1" x14ac:dyDescent="0.25">
      <c r="A402" s="178"/>
      <c r="B402" s="178"/>
      <c r="C402" s="178"/>
      <c r="D402" s="178"/>
      <c r="E402" s="183">
        <v>398</v>
      </c>
      <c r="F402" s="182">
        <v>42776</v>
      </c>
      <c r="G402" s="184">
        <v>0</v>
      </c>
      <c r="H402" s="184">
        <v>0</v>
      </c>
      <c r="I402" s="176"/>
      <c r="J402" s="173"/>
      <c r="K402" s="173"/>
    </row>
    <row r="403" spans="1:11" hidden="1" x14ac:dyDescent="0.25">
      <c r="A403" s="178"/>
      <c r="B403" s="178"/>
      <c r="C403" s="178"/>
      <c r="D403" s="178"/>
      <c r="E403" s="183">
        <v>399</v>
      </c>
      <c r="F403" s="182">
        <v>42777</v>
      </c>
      <c r="G403" s="184">
        <v>0</v>
      </c>
      <c r="H403" s="184">
        <v>0</v>
      </c>
      <c r="I403" s="176"/>
      <c r="J403" s="173"/>
      <c r="K403" s="173"/>
    </row>
    <row r="404" spans="1:11" hidden="1" x14ac:dyDescent="0.25">
      <c r="A404" s="178"/>
      <c r="B404" s="178"/>
      <c r="C404" s="178"/>
      <c r="D404" s="178"/>
      <c r="E404" s="183">
        <v>400</v>
      </c>
      <c r="F404" s="182">
        <v>42778</v>
      </c>
      <c r="G404" s="184">
        <v>0</v>
      </c>
      <c r="H404" s="184">
        <v>0</v>
      </c>
      <c r="I404" s="176"/>
      <c r="J404" s="173"/>
      <c r="K404" s="173"/>
    </row>
    <row r="405" spans="1:11" hidden="1" x14ac:dyDescent="0.25">
      <c r="A405" s="178"/>
      <c r="B405" s="178"/>
      <c r="C405" s="178"/>
      <c r="D405" s="178"/>
      <c r="E405" s="183">
        <v>401</v>
      </c>
      <c r="F405" s="182">
        <v>42779</v>
      </c>
      <c r="G405" s="184">
        <v>0</v>
      </c>
      <c r="H405" s="184">
        <v>0</v>
      </c>
      <c r="I405" s="176"/>
      <c r="J405" s="173"/>
      <c r="K405" s="173"/>
    </row>
    <row r="406" spans="1:11" hidden="1" x14ac:dyDescent="0.25">
      <c r="A406" s="178"/>
      <c r="B406" s="178"/>
      <c r="C406" s="178"/>
      <c r="D406" s="178"/>
      <c r="E406" s="183">
        <v>402</v>
      </c>
      <c r="F406" s="182">
        <v>42780</v>
      </c>
      <c r="G406" s="184">
        <v>0</v>
      </c>
      <c r="H406" s="184">
        <v>0</v>
      </c>
      <c r="I406" s="176"/>
      <c r="J406" s="173"/>
      <c r="K406" s="173"/>
    </row>
    <row r="407" spans="1:11" hidden="1" x14ac:dyDescent="0.25">
      <c r="A407" s="178"/>
      <c r="B407" s="178"/>
      <c r="C407" s="178"/>
      <c r="D407" s="178"/>
      <c r="E407" s="183">
        <v>403</v>
      </c>
      <c r="F407" s="182">
        <v>42781</v>
      </c>
      <c r="G407" s="184">
        <v>0</v>
      </c>
      <c r="H407" s="184">
        <v>0</v>
      </c>
      <c r="I407" s="176"/>
      <c r="J407" s="173"/>
      <c r="K407" s="173"/>
    </row>
    <row r="408" spans="1:11" hidden="1" x14ac:dyDescent="0.25">
      <c r="A408" s="178"/>
      <c r="B408" s="178"/>
      <c r="C408" s="178"/>
      <c r="D408" s="178"/>
      <c r="E408" s="183">
        <v>404</v>
      </c>
      <c r="F408" s="182">
        <v>42782</v>
      </c>
      <c r="G408" s="184">
        <v>0</v>
      </c>
      <c r="H408" s="184">
        <v>0</v>
      </c>
      <c r="I408" s="176"/>
      <c r="J408" s="173"/>
      <c r="K408" s="173"/>
    </row>
    <row r="409" spans="1:11" hidden="1" x14ac:dyDescent="0.25">
      <c r="A409" s="178"/>
      <c r="B409" s="178"/>
      <c r="C409" s="178"/>
      <c r="D409" s="178"/>
      <c r="E409" s="183">
        <v>405</v>
      </c>
      <c r="F409" s="182">
        <v>42783</v>
      </c>
      <c r="G409" s="184">
        <v>0</v>
      </c>
      <c r="H409" s="184">
        <v>0</v>
      </c>
      <c r="I409" s="176"/>
      <c r="J409" s="173"/>
      <c r="K409" s="173"/>
    </row>
    <row r="410" spans="1:11" hidden="1" x14ac:dyDescent="0.25">
      <c r="A410" s="178"/>
      <c r="B410" s="178"/>
      <c r="C410" s="178"/>
      <c r="D410" s="178"/>
      <c r="E410" s="183">
        <v>406</v>
      </c>
      <c r="F410" s="182">
        <v>42784</v>
      </c>
      <c r="G410" s="184">
        <v>0</v>
      </c>
      <c r="H410" s="184">
        <v>0</v>
      </c>
      <c r="I410" s="176"/>
      <c r="J410" s="173"/>
      <c r="K410" s="173"/>
    </row>
    <row r="411" spans="1:11" hidden="1" x14ac:dyDescent="0.25">
      <c r="A411" s="178"/>
      <c r="B411" s="178"/>
      <c r="C411" s="178"/>
      <c r="D411" s="178"/>
      <c r="E411" s="183">
        <v>407</v>
      </c>
      <c r="F411" s="182">
        <v>42785</v>
      </c>
      <c r="G411" s="184">
        <v>0</v>
      </c>
      <c r="H411" s="184">
        <v>0</v>
      </c>
      <c r="I411" s="176"/>
      <c r="J411" s="173"/>
      <c r="K411" s="173"/>
    </row>
    <row r="412" spans="1:11" hidden="1" x14ac:dyDescent="0.25">
      <c r="A412" s="178"/>
      <c r="B412" s="178"/>
      <c r="C412" s="178"/>
      <c r="D412" s="178"/>
      <c r="E412" s="183">
        <v>408</v>
      </c>
      <c r="F412" s="182">
        <v>42786</v>
      </c>
      <c r="G412" s="184">
        <v>0</v>
      </c>
      <c r="H412" s="184">
        <v>0</v>
      </c>
      <c r="I412" s="176"/>
      <c r="J412" s="173"/>
      <c r="K412" s="173"/>
    </row>
    <row r="413" spans="1:11" hidden="1" x14ac:dyDescent="0.25">
      <c r="A413" s="178"/>
      <c r="B413" s="178"/>
      <c r="C413" s="178"/>
      <c r="D413" s="178"/>
      <c r="E413" s="183">
        <v>409</v>
      </c>
      <c r="F413" s="182">
        <v>42787</v>
      </c>
      <c r="G413" s="184">
        <v>0</v>
      </c>
      <c r="H413" s="184">
        <v>0</v>
      </c>
      <c r="I413" s="176"/>
      <c r="J413" s="173"/>
      <c r="K413" s="173"/>
    </row>
    <row r="414" spans="1:11" hidden="1" x14ac:dyDescent="0.25">
      <c r="A414" s="178"/>
      <c r="B414" s="178"/>
      <c r="C414" s="178"/>
      <c r="D414" s="178"/>
      <c r="E414" s="183">
        <v>410</v>
      </c>
      <c r="F414" s="182">
        <v>42788</v>
      </c>
      <c r="G414" s="184">
        <v>0</v>
      </c>
      <c r="H414" s="184">
        <v>0</v>
      </c>
      <c r="I414" s="176"/>
      <c r="J414" s="173"/>
      <c r="K414" s="173"/>
    </row>
    <row r="415" spans="1:11" hidden="1" x14ac:dyDescent="0.25">
      <c r="A415" s="178"/>
      <c r="B415" s="178"/>
      <c r="C415" s="178"/>
      <c r="D415" s="178"/>
      <c r="E415" s="183">
        <v>411</v>
      </c>
      <c r="F415" s="182">
        <v>42789</v>
      </c>
      <c r="G415" s="184">
        <v>0</v>
      </c>
      <c r="H415" s="184">
        <v>0</v>
      </c>
      <c r="I415" s="176"/>
      <c r="J415" s="173"/>
      <c r="K415" s="173"/>
    </row>
    <row r="416" spans="1:11" hidden="1" x14ac:dyDescent="0.25">
      <c r="A416" s="178"/>
      <c r="B416" s="178"/>
      <c r="C416" s="178"/>
      <c r="D416" s="178"/>
      <c r="E416" s="183">
        <v>412</v>
      </c>
      <c r="F416" s="182">
        <v>42790</v>
      </c>
      <c r="G416" s="184">
        <v>0</v>
      </c>
      <c r="H416" s="184">
        <v>0</v>
      </c>
      <c r="I416" s="176"/>
      <c r="J416" s="173"/>
      <c r="K416" s="173"/>
    </row>
    <row r="417" spans="1:11" hidden="1" x14ac:dyDescent="0.25">
      <c r="A417" s="178"/>
      <c r="B417" s="178"/>
      <c r="C417" s="178"/>
      <c r="D417" s="178"/>
      <c r="E417" s="183">
        <v>413</v>
      </c>
      <c r="F417" s="182">
        <v>42791</v>
      </c>
      <c r="G417" s="184">
        <v>0</v>
      </c>
      <c r="H417" s="184">
        <v>0</v>
      </c>
      <c r="I417" s="176"/>
      <c r="J417" s="173"/>
      <c r="K417" s="173"/>
    </row>
    <row r="418" spans="1:11" hidden="1" x14ac:dyDescent="0.25">
      <c r="A418" s="178"/>
      <c r="B418" s="178"/>
      <c r="C418" s="178"/>
      <c r="D418" s="178"/>
      <c r="E418" s="183">
        <v>414</v>
      </c>
      <c r="F418" s="182">
        <v>42792</v>
      </c>
      <c r="G418" s="184">
        <v>0</v>
      </c>
      <c r="H418" s="184">
        <v>0</v>
      </c>
      <c r="I418" s="176"/>
      <c r="J418" s="173"/>
      <c r="K418" s="173"/>
    </row>
    <row r="419" spans="1:11" hidden="1" x14ac:dyDescent="0.25">
      <c r="A419" s="178"/>
      <c r="B419" s="178"/>
      <c r="C419" s="178"/>
      <c r="D419" s="178"/>
      <c r="E419" s="183">
        <v>415</v>
      </c>
      <c r="F419" s="182">
        <v>42793</v>
      </c>
      <c r="G419" s="184">
        <v>0</v>
      </c>
      <c r="H419" s="184">
        <v>0</v>
      </c>
      <c r="I419" s="176"/>
      <c r="J419" s="173"/>
      <c r="K419" s="173"/>
    </row>
    <row r="420" spans="1:11" hidden="1" x14ac:dyDescent="0.25">
      <c r="A420" s="178"/>
      <c r="B420" s="178"/>
      <c r="C420" s="178"/>
      <c r="D420" s="178"/>
      <c r="E420" s="183">
        <v>416</v>
      </c>
      <c r="F420" s="182">
        <v>42794</v>
      </c>
      <c r="G420" s="184">
        <v>0</v>
      </c>
      <c r="H420" s="184">
        <v>0</v>
      </c>
      <c r="I420" s="176"/>
      <c r="J420" s="173"/>
      <c r="K420" s="173"/>
    </row>
    <row r="421" spans="1:11" hidden="1" x14ac:dyDescent="0.25">
      <c r="A421" s="178"/>
      <c r="B421" s="178"/>
      <c r="C421" s="178"/>
      <c r="D421" s="178"/>
      <c r="E421" s="183">
        <v>417</v>
      </c>
      <c r="F421" s="182">
        <v>42795</v>
      </c>
      <c r="G421" s="184">
        <v>0</v>
      </c>
      <c r="H421" s="184">
        <v>0</v>
      </c>
      <c r="I421" s="176"/>
      <c r="J421" s="173"/>
      <c r="K421" s="173"/>
    </row>
    <row r="422" spans="1:11" hidden="1" x14ac:dyDescent="0.25">
      <c r="A422" s="178"/>
      <c r="B422" s="178"/>
      <c r="C422" s="178"/>
      <c r="D422" s="178"/>
      <c r="E422" s="183">
        <v>418</v>
      </c>
      <c r="F422" s="182">
        <v>42796</v>
      </c>
      <c r="G422" s="184">
        <v>0</v>
      </c>
      <c r="H422" s="184">
        <v>0</v>
      </c>
      <c r="I422" s="176"/>
      <c r="J422" s="173"/>
      <c r="K422" s="173"/>
    </row>
    <row r="423" spans="1:11" hidden="1" x14ac:dyDescent="0.25">
      <c r="A423" s="178"/>
      <c r="B423" s="178"/>
      <c r="C423" s="178"/>
      <c r="D423" s="178"/>
      <c r="E423" s="183">
        <v>419</v>
      </c>
      <c r="F423" s="182">
        <v>42797</v>
      </c>
      <c r="G423" s="184">
        <v>0</v>
      </c>
      <c r="H423" s="184">
        <v>0</v>
      </c>
      <c r="I423" s="176"/>
      <c r="J423" s="173"/>
      <c r="K423" s="173"/>
    </row>
    <row r="424" spans="1:11" hidden="1" x14ac:dyDescent="0.25">
      <c r="A424" s="178"/>
      <c r="B424" s="178"/>
      <c r="C424" s="178"/>
      <c r="D424" s="178"/>
      <c r="E424" s="183">
        <v>420</v>
      </c>
      <c r="F424" s="182">
        <v>42798</v>
      </c>
      <c r="G424" s="184">
        <v>0</v>
      </c>
      <c r="H424" s="184">
        <v>0</v>
      </c>
      <c r="I424" s="176"/>
      <c r="J424" s="173"/>
      <c r="K424" s="173"/>
    </row>
    <row r="425" spans="1:11" hidden="1" x14ac:dyDescent="0.25">
      <c r="A425" s="178"/>
      <c r="B425" s="178"/>
      <c r="C425" s="178"/>
      <c r="D425" s="178"/>
      <c r="E425" s="183">
        <v>421</v>
      </c>
      <c r="F425" s="182">
        <v>42799</v>
      </c>
      <c r="G425" s="184">
        <v>0</v>
      </c>
      <c r="H425" s="184">
        <v>0</v>
      </c>
      <c r="I425" s="176"/>
      <c r="J425" s="173"/>
      <c r="K425" s="173"/>
    </row>
    <row r="426" spans="1:11" hidden="1" x14ac:dyDescent="0.25">
      <c r="A426" s="178"/>
      <c r="B426" s="178"/>
      <c r="C426" s="178"/>
      <c r="D426" s="178"/>
      <c r="E426" s="183">
        <v>422</v>
      </c>
      <c r="F426" s="182">
        <v>42800</v>
      </c>
      <c r="G426" s="184">
        <v>0</v>
      </c>
      <c r="H426" s="184">
        <v>0</v>
      </c>
      <c r="I426" s="176"/>
      <c r="J426" s="173"/>
      <c r="K426" s="173"/>
    </row>
    <row r="427" spans="1:11" hidden="1" x14ac:dyDescent="0.25">
      <c r="A427" s="178"/>
      <c r="B427" s="178"/>
      <c r="C427" s="178"/>
      <c r="D427" s="178"/>
      <c r="E427" s="183">
        <v>423</v>
      </c>
      <c r="F427" s="182">
        <v>42801</v>
      </c>
      <c r="G427" s="184">
        <v>0</v>
      </c>
      <c r="H427" s="184">
        <v>0</v>
      </c>
      <c r="I427" s="176"/>
      <c r="J427" s="173"/>
      <c r="K427" s="173"/>
    </row>
    <row r="428" spans="1:11" hidden="1" x14ac:dyDescent="0.25">
      <c r="A428" s="178"/>
      <c r="B428" s="178"/>
      <c r="C428" s="178"/>
      <c r="D428" s="178"/>
      <c r="E428" s="183">
        <v>424</v>
      </c>
      <c r="F428" s="182">
        <v>42802</v>
      </c>
      <c r="G428" s="184">
        <v>0</v>
      </c>
      <c r="H428" s="184">
        <v>0</v>
      </c>
      <c r="I428" s="176"/>
      <c r="J428" s="173"/>
      <c r="K428" s="173"/>
    </row>
    <row r="429" spans="1:11" hidden="1" x14ac:dyDescent="0.25">
      <c r="A429" s="178"/>
      <c r="B429" s="178"/>
      <c r="C429" s="178"/>
      <c r="D429" s="178"/>
      <c r="E429" s="183">
        <v>425</v>
      </c>
      <c r="F429" s="182">
        <v>42803</v>
      </c>
      <c r="G429" s="184">
        <v>0</v>
      </c>
      <c r="H429" s="184">
        <v>0</v>
      </c>
      <c r="I429" s="176"/>
      <c r="J429" s="173"/>
      <c r="K429" s="173"/>
    </row>
    <row r="430" spans="1:11" hidden="1" x14ac:dyDescent="0.25">
      <c r="A430" s="178"/>
      <c r="B430" s="178"/>
      <c r="C430" s="178"/>
      <c r="D430" s="178"/>
      <c r="E430" s="183">
        <v>426</v>
      </c>
      <c r="F430" s="182">
        <v>42804</v>
      </c>
      <c r="G430" s="184">
        <v>0</v>
      </c>
      <c r="H430" s="184">
        <v>0</v>
      </c>
      <c r="I430" s="176"/>
      <c r="J430" s="173"/>
      <c r="K430" s="173"/>
    </row>
    <row r="431" spans="1:11" hidden="1" x14ac:dyDescent="0.25">
      <c r="A431" s="178"/>
      <c r="B431" s="178"/>
      <c r="C431" s="178"/>
      <c r="D431" s="178"/>
      <c r="E431" s="183">
        <v>427</v>
      </c>
      <c r="F431" s="182">
        <v>42805</v>
      </c>
      <c r="G431" s="184">
        <v>0</v>
      </c>
      <c r="H431" s="184">
        <v>0</v>
      </c>
      <c r="I431" s="176"/>
      <c r="J431" s="173"/>
      <c r="K431" s="173"/>
    </row>
    <row r="432" spans="1:11" hidden="1" x14ac:dyDescent="0.25">
      <c r="A432" s="178"/>
      <c r="B432" s="178"/>
      <c r="C432" s="178"/>
      <c r="D432" s="178"/>
      <c r="E432" s="183">
        <v>428</v>
      </c>
      <c r="F432" s="182">
        <v>42806</v>
      </c>
      <c r="G432" s="184">
        <v>0</v>
      </c>
      <c r="H432" s="184">
        <v>0</v>
      </c>
      <c r="I432" s="176"/>
      <c r="J432" s="173"/>
      <c r="K432" s="173"/>
    </row>
    <row r="433" spans="1:11" hidden="1" x14ac:dyDescent="0.25">
      <c r="A433" s="178"/>
      <c r="B433" s="178"/>
      <c r="C433" s="178"/>
      <c r="D433" s="178"/>
      <c r="E433" s="183">
        <v>429</v>
      </c>
      <c r="F433" s="182">
        <v>42807</v>
      </c>
      <c r="G433" s="184">
        <v>0</v>
      </c>
      <c r="H433" s="184">
        <v>0</v>
      </c>
      <c r="I433" s="176"/>
      <c r="J433" s="173"/>
      <c r="K433" s="173"/>
    </row>
    <row r="434" spans="1:11" hidden="1" x14ac:dyDescent="0.25">
      <c r="A434" s="178"/>
      <c r="B434" s="178"/>
      <c r="C434" s="178"/>
      <c r="D434" s="178"/>
      <c r="E434" s="183">
        <v>430</v>
      </c>
      <c r="F434" s="182">
        <v>42808</v>
      </c>
      <c r="G434" s="184">
        <v>0</v>
      </c>
      <c r="H434" s="184">
        <v>0</v>
      </c>
      <c r="I434" s="176"/>
      <c r="J434" s="173"/>
      <c r="K434" s="173"/>
    </row>
    <row r="435" spans="1:11" hidden="1" x14ac:dyDescent="0.25">
      <c r="A435" s="178"/>
      <c r="B435" s="178"/>
      <c r="C435" s="178"/>
      <c r="D435" s="178"/>
      <c r="E435" s="183">
        <v>431</v>
      </c>
      <c r="F435" s="182">
        <v>42809</v>
      </c>
      <c r="G435" s="184">
        <v>0</v>
      </c>
      <c r="H435" s="184">
        <v>0</v>
      </c>
      <c r="I435" s="176"/>
      <c r="J435" s="173"/>
      <c r="K435" s="173"/>
    </row>
    <row r="436" spans="1:11" hidden="1" x14ac:dyDescent="0.25">
      <c r="A436" s="178"/>
      <c r="B436" s="178"/>
      <c r="C436" s="178"/>
      <c r="D436" s="178"/>
      <c r="E436" s="183">
        <v>432</v>
      </c>
      <c r="F436" s="182">
        <v>42810</v>
      </c>
      <c r="G436" s="184">
        <v>0</v>
      </c>
      <c r="H436" s="184">
        <v>0</v>
      </c>
      <c r="I436" s="176"/>
      <c r="J436" s="173"/>
      <c r="K436" s="173"/>
    </row>
    <row r="437" spans="1:11" hidden="1" x14ac:dyDescent="0.25">
      <c r="A437" s="178"/>
      <c r="B437" s="178"/>
      <c r="C437" s="178"/>
      <c r="D437" s="178"/>
      <c r="E437" s="183">
        <v>433</v>
      </c>
      <c r="F437" s="182">
        <v>42811</v>
      </c>
      <c r="G437" s="184">
        <v>0</v>
      </c>
      <c r="H437" s="184">
        <v>0</v>
      </c>
      <c r="I437" s="176"/>
      <c r="J437" s="173"/>
      <c r="K437" s="173"/>
    </row>
    <row r="438" spans="1:11" hidden="1" x14ac:dyDescent="0.25">
      <c r="A438" s="178"/>
      <c r="B438" s="178"/>
      <c r="C438" s="178"/>
      <c r="D438" s="178"/>
      <c r="E438" s="183">
        <v>434</v>
      </c>
      <c r="F438" s="182">
        <v>42812</v>
      </c>
      <c r="G438" s="184">
        <v>0</v>
      </c>
      <c r="H438" s="184">
        <v>0</v>
      </c>
      <c r="I438" s="176"/>
      <c r="J438" s="173"/>
      <c r="K438" s="173"/>
    </row>
    <row r="439" spans="1:11" hidden="1" x14ac:dyDescent="0.25">
      <c r="A439" s="178"/>
      <c r="B439" s="178"/>
      <c r="C439" s="178"/>
      <c r="D439" s="178"/>
      <c r="E439" s="183">
        <v>435</v>
      </c>
      <c r="F439" s="182">
        <v>42813</v>
      </c>
      <c r="G439" s="184">
        <v>0</v>
      </c>
      <c r="H439" s="184">
        <v>0</v>
      </c>
      <c r="I439" s="176"/>
      <c r="J439" s="173"/>
      <c r="K439" s="173"/>
    </row>
    <row r="440" spans="1:11" hidden="1" x14ac:dyDescent="0.25">
      <c r="A440" s="178"/>
      <c r="B440" s="178"/>
      <c r="C440" s="178"/>
      <c r="D440" s="178"/>
      <c r="E440" s="183">
        <v>436</v>
      </c>
      <c r="F440" s="182">
        <v>42814</v>
      </c>
      <c r="G440" s="184">
        <v>0</v>
      </c>
      <c r="H440" s="184">
        <v>0</v>
      </c>
      <c r="I440" s="176"/>
      <c r="J440" s="173"/>
      <c r="K440" s="173"/>
    </row>
    <row r="441" spans="1:11" hidden="1" x14ac:dyDescent="0.25">
      <c r="A441" s="178"/>
      <c r="B441" s="178"/>
      <c r="C441" s="178"/>
      <c r="D441" s="178"/>
      <c r="E441" s="183">
        <v>437</v>
      </c>
      <c r="F441" s="182">
        <v>42815</v>
      </c>
      <c r="G441" s="184">
        <v>0</v>
      </c>
      <c r="H441" s="184">
        <v>0</v>
      </c>
      <c r="I441" s="176"/>
      <c r="J441" s="173"/>
      <c r="K441" s="173"/>
    </row>
    <row r="442" spans="1:11" hidden="1" x14ac:dyDescent="0.25">
      <c r="A442" s="178"/>
      <c r="B442" s="178"/>
      <c r="C442" s="178"/>
      <c r="D442" s="178"/>
      <c r="E442" s="183">
        <v>438</v>
      </c>
      <c r="F442" s="182">
        <v>42816</v>
      </c>
      <c r="G442" s="184">
        <v>0</v>
      </c>
      <c r="H442" s="184">
        <v>0</v>
      </c>
      <c r="I442" s="176"/>
      <c r="J442" s="173"/>
      <c r="K442" s="173"/>
    </row>
    <row r="443" spans="1:11" hidden="1" x14ac:dyDescent="0.25">
      <c r="A443" s="178"/>
      <c r="B443" s="178"/>
      <c r="C443" s="178"/>
      <c r="D443" s="178"/>
      <c r="E443" s="183">
        <v>439</v>
      </c>
      <c r="F443" s="182">
        <v>42817</v>
      </c>
      <c r="G443" s="184">
        <v>0</v>
      </c>
      <c r="H443" s="184">
        <v>0</v>
      </c>
      <c r="I443" s="176"/>
      <c r="J443" s="173"/>
      <c r="K443" s="173"/>
    </row>
    <row r="444" spans="1:11" hidden="1" x14ac:dyDescent="0.25">
      <c r="A444" s="178"/>
      <c r="B444" s="178"/>
      <c r="C444" s="178"/>
      <c r="D444" s="178"/>
      <c r="E444" s="183">
        <v>440</v>
      </c>
      <c r="F444" s="182">
        <v>42818</v>
      </c>
      <c r="G444" s="184">
        <v>0</v>
      </c>
      <c r="H444" s="184">
        <v>0</v>
      </c>
      <c r="I444" s="176"/>
      <c r="J444" s="173"/>
      <c r="K444" s="173"/>
    </row>
    <row r="445" spans="1:11" hidden="1" x14ac:dyDescent="0.25">
      <c r="A445" s="178"/>
      <c r="B445" s="178"/>
      <c r="C445" s="178"/>
      <c r="D445" s="178"/>
      <c r="E445" s="183">
        <v>441</v>
      </c>
      <c r="F445" s="182">
        <v>42819</v>
      </c>
      <c r="G445" s="184">
        <v>0</v>
      </c>
      <c r="H445" s="184">
        <v>0</v>
      </c>
      <c r="I445" s="176"/>
      <c r="J445" s="173"/>
      <c r="K445" s="173"/>
    </row>
    <row r="446" spans="1:11" hidden="1" x14ac:dyDescent="0.25">
      <c r="A446" s="178"/>
      <c r="B446" s="178"/>
      <c r="C446" s="178"/>
      <c r="D446" s="178"/>
      <c r="E446" s="183">
        <v>442</v>
      </c>
      <c r="F446" s="182">
        <v>42820</v>
      </c>
      <c r="G446" s="184">
        <v>0</v>
      </c>
      <c r="H446" s="184">
        <v>0</v>
      </c>
      <c r="I446" s="176"/>
      <c r="J446" s="173"/>
      <c r="K446" s="173"/>
    </row>
    <row r="447" spans="1:11" hidden="1" x14ac:dyDescent="0.25">
      <c r="A447" s="178"/>
      <c r="B447" s="178"/>
      <c r="C447" s="178"/>
      <c r="D447" s="178"/>
      <c r="E447" s="183">
        <v>443</v>
      </c>
      <c r="F447" s="182">
        <v>42821</v>
      </c>
      <c r="G447" s="184">
        <v>0</v>
      </c>
      <c r="H447" s="184">
        <v>0</v>
      </c>
      <c r="I447" s="176"/>
      <c r="J447" s="173"/>
      <c r="K447" s="173"/>
    </row>
    <row r="448" spans="1:11" hidden="1" x14ac:dyDescent="0.25">
      <c r="A448" s="178"/>
      <c r="B448" s="178"/>
      <c r="C448" s="178"/>
      <c r="D448" s="178"/>
      <c r="E448" s="183">
        <v>444</v>
      </c>
      <c r="F448" s="182">
        <v>42822</v>
      </c>
      <c r="G448" s="184">
        <v>0</v>
      </c>
      <c r="H448" s="184">
        <v>0</v>
      </c>
      <c r="I448" s="176"/>
      <c r="J448" s="173"/>
      <c r="K448" s="173"/>
    </row>
    <row r="449" spans="1:11" hidden="1" x14ac:dyDescent="0.25">
      <c r="A449" s="178"/>
      <c r="B449" s="178"/>
      <c r="C449" s="178"/>
      <c r="D449" s="178"/>
      <c r="E449" s="183">
        <v>445</v>
      </c>
      <c r="F449" s="182">
        <v>42823</v>
      </c>
      <c r="G449" s="184">
        <v>0</v>
      </c>
      <c r="H449" s="184">
        <v>0</v>
      </c>
      <c r="I449" s="176"/>
      <c r="J449" s="173"/>
      <c r="K449" s="173"/>
    </row>
    <row r="450" spans="1:11" hidden="1" x14ac:dyDescent="0.25">
      <c r="A450" s="178"/>
      <c r="B450" s="178"/>
      <c r="C450" s="178"/>
      <c r="D450" s="178"/>
      <c r="E450" s="183">
        <v>446</v>
      </c>
      <c r="F450" s="182">
        <v>42824</v>
      </c>
      <c r="G450" s="184">
        <v>0</v>
      </c>
      <c r="H450" s="184">
        <v>0</v>
      </c>
      <c r="I450" s="176"/>
      <c r="J450" s="173"/>
      <c r="K450" s="173"/>
    </row>
    <row r="451" spans="1:11" hidden="1" x14ac:dyDescent="0.25">
      <c r="A451" s="178"/>
      <c r="B451" s="178"/>
      <c r="C451" s="178"/>
      <c r="D451" s="178"/>
      <c r="E451" s="183">
        <v>447</v>
      </c>
      <c r="F451" s="182">
        <v>42825</v>
      </c>
      <c r="G451" s="184">
        <v>0</v>
      </c>
      <c r="H451" s="184">
        <v>0</v>
      </c>
      <c r="I451" s="176"/>
      <c r="J451" s="173"/>
      <c r="K451" s="173"/>
    </row>
    <row r="452" spans="1:11" hidden="1" x14ac:dyDescent="0.25">
      <c r="A452" s="178"/>
      <c r="B452" s="178"/>
      <c r="C452" s="178"/>
      <c r="D452" s="178"/>
      <c r="E452" s="183">
        <v>448</v>
      </c>
      <c r="F452" s="182">
        <v>42826</v>
      </c>
      <c r="G452" s="184">
        <v>0</v>
      </c>
      <c r="H452" s="184">
        <v>0</v>
      </c>
      <c r="I452" s="176"/>
      <c r="J452" s="173"/>
      <c r="K452" s="173"/>
    </row>
    <row r="453" spans="1:11" hidden="1" x14ac:dyDescent="0.25">
      <c r="A453" s="178"/>
      <c r="B453" s="178"/>
      <c r="C453" s="178"/>
      <c r="D453" s="178"/>
      <c r="E453" s="183">
        <v>449</v>
      </c>
      <c r="F453" s="182">
        <v>42827</v>
      </c>
      <c r="G453" s="184">
        <v>0</v>
      </c>
      <c r="H453" s="184">
        <v>0</v>
      </c>
      <c r="I453" s="176"/>
      <c r="J453" s="173"/>
      <c r="K453" s="173"/>
    </row>
    <row r="454" spans="1:11" hidden="1" x14ac:dyDescent="0.25">
      <c r="A454" s="178"/>
      <c r="B454" s="178"/>
      <c r="C454" s="178"/>
      <c r="D454" s="178"/>
      <c r="E454" s="183">
        <v>450</v>
      </c>
      <c r="F454" s="182">
        <v>42828</v>
      </c>
      <c r="G454" s="184">
        <v>0</v>
      </c>
      <c r="H454" s="184">
        <v>0</v>
      </c>
      <c r="I454" s="176"/>
      <c r="J454" s="173"/>
      <c r="K454" s="173"/>
    </row>
    <row r="455" spans="1:11" hidden="1" x14ac:dyDescent="0.25">
      <c r="A455" s="178"/>
      <c r="B455" s="178"/>
      <c r="C455" s="178"/>
      <c r="D455" s="178"/>
      <c r="E455" s="183">
        <v>451</v>
      </c>
      <c r="F455" s="182">
        <v>42829</v>
      </c>
      <c r="G455" s="184">
        <v>0</v>
      </c>
      <c r="H455" s="184">
        <v>0</v>
      </c>
      <c r="I455" s="176"/>
      <c r="J455" s="173"/>
      <c r="K455" s="173"/>
    </row>
    <row r="456" spans="1:11" hidden="1" x14ac:dyDescent="0.25">
      <c r="A456" s="178"/>
      <c r="B456" s="178"/>
      <c r="C456" s="178"/>
      <c r="D456" s="178"/>
      <c r="E456" s="183">
        <v>452</v>
      </c>
      <c r="F456" s="182">
        <v>42830</v>
      </c>
      <c r="G456" s="184">
        <v>0</v>
      </c>
      <c r="H456" s="184">
        <v>0</v>
      </c>
      <c r="I456" s="176"/>
      <c r="J456" s="173"/>
      <c r="K456" s="173"/>
    </row>
    <row r="457" spans="1:11" hidden="1" x14ac:dyDescent="0.25">
      <c r="A457" s="178"/>
      <c r="B457" s="178"/>
      <c r="C457" s="178"/>
      <c r="D457" s="178"/>
      <c r="E457" s="183">
        <v>453</v>
      </c>
      <c r="F457" s="182">
        <v>42831</v>
      </c>
      <c r="G457" s="184">
        <v>0</v>
      </c>
      <c r="H457" s="184">
        <v>0</v>
      </c>
      <c r="I457" s="176"/>
      <c r="J457" s="173"/>
      <c r="K457" s="173"/>
    </row>
    <row r="458" spans="1:11" hidden="1" x14ac:dyDescent="0.25">
      <c r="A458" s="178"/>
      <c r="B458" s="178"/>
      <c r="C458" s="178"/>
      <c r="D458" s="178"/>
      <c r="E458" s="183">
        <v>454</v>
      </c>
      <c r="F458" s="182">
        <v>42832</v>
      </c>
      <c r="G458" s="184">
        <v>0</v>
      </c>
      <c r="H458" s="184">
        <v>0</v>
      </c>
      <c r="I458" s="176"/>
      <c r="J458" s="173"/>
      <c r="K458" s="173"/>
    </row>
    <row r="459" spans="1:11" hidden="1" x14ac:dyDescent="0.25">
      <c r="A459" s="178"/>
      <c r="B459" s="178"/>
      <c r="C459" s="178"/>
      <c r="D459" s="178"/>
      <c r="E459" s="183">
        <v>455</v>
      </c>
      <c r="F459" s="182">
        <v>42833</v>
      </c>
      <c r="G459" s="184">
        <v>0</v>
      </c>
      <c r="H459" s="184">
        <v>0</v>
      </c>
      <c r="I459" s="176"/>
      <c r="J459" s="173"/>
      <c r="K459" s="173"/>
    </row>
    <row r="460" spans="1:11" hidden="1" x14ac:dyDescent="0.25">
      <c r="A460" s="178"/>
      <c r="B460" s="178"/>
      <c r="C460" s="178"/>
      <c r="D460" s="178"/>
      <c r="E460" s="183">
        <v>456</v>
      </c>
      <c r="F460" s="182">
        <v>42834</v>
      </c>
      <c r="G460" s="184">
        <v>0</v>
      </c>
      <c r="H460" s="184">
        <v>0</v>
      </c>
      <c r="I460" s="176"/>
      <c r="J460" s="173"/>
      <c r="K460" s="173"/>
    </row>
    <row r="461" spans="1:11" hidden="1" x14ac:dyDescent="0.25">
      <c r="A461" s="178"/>
      <c r="B461" s="178"/>
      <c r="C461" s="178"/>
      <c r="D461" s="178"/>
      <c r="E461" s="183">
        <v>457</v>
      </c>
      <c r="F461" s="182">
        <v>42835</v>
      </c>
      <c r="G461" s="184">
        <v>0</v>
      </c>
      <c r="H461" s="184">
        <v>0</v>
      </c>
      <c r="I461" s="176"/>
      <c r="J461" s="173"/>
      <c r="K461" s="173"/>
    </row>
    <row r="462" spans="1:11" hidden="1" x14ac:dyDescent="0.25">
      <c r="A462" s="178"/>
      <c r="B462" s="178"/>
      <c r="C462" s="178"/>
      <c r="D462" s="178"/>
      <c r="E462" s="183">
        <v>458</v>
      </c>
      <c r="F462" s="182">
        <v>42836</v>
      </c>
      <c r="G462" s="184">
        <v>0</v>
      </c>
      <c r="H462" s="184">
        <v>0</v>
      </c>
      <c r="I462" s="176"/>
      <c r="J462" s="173"/>
      <c r="K462" s="173"/>
    </row>
    <row r="463" spans="1:11" hidden="1" x14ac:dyDescent="0.25">
      <c r="A463" s="178"/>
      <c r="B463" s="178"/>
      <c r="C463" s="178"/>
      <c r="D463" s="178"/>
      <c r="E463" s="183">
        <v>459</v>
      </c>
      <c r="F463" s="182">
        <v>42837</v>
      </c>
      <c r="G463" s="184">
        <v>0</v>
      </c>
      <c r="H463" s="184">
        <v>0</v>
      </c>
      <c r="I463" s="176"/>
      <c r="J463" s="173"/>
      <c r="K463" s="173"/>
    </row>
    <row r="464" spans="1:11" hidden="1" x14ac:dyDescent="0.25">
      <c r="A464" s="178"/>
      <c r="B464" s="178"/>
      <c r="C464" s="178"/>
      <c r="D464" s="178"/>
      <c r="E464" s="183">
        <v>460</v>
      </c>
      <c r="F464" s="182">
        <v>42838</v>
      </c>
      <c r="G464" s="184">
        <v>0</v>
      </c>
      <c r="H464" s="184">
        <v>0</v>
      </c>
      <c r="I464" s="176"/>
      <c r="J464" s="173"/>
      <c r="K464" s="173"/>
    </row>
    <row r="465" spans="1:11" hidden="1" x14ac:dyDescent="0.25">
      <c r="A465" s="178"/>
      <c r="B465" s="178"/>
      <c r="C465" s="178"/>
      <c r="D465" s="178"/>
      <c r="E465" s="183">
        <v>461</v>
      </c>
      <c r="F465" s="182">
        <v>42839</v>
      </c>
      <c r="G465" s="184">
        <v>0</v>
      </c>
      <c r="H465" s="184">
        <v>0</v>
      </c>
      <c r="I465" s="176"/>
      <c r="J465" s="173"/>
      <c r="K465" s="173"/>
    </row>
    <row r="466" spans="1:11" hidden="1" x14ac:dyDescent="0.25">
      <c r="A466" s="178"/>
      <c r="B466" s="178"/>
      <c r="C466" s="178"/>
      <c r="D466" s="178"/>
      <c r="E466" s="183">
        <v>462</v>
      </c>
      <c r="F466" s="182">
        <v>42840</v>
      </c>
      <c r="G466" s="184">
        <v>0</v>
      </c>
      <c r="H466" s="184">
        <v>0</v>
      </c>
      <c r="I466" s="176"/>
      <c r="J466" s="173"/>
      <c r="K466" s="173"/>
    </row>
    <row r="467" spans="1:11" hidden="1" x14ac:dyDescent="0.25">
      <c r="A467" s="178"/>
      <c r="B467" s="178"/>
      <c r="C467" s="178"/>
      <c r="D467" s="178"/>
      <c r="E467" s="183">
        <v>463</v>
      </c>
      <c r="F467" s="182">
        <v>42841</v>
      </c>
      <c r="G467" s="184">
        <v>0</v>
      </c>
      <c r="H467" s="184">
        <v>0</v>
      </c>
      <c r="I467" s="176"/>
      <c r="J467" s="173"/>
      <c r="K467" s="173"/>
    </row>
    <row r="468" spans="1:11" hidden="1" x14ac:dyDescent="0.25">
      <c r="A468" s="178"/>
      <c r="B468" s="178"/>
      <c r="C468" s="178"/>
      <c r="D468" s="178"/>
      <c r="E468" s="183">
        <v>464</v>
      </c>
      <c r="F468" s="182">
        <v>42842</v>
      </c>
      <c r="G468" s="184">
        <v>0</v>
      </c>
      <c r="H468" s="184">
        <v>0</v>
      </c>
      <c r="I468" s="176"/>
      <c r="J468" s="173"/>
      <c r="K468" s="173"/>
    </row>
    <row r="469" spans="1:11" hidden="1" x14ac:dyDescent="0.25">
      <c r="A469" s="178"/>
      <c r="B469" s="178"/>
      <c r="C469" s="178"/>
      <c r="D469" s="178"/>
      <c r="E469" s="183">
        <v>465</v>
      </c>
      <c r="F469" s="182">
        <v>42843</v>
      </c>
      <c r="G469" s="184">
        <v>0</v>
      </c>
      <c r="H469" s="184">
        <v>0</v>
      </c>
      <c r="I469" s="176"/>
      <c r="J469" s="173"/>
      <c r="K469" s="173"/>
    </row>
    <row r="470" spans="1:11" hidden="1" x14ac:dyDescent="0.25">
      <c r="A470" s="178"/>
      <c r="B470" s="178"/>
      <c r="C470" s="178"/>
      <c r="D470" s="178"/>
      <c r="E470" s="183">
        <v>466</v>
      </c>
      <c r="F470" s="182">
        <v>42844</v>
      </c>
      <c r="G470" s="184">
        <v>0</v>
      </c>
      <c r="H470" s="184">
        <v>0</v>
      </c>
      <c r="I470" s="176"/>
      <c r="J470" s="173"/>
      <c r="K470" s="173"/>
    </row>
    <row r="471" spans="1:11" hidden="1" x14ac:dyDescent="0.25">
      <c r="A471" s="178"/>
      <c r="B471" s="178"/>
      <c r="C471" s="178"/>
      <c r="D471" s="178"/>
      <c r="E471" s="183">
        <v>467</v>
      </c>
      <c r="F471" s="182">
        <v>42845</v>
      </c>
      <c r="G471" s="184">
        <v>0</v>
      </c>
      <c r="H471" s="184">
        <v>0</v>
      </c>
      <c r="I471" s="176"/>
      <c r="J471" s="173"/>
      <c r="K471" s="173"/>
    </row>
    <row r="472" spans="1:11" hidden="1" x14ac:dyDescent="0.25">
      <c r="A472" s="178"/>
      <c r="B472" s="178"/>
      <c r="C472" s="178"/>
      <c r="D472" s="178"/>
      <c r="E472" s="183">
        <v>468</v>
      </c>
      <c r="F472" s="182">
        <v>42846</v>
      </c>
      <c r="G472" s="184">
        <v>0</v>
      </c>
      <c r="H472" s="184">
        <v>0</v>
      </c>
      <c r="I472" s="176"/>
      <c r="J472" s="173"/>
      <c r="K472" s="173"/>
    </row>
    <row r="473" spans="1:11" hidden="1" x14ac:dyDescent="0.25">
      <c r="A473" s="178"/>
      <c r="B473" s="178"/>
      <c r="C473" s="178"/>
      <c r="D473" s="178"/>
      <c r="E473" s="183">
        <v>469</v>
      </c>
      <c r="F473" s="182">
        <v>42847</v>
      </c>
      <c r="G473" s="184">
        <v>0</v>
      </c>
      <c r="H473" s="184">
        <v>0</v>
      </c>
      <c r="I473" s="176"/>
      <c r="J473" s="173"/>
      <c r="K473" s="173"/>
    </row>
    <row r="474" spans="1:11" hidden="1" x14ac:dyDescent="0.25">
      <c r="A474" s="178"/>
      <c r="B474" s="178"/>
      <c r="C474" s="178"/>
      <c r="D474" s="178"/>
      <c r="E474" s="183">
        <v>470</v>
      </c>
      <c r="F474" s="182">
        <v>42848</v>
      </c>
      <c r="G474" s="184">
        <v>0</v>
      </c>
      <c r="H474" s="184">
        <v>0</v>
      </c>
      <c r="I474" s="176"/>
      <c r="J474" s="173"/>
      <c r="K474" s="173"/>
    </row>
    <row r="475" spans="1:11" hidden="1" x14ac:dyDescent="0.25">
      <c r="A475" s="178"/>
      <c r="B475" s="178"/>
      <c r="C475" s="178"/>
      <c r="D475" s="178"/>
      <c r="E475" s="183">
        <v>471</v>
      </c>
      <c r="F475" s="182">
        <v>42849</v>
      </c>
      <c r="G475" s="184">
        <v>0</v>
      </c>
      <c r="H475" s="184">
        <v>0</v>
      </c>
      <c r="I475" s="176"/>
      <c r="J475" s="173"/>
      <c r="K475" s="173"/>
    </row>
    <row r="476" spans="1:11" hidden="1" x14ac:dyDescent="0.25">
      <c r="A476" s="178"/>
      <c r="B476" s="178"/>
      <c r="C476" s="178"/>
      <c r="D476" s="178"/>
      <c r="E476" s="183">
        <v>472</v>
      </c>
      <c r="F476" s="182">
        <v>42850</v>
      </c>
      <c r="G476" s="184">
        <v>0</v>
      </c>
      <c r="H476" s="184">
        <v>0</v>
      </c>
      <c r="I476" s="176"/>
      <c r="J476" s="173"/>
      <c r="K476" s="173"/>
    </row>
    <row r="477" spans="1:11" hidden="1" x14ac:dyDescent="0.25">
      <c r="A477" s="178"/>
      <c r="B477" s="178"/>
      <c r="C477" s="178"/>
      <c r="D477" s="178"/>
      <c r="E477" s="183">
        <v>473</v>
      </c>
      <c r="F477" s="182">
        <v>42851</v>
      </c>
      <c r="G477" s="184">
        <v>0</v>
      </c>
      <c r="H477" s="184">
        <v>0</v>
      </c>
      <c r="I477" s="176"/>
      <c r="J477" s="173"/>
      <c r="K477" s="173"/>
    </row>
    <row r="478" spans="1:11" hidden="1" x14ac:dyDescent="0.25">
      <c r="A478" s="178"/>
      <c r="B478" s="178"/>
      <c r="C478" s="178"/>
      <c r="D478" s="178"/>
      <c r="E478" s="183">
        <v>474</v>
      </c>
      <c r="F478" s="182">
        <v>42852</v>
      </c>
      <c r="G478" s="184">
        <v>0</v>
      </c>
      <c r="H478" s="184">
        <v>0</v>
      </c>
      <c r="I478" s="176"/>
      <c r="J478" s="173"/>
      <c r="K478" s="173"/>
    </row>
    <row r="479" spans="1:11" hidden="1" x14ac:dyDescent="0.25">
      <c r="A479" s="178"/>
      <c r="B479" s="178"/>
      <c r="C479" s="178"/>
      <c r="D479" s="178"/>
      <c r="E479" s="183">
        <v>475</v>
      </c>
      <c r="F479" s="182">
        <v>42853</v>
      </c>
      <c r="G479" s="184">
        <v>0</v>
      </c>
      <c r="H479" s="184">
        <v>0</v>
      </c>
      <c r="I479" s="176"/>
      <c r="J479" s="173"/>
      <c r="K479" s="173"/>
    </row>
    <row r="480" spans="1:11" hidden="1" x14ac:dyDescent="0.25">
      <c r="A480" s="178"/>
      <c r="B480" s="178"/>
      <c r="C480" s="178"/>
      <c r="D480" s="178"/>
      <c r="E480" s="183">
        <v>476</v>
      </c>
      <c r="F480" s="182">
        <v>42854</v>
      </c>
      <c r="G480" s="184">
        <v>0</v>
      </c>
      <c r="H480" s="184">
        <v>0</v>
      </c>
      <c r="I480" s="176"/>
      <c r="J480" s="173"/>
      <c r="K480" s="173"/>
    </row>
    <row r="481" spans="1:11" hidden="1" x14ac:dyDescent="0.25">
      <c r="A481" s="178"/>
      <c r="B481" s="178"/>
      <c r="C481" s="178"/>
      <c r="D481" s="178"/>
      <c r="E481" s="183">
        <v>477</v>
      </c>
      <c r="F481" s="182">
        <v>42855</v>
      </c>
      <c r="G481" s="184">
        <v>0</v>
      </c>
      <c r="H481" s="184">
        <v>0</v>
      </c>
      <c r="I481" s="176"/>
      <c r="J481" s="173"/>
      <c r="K481" s="173"/>
    </row>
    <row r="482" spans="1:11" hidden="1" x14ac:dyDescent="0.25">
      <c r="A482" s="178"/>
      <c r="B482" s="178"/>
      <c r="C482" s="178"/>
      <c r="D482" s="178"/>
      <c r="E482" s="183">
        <v>478</v>
      </c>
      <c r="F482" s="182">
        <v>42856</v>
      </c>
      <c r="G482" s="184">
        <v>0</v>
      </c>
      <c r="H482" s="184">
        <v>0</v>
      </c>
      <c r="I482" s="176"/>
      <c r="J482" s="173"/>
      <c r="K482" s="173"/>
    </row>
    <row r="483" spans="1:11" hidden="1" x14ac:dyDescent="0.25">
      <c r="A483" s="178"/>
      <c r="B483" s="178"/>
      <c r="C483" s="178"/>
      <c r="D483" s="178"/>
      <c r="E483" s="183">
        <v>479</v>
      </c>
      <c r="F483" s="182">
        <v>42857</v>
      </c>
      <c r="G483" s="184">
        <v>0</v>
      </c>
      <c r="H483" s="184">
        <v>0</v>
      </c>
      <c r="I483" s="176"/>
      <c r="J483" s="173"/>
      <c r="K483" s="173"/>
    </row>
    <row r="484" spans="1:11" hidden="1" x14ac:dyDescent="0.25">
      <c r="A484" s="178"/>
      <c r="B484" s="178"/>
      <c r="C484" s="178"/>
      <c r="D484" s="178"/>
      <c r="E484" s="183">
        <v>480</v>
      </c>
      <c r="F484" s="182">
        <v>42858</v>
      </c>
      <c r="G484" s="184">
        <v>0</v>
      </c>
      <c r="H484" s="184">
        <v>0</v>
      </c>
      <c r="I484" s="176"/>
      <c r="J484" s="173"/>
      <c r="K484" s="173"/>
    </row>
    <row r="485" spans="1:11" hidden="1" x14ac:dyDescent="0.25">
      <c r="A485" s="178"/>
      <c r="B485" s="178"/>
      <c r="C485" s="178"/>
      <c r="D485" s="178"/>
      <c r="E485" s="183">
        <v>481</v>
      </c>
      <c r="F485" s="182">
        <v>42859</v>
      </c>
      <c r="G485" s="184">
        <v>0</v>
      </c>
      <c r="H485" s="184">
        <v>0</v>
      </c>
      <c r="I485" s="176"/>
      <c r="J485" s="173"/>
      <c r="K485" s="173"/>
    </row>
    <row r="486" spans="1:11" hidden="1" x14ac:dyDescent="0.25">
      <c r="A486" s="178"/>
      <c r="B486" s="178"/>
      <c r="C486" s="178"/>
      <c r="D486" s="178"/>
      <c r="E486" s="183">
        <v>482</v>
      </c>
      <c r="F486" s="182">
        <v>42860</v>
      </c>
      <c r="G486" s="184">
        <v>0</v>
      </c>
      <c r="H486" s="184">
        <v>0</v>
      </c>
      <c r="I486" s="176"/>
      <c r="J486" s="173"/>
      <c r="K486" s="173"/>
    </row>
    <row r="487" spans="1:11" hidden="1" x14ac:dyDescent="0.25">
      <c r="A487" s="178"/>
      <c r="B487" s="178"/>
      <c r="C487" s="178"/>
      <c r="D487" s="178"/>
      <c r="E487" s="183">
        <v>483</v>
      </c>
      <c r="F487" s="182">
        <v>42861</v>
      </c>
      <c r="G487" s="184">
        <v>0</v>
      </c>
      <c r="H487" s="184">
        <v>0</v>
      </c>
      <c r="I487" s="176"/>
      <c r="J487" s="173"/>
      <c r="K487" s="173"/>
    </row>
    <row r="488" spans="1:11" hidden="1" x14ac:dyDescent="0.25">
      <c r="A488" s="178"/>
      <c r="B488" s="178"/>
      <c r="C488" s="178"/>
      <c r="D488" s="178"/>
      <c r="E488" s="183">
        <v>484</v>
      </c>
      <c r="F488" s="182">
        <v>42862</v>
      </c>
      <c r="G488" s="184">
        <v>0</v>
      </c>
      <c r="H488" s="184">
        <v>0</v>
      </c>
      <c r="I488" s="176"/>
      <c r="J488" s="173"/>
      <c r="K488" s="173"/>
    </row>
    <row r="489" spans="1:11" hidden="1" x14ac:dyDescent="0.25">
      <c r="A489" s="178"/>
      <c r="B489" s="178"/>
      <c r="C489" s="178"/>
      <c r="D489" s="178"/>
      <c r="E489" s="183">
        <v>485</v>
      </c>
      <c r="F489" s="182">
        <v>42863</v>
      </c>
      <c r="G489" s="184">
        <v>0</v>
      </c>
      <c r="H489" s="184">
        <v>0</v>
      </c>
      <c r="I489" s="176"/>
      <c r="J489" s="173"/>
      <c r="K489" s="173"/>
    </row>
    <row r="490" spans="1:11" hidden="1" x14ac:dyDescent="0.25">
      <c r="A490" s="178"/>
      <c r="B490" s="178"/>
      <c r="C490" s="178"/>
      <c r="D490" s="178"/>
      <c r="E490" s="183">
        <v>486</v>
      </c>
      <c r="F490" s="182">
        <v>42864</v>
      </c>
      <c r="G490" s="184">
        <v>0</v>
      </c>
      <c r="H490" s="184">
        <v>0</v>
      </c>
      <c r="I490" s="176"/>
      <c r="J490" s="173"/>
      <c r="K490" s="173"/>
    </row>
    <row r="491" spans="1:11" hidden="1" x14ac:dyDescent="0.25">
      <c r="A491" s="178"/>
      <c r="B491" s="178"/>
      <c r="C491" s="178"/>
      <c r="D491" s="178"/>
      <c r="E491" s="183">
        <v>487</v>
      </c>
      <c r="F491" s="182">
        <v>42865</v>
      </c>
      <c r="G491" s="184">
        <v>0</v>
      </c>
      <c r="H491" s="184">
        <v>0</v>
      </c>
      <c r="I491" s="176"/>
      <c r="J491" s="173"/>
      <c r="K491" s="173"/>
    </row>
    <row r="492" spans="1:11" hidden="1" x14ac:dyDescent="0.25">
      <c r="A492" s="178"/>
      <c r="B492" s="178"/>
      <c r="C492" s="178"/>
      <c r="D492" s="178"/>
      <c r="E492" s="183">
        <v>488</v>
      </c>
      <c r="F492" s="182">
        <v>42866</v>
      </c>
      <c r="G492" s="184">
        <v>0</v>
      </c>
      <c r="H492" s="184">
        <v>0</v>
      </c>
      <c r="I492" s="176"/>
      <c r="J492" s="173"/>
      <c r="K492" s="173"/>
    </row>
    <row r="493" spans="1:11" hidden="1" x14ac:dyDescent="0.25">
      <c r="A493" s="178"/>
      <c r="B493" s="178"/>
      <c r="C493" s="178"/>
      <c r="D493" s="178"/>
      <c r="E493" s="183">
        <v>489</v>
      </c>
      <c r="F493" s="182">
        <v>42867</v>
      </c>
      <c r="G493" s="184">
        <v>0</v>
      </c>
      <c r="H493" s="184">
        <v>0</v>
      </c>
      <c r="I493" s="176"/>
      <c r="J493" s="173"/>
      <c r="K493" s="173"/>
    </row>
    <row r="494" spans="1:11" hidden="1" x14ac:dyDescent="0.25">
      <c r="A494" s="178"/>
      <c r="B494" s="178"/>
      <c r="C494" s="178"/>
      <c r="D494" s="178"/>
      <c r="E494" s="183">
        <v>490</v>
      </c>
      <c r="F494" s="182">
        <v>42868</v>
      </c>
      <c r="G494" s="184">
        <v>0</v>
      </c>
      <c r="H494" s="184">
        <v>0</v>
      </c>
      <c r="I494" s="176"/>
      <c r="J494" s="173"/>
      <c r="K494" s="173"/>
    </row>
    <row r="495" spans="1:11" hidden="1" x14ac:dyDescent="0.25">
      <c r="A495" s="178"/>
      <c r="B495" s="178"/>
      <c r="C495" s="178"/>
      <c r="D495" s="178"/>
      <c r="E495" s="183">
        <v>491</v>
      </c>
      <c r="F495" s="182">
        <v>42869</v>
      </c>
      <c r="G495" s="184">
        <v>0</v>
      </c>
      <c r="H495" s="184">
        <v>0</v>
      </c>
      <c r="I495" s="176"/>
      <c r="J495" s="173"/>
      <c r="K495" s="173"/>
    </row>
    <row r="496" spans="1:11" hidden="1" x14ac:dyDescent="0.25">
      <c r="A496" s="178"/>
      <c r="B496" s="178"/>
      <c r="C496" s="178"/>
      <c r="D496" s="178"/>
      <c r="E496" s="183">
        <v>492</v>
      </c>
      <c r="F496" s="182">
        <v>42870</v>
      </c>
      <c r="G496" s="184">
        <v>0</v>
      </c>
      <c r="H496" s="184">
        <v>0</v>
      </c>
      <c r="I496" s="176"/>
      <c r="J496" s="173"/>
      <c r="K496" s="173"/>
    </row>
    <row r="497" spans="1:11" hidden="1" x14ac:dyDescent="0.25">
      <c r="A497" s="178"/>
      <c r="B497" s="178"/>
      <c r="C497" s="178"/>
      <c r="D497" s="178"/>
      <c r="E497" s="183">
        <v>493</v>
      </c>
      <c r="F497" s="182">
        <v>42871</v>
      </c>
      <c r="G497" s="184">
        <v>0</v>
      </c>
      <c r="H497" s="184">
        <v>0</v>
      </c>
      <c r="I497" s="176"/>
      <c r="J497" s="173"/>
      <c r="K497" s="173"/>
    </row>
    <row r="498" spans="1:11" hidden="1" x14ac:dyDescent="0.25">
      <c r="A498" s="178"/>
      <c r="B498" s="178"/>
      <c r="C498" s="178"/>
      <c r="D498" s="178"/>
      <c r="E498" s="183">
        <v>494</v>
      </c>
      <c r="F498" s="182">
        <v>42872</v>
      </c>
      <c r="G498" s="184">
        <v>0</v>
      </c>
      <c r="H498" s="184">
        <v>0</v>
      </c>
      <c r="I498" s="176"/>
      <c r="J498" s="173"/>
      <c r="K498" s="173"/>
    </row>
    <row r="499" spans="1:11" hidden="1" x14ac:dyDescent="0.25">
      <c r="A499" s="178"/>
      <c r="B499" s="178"/>
      <c r="C499" s="178"/>
      <c r="D499" s="178"/>
      <c r="E499" s="183">
        <v>495</v>
      </c>
      <c r="F499" s="182">
        <v>42873</v>
      </c>
      <c r="G499" s="184">
        <v>0</v>
      </c>
      <c r="H499" s="184">
        <v>0</v>
      </c>
      <c r="I499" s="176"/>
      <c r="J499" s="173"/>
      <c r="K499" s="173"/>
    </row>
    <row r="500" spans="1:11" hidden="1" x14ac:dyDescent="0.25">
      <c r="A500" s="178"/>
      <c r="B500" s="178"/>
      <c r="C500" s="178"/>
      <c r="D500" s="178"/>
      <c r="E500" s="183">
        <v>496</v>
      </c>
      <c r="F500" s="182">
        <v>42874</v>
      </c>
      <c r="G500" s="184">
        <v>0</v>
      </c>
      <c r="H500" s="184">
        <v>0</v>
      </c>
      <c r="I500" s="176"/>
      <c r="J500" s="173"/>
      <c r="K500" s="173"/>
    </row>
    <row r="501" spans="1:11" hidden="1" x14ac:dyDescent="0.25">
      <c r="A501" s="178"/>
      <c r="B501" s="178"/>
      <c r="C501" s="178"/>
      <c r="D501" s="178"/>
      <c r="E501" s="183">
        <v>497</v>
      </c>
      <c r="F501" s="182">
        <v>42875</v>
      </c>
      <c r="G501" s="184">
        <v>0</v>
      </c>
      <c r="H501" s="184">
        <v>0</v>
      </c>
      <c r="I501" s="176"/>
      <c r="J501" s="173"/>
      <c r="K501" s="173"/>
    </row>
    <row r="502" spans="1:11" hidden="1" x14ac:dyDescent="0.25">
      <c r="A502" s="178"/>
      <c r="B502" s="178"/>
      <c r="C502" s="178"/>
      <c r="D502" s="178"/>
      <c r="E502" s="183">
        <v>498</v>
      </c>
      <c r="F502" s="182">
        <v>42876</v>
      </c>
      <c r="G502" s="184">
        <v>0</v>
      </c>
      <c r="H502" s="184">
        <v>0</v>
      </c>
      <c r="I502" s="176"/>
      <c r="J502" s="173"/>
      <c r="K502" s="173"/>
    </row>
    <row r="503" spans="1:11" hidden="1" x14ac:dyDescent="0.25">
      <c r="A503" s="178"/>
      <c r="B503" s="178"/>
      <c r="C503" s="178"/>
      <c r="D503" s="178"/>
      <c r="E503" s="183">
        <v>499</v>
      </c>
      <c r="F503" s="182">
        <v>42877</v>
      </c>
      <c r="G503" s="184">
        <v>0</v>
      </c>
      <c r="H503" s="184">
        <v>0</v>
      </c>
      <c r="I503" s="176"/>
      <c r="J503" s="173"/>
      <c r="K503" s="173"/>
    </row>
    <row r="504" spans="1:11" hidden="1" x14ac:dyDescent="0.25">
      <c r="A504" s="178"/>
      <c r="B504" s="178"/>
      <c r="C504" s="178"/>
      <c r="D504" s="178"/>
      <c r="E504" s="183">
        <v>500</v>
      </c>
      <c r="F504" s="182">
        <v>42878</v>
      </c>
      <c r="G504" s="184">
        <v>0</v>
      </c>
      <c r="H504" s="184">
        <v>0</v>
      </c>
      <c r="I504" s="176"/>
      <c r="J504" s="173"/>
      <c r="K504" s="173"/>
    </row>
    <row r="505" spans="1:11" x14ac:dyDescent="0.25">
      <c r="A505" s="178"/>
      <c r="B505" s="178"/>
      <c r="C505" s="178"/>
      <c r="D505" s="178"/>
      <c r="E505" s="183">
        <v>501</v>
      </c>
      <c r="F505" s="182">
        <v>42879</v>
      </c>
      <c r="G505" s="184">
        <v>0</v>
      </c>
      <c r="H505" s="184">
        <v>0</v>
      </c>
      <c r="I505" s="176"/>
      <c r="J505" s="173"/>
      <c r="K505" s="173"/>
    </row>
    <row r="506" spans="1:11" x14ac:dyDescent="0.25">
      <c r="A506" s="178"/>
      <c r="B506" s="178"/>
      <c r="C506" s="178"/>
      <c r="D506" s="178"/>
      <c r="E506" s="183">
        <v>502</v>
      </c>
      <c r="F506" s="182">
        <v>42880</v>
      </c>
      <c r="G506" s="181">
        <f>C5+C9</f>
        <v>103.37</v>
      </c>
      <c r="H506" s="180">
        <f>PV(C15,1.375,,-G506)</f>
        <v>99.252929102370302</v>
      </c>
      <c r="I506" s="176"/>
      <c r="J506" s="173"/>
      <c r="K506" s="173"/>
    </row>
    <row r="507" spans="1:11" x14ac:dyDescent="0.25">
      <c r="A507" s="178"/>
      <c r="B507" s="178"/>
      <c r="C507" s="178"/>
      <c r="D507" s="178"/>
      <c r="E507" s="178"/>
      <c r="F507" s="179"/>
      <c r="G507" s="178"/>
      <c r="H507" s="177"/>
      <c r="I507" s="176"/>
      <c r="J507" s="173"/>
      <c r="K507" s="173"/>
    </row>
    <row r="508" spans="1:11" x14ac:dyDescent="0.25">
      <c r="E508" s="173"/>
      <c r="F508" s="174"/>
      <c r="G508" s="173"/>
      <c r="H508" s="175"/>
      <c r="I508" s="173"/>
      <c r="J508" s="173"/>
      <c r="K508" s="173"/>
    </row>
    <row r="509" spans="1:11" x14ac:dyDescent="0.25">
      <c r="E509" s="173"/>
      <c r="F509" s="174"/>
      <c r="G509" s="173"/>
      <c r="H509" s="175"/>
      <c r="I509" s="173"/>
      <c r="J509" s="173"/>
      <c r="K509" s="173"/>
    </row>
    <row r="510" spans="1:11" x14ac:dyDescent="0.25">
      <c r="E510" s="173"/>
      <c r="F510" s="174"/>
      <c r="G510" s="173"/>
      <c r="H510" s="175"/>
      <c r="I510" s="173"/>
      <c r="J510" s="173"/>
      <c r="K510" s="173"/>
    </row>
    <row r="511" spans="1:11" x14ac:dyDescent="0.25">
      <c r="E511" s="173"/>
      <c r="F511" s="174"/>
      <c r="G511" s="173"/>
      <c r="H511" s="175"/>
      <c r="I511" s="173"/>
      <c r="J511" s="173"/>
      <c r="K511" s="173"/>
    </row>
    <row r="512" spans="1:11" x14ac:dyDescent="0.25">
      <c r="E512" s="173"/>
      <c r="F512" s="174"/>
      <c r="G512" s="173"/>
      <c r="H512" s="175"/>
      <c r="I512" s="173"/>
      <c r="J512" s="173"/>
      <c r="K512" s="173"/>
    </row>
    <row r="513" spans="5:11" x14ac:dyDescent="0.25">
      <c r="E513" s="173"/>
      <c r="F513" s="174"/>
      <c r="G513" s="173"/>
      <c r="H513" s="175"/>
      <c r="I513" s="173"/>
      <c r="J513" s="173"/>
      <c r="K513" s="173"/>
    </row>
    <row r="514" spans="5:11" x14ac:dyDescent="0.25">
      <c r="E514" s="173"/>
      <c r="F514" s="174"/>
      <c r="G514" s="173"/>
      <c r="H514" s="175"/>
      <c r="I514" s="173"/>
      <c r="J514" s="173"/>
      <c r="K514" s="173"/>
    </row>
    <row r="515" spans="5:11" x14ac:dyDescent="0.25">
      <c r="E515" s="173"/>
      <c r="F515" s="174"/>
      <c r="G515" s="173"/>
      <c r="H515" s="175"/>
      <c r="I515" s="173"/>
      <c r="J515" s="173"/>
      <c r="K515" s="173"/>
    </row>
    <row r="516" spans="5:11" x14ac:dyDescent="0.25">
      <c r="E516" s="173"/>
      <c r="F516" s="174"/>
      <c r="G516" s="173"/>
      <c r="H516" s="175"/>
      <c r="I516" s="173"/>
      <c r="J516" s="173"/>
      <c r="K516" s="173"/>
    </row>
    <row r="517" spans="5:11" x14ac:dyDescent="0.25">
      <c r="E517" s="173"/>
      <c r="F517" s="174"/>
      <c r="G517" s="173"/>
      <c r="H517" s="175"/>
      <c r="I517" s="173"/>
      <c r="J517" s="173"/>
      <c r="K517" s="173"/>
    </row>
    <row r="518" spans="5:11" x14ac:dyDescent="0.25">
      <c r="E518" s="173"/>
      <c r="F518" s="174"/>
      <c r="G518" s="173"/>
      <c r="H518" s="175"/>
      <c r="I518" s="173"/>
      <c r="J518" s="173"/>
      <c r="K518" s="173"/>
    </row>
    <row r="519" spans="5:11" x14ac:dyDescent="0.25">
      <c r="E519" s="173"/>
      <c r="F519" s="174"/>
      <c r="G519" s="173"/>
      <c r="H519" s="175"/>
      <c r="I519" s="173"/>
      <c r="J519" s="173"/>
      <c r="K519" s="173"/>
    </row>
    <row r="520" spans="5:11" x14ac:dyDescent="0.25">
      <c r="E520" s="173"/>
      <c r="F520" s="174"/>
      <c r="G520" s="173"/>
      <c r="H520" s="175"/>
      <c r="I520" s="173"/>
      <c r="J520" s="173"/>
      <c r="K520" s="173"/>
    </row>
    <row r="521" spans="5:11" x14ac:dyDescent="0.25">
      <c r="E521" s="173"/>
      <c r="F521" s="174"/>
      <c r="G521" s="173"/>
      <c r="H521" s="175"/>
      <c r="I521" s="173"/>
      <c r="J521" s="173"/>
      <c r="K521" s="173"/>
    </row>
    <row r="522" spans="5:11" x14ac:dyDescent="0.25">
      <c r="E522" s="173"/>
      <c r="F522" s="174"/>
      <c r="G522" s="173"/>
      <c r="H522" s="175"/>
      <c r="I522" s="173"/>
      <c r="J522" s="173"/>
      <c r="K522" s="173"/>
    </row>
    <row r="523" spans="5:11" x14ac:dyDescent="0.25">
      <c r="E523" s="173"/>
      <c r="F523" s="174"/>
      <c r="G523" s="173"/>
      <c r="H523" s="175"/>
      <c r="I523" s="173"/>
      <c r="J523" s="173"/>
      <c r="K523" s="173"/>
    </row>
    <row r="524" spans="5:11" x14ac:dyDescent="0.25">
      <c r="E524" s="173"/>
      <c r="F524" s="174"/>
      <c r="G524" s="173"/>
      <c r="H524" s="175"/>
      <c r="I524" s="173"/>
      <c r="J524" s="173"/>
      <c r="K524" s="173"/>
    </row>
    <row r="525" spans="5:11" x14ac:dyDescent="0.25">
      <c r="E525" s="173"/>
      <c r="F525" s="174"/>
      <c r="G525" s="173"/>
      <c r="H525" s="175"/>
      <c r="I525" s="173"/>
      <c r="J525" s="173"/>
      <c r="K525" s="173"/>
    </row>
    <row r="526" spans="5:11" x14ac:dyDescent="0.25">
      <c r="E526" s="173"/>
      <c r="F526" s="174"/>
      <c r="G526" s="173"/>
      <c r="H526" s="175"/>
      <c r="I526" s="173"/>
      <c r="J526" s="173"/>
      <c r="K526" s="173"/>
    </row>
    <row r="527" spans="5:11" x14ac:dyDescent="0.25">
      <c r="E527" s="173"/>
      <c r="F527" s="174"/>
      <c r="G527" s="173"/>
      <c r="H527" s="175"/>
      <c r="I527" s="173"/>
      <c r="J527" s="173"/>
      <c r="K527" s="173"/>
    </row>
    <row r="528" spans="5:11" x14ac:dyDescent="0.25">
      <c r="E528" s="173"/>
      <c r="F528" s="174"/>
      <c r="G528" s="173"/>
      <c r="H528" s="175"/>
      <c r="I528" s="173"/>
      <c r="J528" s="173"/>
      <c r="K528" s="173"/>
    </row>
    <row r="529" spans="5:11" x14ac:dyDescent="0.25">
      <c r="E529" s="173"/>
      <c r="F529" s="174"/>
      <c r="G529" s="173"/>
      <c r="H529" s="175"/>
      <c r="I529" s="173"/>
      <c r="J529" s="173"/>
      <c r="K529" s="173"/>
    </row>
    <row r="530" spans="5:11" x14ac:dyDescent="0.25">
      <c r="E530" s="173"/>
      <c r="F530" s="174"/>
      <c r="G530" s="173"/>
      <c r="H530" s="175"/>
      <c r="I530" s="173"/>
      <c r="J530" s="173"/>
      <c r="K530" s="173"/>
    </row>
    <row r="531" spans="5:11" x14ac:dyDescent="0.25">
      <c r="E531" s="173"/>
      <c r="F531" s="174"/>
      <c r="G531" s="173"/>
      <c r="H531" s="175"/>
      <c r="I531" s="173"/>
      <c r="J531" s="173"/>
      <c r="K531" s="173"/>
    </row>
    <row r="532" spans="5:11" x14ac:dyDescent="0.25">
      <c r="E532" s="173"/>
      <c r="F532" s="174"/>
      <c r="G532" s="173"/>
      <c r="H532" s="175"/>
      <c r="I532" s="173"/>
      <c r="J532" s="173"/>
      <c r="K532" s="173"/>
    </row>
    <row r="533" spans="5:11" x14ac:dyDescent="0.25">
      <c r="E533" s="173"/>
      <c r="F533" s="174"/>
      <c r="G533" s="173"/>
      <c r="H533" s="175"/>
      <c r="I533" s="173"/>
      <c r="J533" s="173"/>
      <c r="K533" s="173"/>
    </row>
    <row r="534" spans="5:11" x14ac:dyDescent="0.25">
      <c r="E534" s="173"/>
      <c r="F534" s="174"/>
      <c r="G534" s="173"/>
      <c r="H534" s="175"/>
      <c r="I534" s="173"/>
      <c r="J534" s="173"/>
      <c r="K534" s="173"/>
    </row>
    <row r="535" spans="5:11" x14ac:dyDescent="0.25">
      <c r="E535" s="173"/>
      <c r="F535" s="174"/>
      <c r="G535" s="173"/>
      <c r="H535" s="175"/>
      <c r="I535" s="173"/>
      <c r="J535" s="173"/>
      <c r="K535" s="173"/>
    </row>
    <row r="536" spans="5:11" x14ac:dyDescent="0.25">
      <c r="E536" s="173"/>
      <c r="F536" s="174"/>
      <c r="G536" s="173"/>
      <c r="H536" s="175"/>
      <c r="I536" s="173"/>
      <c r="J536" s="173"/>
      <c r="K536" s="173"/>
    </row>
    <row r="537" spans="5:11" x14ac:dyDescent="0.25">
      <c r="E537" s="173"/>
      <c r="F537" s="174"/>
      <c r="G537" s="173"/>
      <c r="H537" s="175"/>
      <c r="I537" s="173"/>
      <c r="J537" s="173"/>
      <c r="K537" s="173"/>
    </row>
    <row r="538" spans="5:11" x14ac:dyDescent="0.25">
      <c r="E538" s="173"/>
      <c r="F538" s="174"/>
      <c r="G538" s="173"/>
      <c r="H538" s="175"/>
      <c r="I538" s="173"/>
      <c r="J538" s="173"/>
      <c r="K538" s="173"/>
    </row>
    <row r="539" spans="5:11" x14ac:dyDescent="0.25">
      <c r="E539" s="173"/>
      <c r="F539" s="174"/>
      <c r="G539" s="173"/>
      <c r="H539" s="175"/>
      <c r="I539" s="173"/>
      <c r="J539" s="173"/>
      <c r="K539" s="173"/>
    </row>
    <row r="540" spans="5:11" x14ac:dyDescent="0.25">
      <c r="E540" s="173"/>
      <c r="F540" s="174"/>
      <c r="G540" s="173"/>
      <c r="H540" s="175"/>
      <c r="I540" s="173"/>
      <c r="J540" s="173"/>
      <c r="K540" s="173"/>
    </row>
    <row r="541" spans="5:11" x14ac:dyDescent="0.25">
      <c r="E541" s="173"/>
      <c r="F541" s="174"/>
      <c r="G541" s="173"/>
      <c r="H541" s="175"/>
      <c r="I541" s="173"/>
      <c r="J541" s="173"/>
      <c r="K541" s="173"/>
    </row>
    <row r="542" spans="5:11" x14ac:dyDescent="0.25">
      <c r="E542" s="173"/>
      <c r="F542" s="174"/>
      <c r="G542" s="173"/>
      <c r="H542" s="175"/>
      <c r="I542" s="173"/>
      <c r="J542" s="173"/>
      <c r="K542" s="173"/>
    </row>
    <row r="543" spans="5:11" x14ac:dyDescent="0.25">
      <c r="E543" s="173"/>
      <c r="F543" s="174"/>
      <c r="G543" s="173"/>
      <c r="H543" s="175"/>
      <c r="I543" s="173"/>
      <c r="J543" s="173"/>
      <c r="K543" s="173"/>
    </row>
    <row r="544" spans="5:11" x14ac:dyDescent="0.25">
      <c r="E544" s="173"/>
      <c r="F544" s="174"/>
      <c r="G544" s="173"/>
      <c r="H544" s="175"/>
      <c r="I544" s="173"/>
      <c r="J544" s="173"/>
      <c r="K544" s="173"/>
    </row>
    <row r="545" spans="5:11" x14ac:dyDescent="0.25">
      <c r="E545" s="173"/>
      <c r="F545" s="174"/>
      <c r="G545" s="173"/>
      <c r="H545" s="175"/>
      <c r="I545" s="173"/>
      <c r="J545" s="173"/>
      <c r="K545" s="173"/>
    </row>
    <row r="546" spans="5:11" x14ac:dyDescent="0.25">
      <c r="E546" s="173"/>
      <c r="F546" s="174"/>
      <c r="G546" s="173"/>
      <c r="H546" s="175"/>
      <c r="I546" s="173"/>
      <c r="J546" s="173"/>
      <c r="K546" s="173"/>
    </row>
    <row r="547" spans="5:11" x14ac:dyDescent="0.25">
      <c r="E547" s="173"/>
      <c r="F547" s="174"/>
      <c r="G547" s="173"/>
      <c r="H547" s="175"/>
      <c r="I547" s="173"/>
      <c r="J547" s="173"/>
      <c r="K547" s="173"/>
    </row>
    <row r="548" spans="5:11" x14ac:dyDescent="0.25">
      <c r="E548" s="173"/>
      <c r="F548" s="174"/>
      <c r="G548" s="173"/>
      <c r="H548" s="175"/>
      <c r="I548" s="173"/>
      <c r="J548" s="173"/>
      <c r="K548" s="173"/>
    </row>
    <row r="549" spans="5:11" x14ac:dyDescent="0.25">
      <c r="E549" s="173"/>
      <c r="F549" s="174"/>
      <c r="G549" s="173"/>
      <c r="H549" s="175"/>
      <c r="I549" s="173"/>
      <c r="J549" s="173"/>
      <c r="K549" s="173"/>
    </row>
    <row r="550" spans="5:11" x14ac:dyDescent="0.25">
      <c r="E550" s="173"/>
      <c r="F550" s="174"/>
      <c r="G550" s="173"/>
      <c r="H550" s="175"/>
      <c r="I550" s="173"/>
      <c r="J550" s="173"/>
      <c r="K550" s="173"/>
    </row>
    <row r="551" spans="5:11" x14ac:dyDescent="0.25">
      <c r="E551" s="173"/>
      <c r="F551" s="174"/>
      <c r="G551" s="173"/>
      <c r="H551" s="175"/>
      <c r="I551" s="173"/>
      <c r="J551" s="173"/>
      <c r="K551" s="173"/>
    </row>
    <row r="552" spans="5:11" x14ac:dyDescent="0.25">
      <c r="E552" s="173"/>
      <c r="F552" s="174"/>
      <c r="G552" s="173"/>
      <c r="H552" s="175"/>
      <c r="I552" s="173"/>
      <c r="J552" s="173"/>
      <c r="K552" s="173"/>
    </row>
    <row r="553" spans="5:11" x14ac:dyDescent="0.25">
      <c r="E553" s="173"/>
      <c r="F553" s="174"/>
      <c r="G553" s="173"/>
      <c r="H553" s="175"/>
      <c r="I553" s="173"/>
      <c r="J553" s="173"/>
      <c r="K553" s="173"/>
    </row>
    <row r="554" spans="5:11" x14ac:dyDescent="0.25">
      <c r="E554" s="173"/>
      <c r="F554" s="174"/>
      <c r="G554" s="173"/>
      <c r="H554" s="175"/>
      <c r="I554" s="173"/>
      <c r="J554" s="173"/>
      <c r="K554" s="173"/>
    </row>
    <row r="555" spans="5:11" x14ac:dyDescent="0.25">
      <c r="E555" s="173"/>
      <c r="F555" s="174"/>
      <c r="G555" s="173"/>
      <c r="H555" s="175"/>
      <c r="I555" s="173"/>
      <c r="J555" s="173"/>
      <c r="K555" s="173"/>
    </row>
    <row r="556" spans="5:11" x14ac:dyDescent="0.25">
      <c r="E556" s="173"/>
      <c r="F556" s="174"/>
      <c r="G556" s="173"/>
      <c r="H556" s="175"/>
      <c r="I556" s="173"/>
      <c r="J556" s="173"/>
      <c r="K556" s="173"/>
    </row>
    <row r="557" spans="5:11" x14ac:dyDescent="0.25">
      <c r="E557" s="173"/>
      <c r="F557" s="174"/>
      <c r="G557" s="173"/>
      <c r="H557" s="175"/>
      <c r="I557" s="173"/>
      <c r="J557" s="173"/>
      <c r="K557" s="173"/>
    </row>
    <row r="558" spans="5:11" x14ac:dyDescent="0.25">
      <c r="E558" s="173"/>
      <c r="F558" s="174"/>
      <c r="G558" s="173"/>
      <c r="H558" s="175"/>
      <c r="I558" s="173"/>
      <c r="J558" s="173"/>
      <c r="K558" s="173"/>
    </row>
    <row r="559" spans="5:11" x14ac:dyDescent="0.25">
      <c r="E559" s="173"/>
      <c r="F559" s="174"/>
      <c r="G559" s="173"/>
      <c r="H559" s="175"/>
      <c r="I559" s="173"/>
      <c r="J559" s="173"/>
      <c r="K559" s="173"/>
    </row>
    <row r="560" spans="5:11" x14ac:dyDescent="0.25">
      <c r="E560" s="173"/>
      <c r="F560" s="174"/>
      <c r="G560" s="173"/>
      <c r="H560" s="175"/>
      <c r="I560" s="173"/>
      <c r="J560" s="173"/>
      <c r="K560" s="173"/>
    </row>
    <row r="561" spans="5:11" x14ac:dyDescent="0.25">
      <c r="E561" s="173"/>
      <c r="F561" s="174"/>
      <c r="G561" s="173"/>
      <c r="H561" s="175"/>
      <c r="I561" s="173"/>
      <c r="J561" s="173"/>
      <c r="K561" s="173"/>
    </row>
    <row r="562" spans="5:11" x14ac:dyDescent="0.25">
      <c r="E562" s="173"/>
      <c r="F562" s="174"/>
      <c r="G562" s="173"/>
      <c r="H562" s="175"/>
      <c r="I562" s="173"/>
      <c r="J562" s="173"/>
      <c r="K562" s="173"/>
    </row>
    <row r="563" spans="5:11" x14ac:dyDescent="0.25">
      <c r="E563" s="173"/>
      <c r="F563" s="174"/>
      <c r="G563" s="173"/>
      <c r="H563" s="175"/>
      <c r="I563" s="173"/>
      <c r="J563" s="173"/>
      <c r="K563" s="173"/>
    </row>
    <row r="564" spans="5:11" x14ac:dyDescent="0.25">
      <c r="E564" s="173"/>
      <c r="F564" s="174"/>
      <c r="G564" s="173"/>
      <c r="H564" s="175"/>
      <c r="I564" s="173"/>
      <c r="J564" s="173"/>
      <c r="K564" s="173"/>
    </row>
    <row r="565" spans="5:11" x14ac:dyDescent="0.25">
      <c r="E565" s="173"/>
      <c r="F565" s="174"/>
      <c r="G565" s="173"/>
      <c r="H565" s="175"/>
      <c r="I565" s="173"/>
      <c r="J565" s="173"/>
      <c r="K565" s="173"/>
    </row>
    <row r="566" spans="5:11" x14ac:dyDescent="0.25">
      <c r="E566" s="173"/>
      <c r="F566" s="174"/>
      <c r="G566" s="173"/>
      <c r="H566" s="175"/>
      <c r="I566" s="173"/>
      <c r="J566" s="173"/>
      <c r="K566" s="173"/>
    </row>
    <row r="567" spans="5:11" x14ac:dyDescent="0.25">
      <c r="E567" s="173"/>
      <c r="F567" s="174"/>
      <c r="G567" s="173"/>
      <c r="H567" s="175"/>
      <c r="I567" s="173"/>
      <c r="J567" s="173"/>
      <c r="K567" s="173"/>
    </row>
    <row r="568" spans="5:11" x14ac:dyDescent="0.25">
      <c r="E568" s="173"/>
      <c r="F568" s="174"/>
      <c r="G568" s="173"/>
      <c r="H568" s="175"/>
      <c r="I568" s="173"/>
      <c r="J568" s="173"/>
      <c r="K568" s="173"/>
    </row>
    <row r="569" spans="5:11" x14ac:dyDescent="0.25">
      <c r="E569" s="173"/>
      <c r="F569" s="174"/>
      <c r="G569" s="173"/>
      <c r="H569" s="175"/>
      <c r="I569" s="173"/>
      <c r="J569" s="173"/>
      <c r="K569" s="173"/>
    </row>
    <row r="570" spans="5:11" x14ac:dyDescent="0.25">
      <c r="E570" s="173"/>
      <c r="F570" s="174"/>
      <c r="G570" s="173"/>
      <c r="H570" s="175"/>
      <c r="I570" s="173"/>
      <c r="J570" s="173"/>
      <c r="K570" s="173"/>
    </row>
    <row r="571" spans="5:11" x14ac:dyDescent="0.25">
      <c r="E571" s="173"/>
      <c r="F571" s="174"/>
      <c r="G571" s="173"/>
      <c r="H571" s="175"/>
      <c r="I571" s="173"/>
      <c r="J571" s="173"/>
      <c r="K571" s="173"/>
    </row>
    <row r="572" spans="5:11" x14ac:dyDescent="0.25">
      <c r="E572" s="173"/>
      <c r="F572" s="174"/>
      <c r="G572" s="173"/>
      <c r="H572" s="175"/>
      <c r="I572" s="173"/>
      <c r="J572" s="173"/>
      <c r="K572" s="173"/>
    </row>
    <row r="573" spans="5:11" x14ac:dyDescent="0.25">
      <c r="E573" s="173"/>
      <c r="F573" s="174"/>
      <c r="G573" s="173"/>
      <c r="H573" s="175"/>
      <c r="I573" s="173"/>
      <c r="J573" s="173"/>
      <c r="K573" s="173"/>
    </row>
    <row r="574" spans="5:11" x14ac:dyDescent="0.25">
      <c r="E574" s="173"/>
      <c r="F574" s="174"/>
      <c r="G574" s="173"/>
      <c r="H574" s="175"/>
      <c r="I574" s="173"/>
      <c r="J574" s="173"/>
      <c r="K574" s="173"/>
    </row>
    <row r="575" spans="5:11" x14ac:dyDescent="0.25">
      <c r="E575" s="173"/>
      <c r="F575" s="174"/>
      <c r="G575" s="173"/>
      <c r="H575" s="175"/>
      <c r="I575" s="173"/>
      <c r="J575" s="173"/>
      <c r="K575" s="173"/>
    </row>
    <row r="576" spans="5:11" x14ac:dyDescent="0.25">
      <c r="E576" s="173"/>
      <c r="F576" s="174"/>
      <c r="G576" s="173"/>
      <c r="H576" s="175"/>
      <c r="I576" s="173"/>
      <c r="J576" s="173"/>
      <c r="K576" s="173"/>
    </row>
    <row r="577" spans="5:11" x14ac:dyDescent="0.25">
      <c r="E577" s="173"/>
      <c r="F577" s="174"/>
      <c r="G577" s="173"/>
      <c r="H577" s="175"/>
      <c r="I577" s="173"/>
      <c r="J577" s="173"/>
      <c r="K577" s="173"/>
    </row>
    <row r="578" spans="5:11" x14ac:dyDescent="0.25">
      <c r="E578" s="173"/>
      <c r="F578" s="174"/>
      <c r="G578" s="173"/>
      <c r="H578" s="175"/>
      <c r="I578" s="173"/>
      <c r="J578" s="173"/>
      <c r="K578" s="173"/>
    </row>
    <row r="579" spans="5:11" x14ac:dyDescent="0.25">
      <c r="E579" s="173"/>
      <c r="F579" s="174"/>
      <c r="G579" s="173"/>
      <c r="H579" s="175"/>
      <c r="I579" s="173"/>
      <c r="J579" s="173"/>
      <c r="K579" s="173"/>
    </row>
    <row r="580" spans="5:11" x14ac:dyDescent="0.25">
      <c r="E580" s="173"/>
      <c r="F580" s="174"/>
      <c r="G580" s="173"/>
      <c r="H580" s="175"/>
      <c r="I580" s="173"/>
      <c r="J580" s="173"/>
      <c r="K580" s="173"/>
    </row>
    <row r="581" spans="5:11" x14ac:dyDescent="0.25">
      <c r="E581" s="173"/>
      <c r="F581" s="174"/>
      <c r="G581" s="173"/>
      <c r="H581" s="175"/>
      <c r="I581" s="173"/>
      <c r="J581" s="173"/>
      <c r="K581" s="173"/>
    </row>
    <row r="582" spans="5:11" x14ac:dyDescent="0.25">
      <c r="E582" s="173"/>
      <c r="F582" s="174"/>
      <c r="G582" s="173"/>
      <c r="H582" s="175"/>
      <c r="I582" s="173"/>
      <c r="J582" s="173"/>
      <c r="K582" s="173"/>
    </row>
    <row r="583" spans="5:11" x14ac:dyDescent="0.25">
      <c r="E583" s="173"/>
      <c r="F583" s="174"/>
      <c r="G583" s="173"/>
      <c r="H583" s="175"/>
      <c r="I583" s="173"/>
      <c r="J583" s="173"/>
      <c r="K583" s="173"/>
    </row>
    <row r="584" spans="5:11" x14ac:dyDescent="0.25">
      <c r="E584" s="173"/>
      <c r="F584" s="174"/>
      <c r="G584" s="173"/>
      <c r="H584" s="175"/>
      <c r="I584" s="173"/>
      <c r="J584" s="173"/>
      <c r="K584" s="173"/>
    </row>
    <row r="585" spans="5:11" x14ac:dyDescent="0.25">
      <c r="E585" s="173"/>
      <c r="F585" s="174"/>
      <c r="G585" s="173"/>
      <c r="H585" s="175"/>
      <c r="I585" s="173"/>
      <c r="J585" s="173"/>
      <c r="K585" s="173"/>
    </row>
    <row r="586" spans="5:11" x14ac:dyDescent="0.25">
      <c r="E586" s="173"/>
      <c r="F586" s="174"/>
      <c r="G586" s="173"/>
      <c r="H586" s="175"/>
      <c r="I586" s="173"/>
      <c r="J586" s="173"/>
      <c r="K586" s="173"/>
    </row>
    <row r="587" spans="5:11" x14ac:dyDescent="0.25">
      <c r="E587" s="173"/>
      <c r="F587" s="174"/>
      <c r="G587" s="173"/>
      <c r="H587" s="175"/>
      <c r="I587" s="173"/>
      <c r="J587" s="173"/>
      <c r="K587" s="173"/>
    </row>
    <row r="588" spans="5:11" x14ac:dyDescent="0.25">
      <c r="E588" s="173"/>
      <c r="F588" s="174"/>
      <c r="G588" s="173"/>
      <c r="H588" s="175"/>
      <c r="I588" s="173"/>
      <c r="J588" s="173"/>
      <c r="K588" s="173"/>
    </row>
    <row r="589" spans="5:11" x14ac:dyDescent="0.25">
      <c r="E589" s="173"/>
      <c r="F589" s="174"/>
      <c r="G589" s="173"/>
      <c r="H589" s="175"/>
      <c r="I589" s="173"/>
      <c r="J589" s="173"/>
      <c r="K589" s="173"/>
    </row>
    <row r="590" spans="5:11" x14ac:dyDescent="0.25">
      <c r="E590" s="173"/>
      <c r="F590" s="174"/>
      <c r="G590" s="173"/>
      <c r="H590" s="175"/>
      <c r="I590" s="173"/>
      <c r="J590" s="173"/>
      <c r="K590" s="173"/>
    </row>
    <row r="591" spans="5:11" x14ac:dyDescent="0.25">
      <c r="E591" s="173"/>
      <c r="F591" s="174"/>
      <c r="G591" s="173"/>
      <c r="H591" s="175"/>
      <c r="I591" s="173"/>
      <c r="J591" s="173"/>
      <c r="K591" s="173"/>
    </row>
    <row r="592" spans="5:11" x14ac:dyDescent="0.25">
      <c r="E592" s="173"/>
      <c r="F592" s="174"/>
      <c r="G592" s="173"/>
      <c r="H592" s="175"/>
      <c r="I592" s="173"/>
      <c r="J592" s="173"/>
      <c r="K592" s="173"/>
    </row>
    <row r="593" spans="5:11" x14ac:dyDescent="0.25">
      <c r="E593" s="173"/>
      <c r="F593" s="174"/>
      <c r="G593" s="173"/>
      <c r="H593" s="175"/>
      <c r="I593" s="173"/>
      <c r="J593" s="173"/>
      <c r="K593" s="173"/>
    </row>
    <row r="594" spans="5:11" x14ac:dyDescent="0.25">
      <c r="E594" s="173"/>
      <c r="F594" s="174"/>
      <c r="G594" s="173"/>
      <c r="H594" s="175"/>
      <c r="I594" s="173"/>
      <c r="J594" s="173"/>
      <c r="K594" s="173"/>
    </row>
    <row r="595" spans="5:11" x14ac:dyDescent="0.25">
      <c r="E595" s="173"/>
      <c r="F595" s="174"/>
      <c r="G595" s="173"/>
      <c r="H595" s="175"/>
      <c r="I595" s="173"/>
      <c r="J595" s="173"/>
      <c r="K595" s="173"/>
    </row>
    <row r="596" spans="5:11" x14ac:dyDescent="0.25">
      <c r="E596" s="173"/>
      <c r="F596" s="174"/>
      <c r="G596" s="173"/>
      <c r="H596" s="175"/>
      <c r="I596" s="173"/>
      <c r="J596" s="173"/>
      <c r="K596" s="173"/>
    </row>
    <row r="597" spans="5:11" x14ac:dyDescent="0.25">
      <c r="E597" s="173"/>
      <c r="F597" s="174"/>
      <c r="G597" s="173"/>
      <c r="H597" s="175"/>
      <c r="I597" s="173"/>
      <c r="J597" s="173"/>
      <c r="K597" s="173"/>
    </row>
    <row r="598" spans="5:11" x14ac:dyDescent="0.25">
      <c r="E598" s="173"/>
      <c r="F598" s="174"/>
      <c r="G598" s="173"/>
      <c r="H598" s="175"/>
      <c r="I598" s="173"/>
      <c r="J598" s="173"/>
      <c r="K598" s="173"/>
    </row>
    <row r="599" spans="5:11" x14ac:dyDescent="0.25">
      <c r="E599" s="173"/>
      <c r="F599" s="174"/>
      <c r="G599" s="173"/>
      <c r="H599" s="175"/>
      <c r="I599" s="173"/>
      <c r="J599" s="173"/>
      <c r="K599" s="173"/>
    </row>
    <row r="600" spans="5:11" x14ac:dyDescent="0.25">
      <c r="E600" s="173"/>
      <c r="F600" s="174"/>
      <c r="G600" s="173"/>
      <c r="H600" s="175"/>
      <c r="I600" s="173"/>
      <c r="J600" s="173"/>
      <c r="K600" s="173"/>
    </row>
    <row r="601" spans="5:11" x14ac:dyDescent="0.25">
      <c r="E601" s="173"/>
      <c r="F601" s="174"/>
      <c r="G601" s="173"/>
      <c r="H601" s="175"/>
      <c r="I601" s="173"/>
      <c r="J601" s="173"/>
      <c r="K601" s="173"/>
    </row>
    <row r="602" spans="5:11" x14ac:dyDescent="0.25">
      <c r="E602" s="173"/>
      <c r="F602" s="174"/>
      <c r="G602" s="173"/>
      <c r="H602" s="175"/>
      <c r="I602" s="173"/>
      <c r="J602" s="173"/>
      <c r="K602" s="173"/>
    </row>
    <row r="603" spans="5:11" x14ac:dyDescent="0.25">
      <c r="E603" s="173"/>
      <c r="F603" s="174"/>
      <c r="G603" s="173"/>
      <c r="H603" s="175"/>
      <c r="I603" s="173"/>
      <c r="J603" s="173"/>
      <c r="K603" s="173"/>
    </row>
    <row r="604" spans="5:11" x14ac:dyDescent="0.25">
      <c r="E604" s="173"/>
      <c r="F604" s="174"/>
      <c r="G604" s="173"/>
      <c r="H604" s="175"/>
      <c r="I604" s="173"/>
      <c r="J604" s="173"/>
      <c r="K604" s="173"/>
    </row>
    <row r="605" spans="5:11" x14ac:dyDescent="0.25">
      <c r="E605" s="173"/>
      <c r="F605" s="174"/>
      <c r="G605" s="173"/>
      <c r="H605" s="175"/>
      <c r="I605" s="173"/>
      <c r="J605" s="173"/>
      <c r="K605" s="173"/>
    </row>
    <row r="606" spans="5:11" x14ac:dyDescent="0.25">
      <c r="E606" s="173"/>
      <c r="F606" s="174"/>
      <c r="G606" s="173"/>
      <c r="H606" s="175"/>
      <c r="I606" s="173"/>
      <c r="J606" s="173"/>
      <c r="K606" s="173"/>
    </row>
    <row r="607" spans="5:11" x14ac:dyDescent="0.25">
      <c r="E607" s="173"/>
      <c r="F607" s="174"/>
      <c r="G607" s="173"/>
      <c r="H607" s="175"/>
      <c r="I607" s="173"/>
      <c r="J607" s="173"/>
      <c r="K607" s="173"/>
    </row>
    <row r="608" spans="5:11" x14ac:dyDescent="0.25">
      <c r="E608" s="173"/>
      <c r="F608" s="174"/>
      <c r="G608" s="173"/>
      <c r="H608" s="175"/>
      <c r="I608" s="173"/>
      <c r="J608" s="173"/>
      <c r="K608" s="173"/>
    </row>
    <row r="609" spans="5:11" x14ac:dyDescent="0.25">
      <c r="E609" s="173"/>
      <c r="F609" s="174"/>
      <c r="G609" s="173"/>
      <c r="H609" s="175"/>
      <c r="I609" s="173"/>
      <c r="J609" s="173"/>
      <c r="K609" s="173"/>
    </row>
    <row r="610" spans="5:11" x14ac:dyDescent="0.25">
      <c r="E610" s="173"/>
      <c r="F610" s="174"/>
      <c r="G610" s="173"/>
      <c r="H610" s="175"/>
      <c r="I610" s="173"/>
      <c r="J610" s="173"/>
      <c r="K610" s="173"/>
    </row>
    <row r="611" spans="5:11" x14ac:dyDescent="0.25">
      <c r="E611" s="173"/>
      <c r="F611" s="174"/>
      <c r="G611" s="173"/>
      <c r="H611" s="175"/>
      <c r="I611" s="173"/>
      <c r="J611" s="173"/>
      <c r="K611" s="173"/>
    </row>
    <row r="612" spans="5:11" x14ac:dyDescent="0.25">
      <c r="E612" s="173"/>
      <c r="F612" s="174"/>
      <c r="G612" s="173"/>
      <c r="H612" s="175"/>
      <c r="I612" s="173"/>
      <c r="J612" s="173"/>
      <c r="K612" s="173"/>
    </row>
    <row r="613" spans="5:11" x14ac:dyDescent="0.25">
      <c r="E613" s="173"/>
      <c r="F613" s="174"/>
      <c r="G613" s="173"/>
      <c r="H613" s="175"/>
      <c r="I613" s="173"/>
      <c r="J613" s="173"/>
      <c r="K613" s="173"/>
    </row>
    <row r="614" spans="5:11" x14ac:dyDescent="0.25">
      <c r="E614" s="173"/>
      <c r="F614" s="174"/>
      <c r="G614" s="173"/>
      <c r="H614" s="175"/>
      <c r="I614" s="173"/>
      <c r="J614" s="173"/>
      <c r="K614" s="173"/>
    </row>
    <row r="615" spans="5:11" x14ac:dyDescent="0.25">
      <c r="E615" s="173"/>
      <c r="F615" s="174"/>
      <c r="G615" s="173"/>
      <c r="H615" s="175"/>
      <c r="I615" s="173"/>
      <c r="J615" s="173"/>
      <c r="K615" s="173"/>
    </row>
    <row r="616" spans="5:11" x14ac:dyDescent="0.25">
      <c r="E616" s="173"/>
      <c r="F616" s="174"/>
      <c r="G616" s="173"/>
      <c r="H616" s="175"/>
      <c r="I616" s="173"/>
      <c r="J616" s="173"/>
      <c r="K616" s="173"/>
    </row>
    <row r="617" spans="5:11" x14ac:dyDescent="0.25">
      <c r="E617" s="173"/>
      <c r="F617" s="174"/>
      <c r="G617" s="173"/>
      <c r="H617" s="175"/>
      <c r="I617" s="173"/>
      <c r="J617" s="173"/>
      <c r="K617" s="173"/>
    </row>
    <row r="618" spans="5:11" x14ac:dyDescent="0.25">
      <c r="E618" s="173"/>
      <c r="F618" s="174"/>
      <c r="G618" s="173"/>
      <c r="H618" s="175"/>
      <c r="I618" s="173"/>
      <c r="J618" s="173"/>
      <c r="K618" s="173"/>
    </row>
    <row r="619" spans="5:11" x14ac:dyDescent="0.25">
      <c r="E619" s="173"/>
      <c r="F619" s="174"/>
      <c r="G619" s="173"/>
      <c r="H619" s="175"/>
      <c r="I619" s="173"/>
      <c r="J619" s="173"/>
      <c r="K619" s="173"/>
    </row>
    <row r="620" spans="5:11" x14ac:dyDescent="0.25">
      <c r="E620" s="173"/>
      <c r="F620" s="174"/>
      <c r="G620" s="173"/>
      <c r="H620" s="175"/>
      <c r="I620" s="173"/>
      <c r="J620" s="173"/>
      <c r="K620" s="173"/>
    </row>
    <row r="621" spans="5:11" x14ac:dyDescent="0.25">
      <c r="E621" s="173"/>
      <c r="F621" s="174"/>
      <c r="G621" s="173"/>
      <c r="H621" s="175"/>
      <c r="I621" s="173"/>
      <c r="J621" s="173"/>
      <c r="K621" s="173"/>
    </row>
    <row r="622" spans="5:11" x14ac:dyDescent="0.25">
      <c r="E622" s="173"/>
      <c r="F622" s="174"/>
      <c r="G622" s="173"/>
      <c r="H622" s="175"/>
      <c r="I622" s="173"/>
      <c r="J622" s="173"/>
      <c r="K622" s="173"/>
    </row>
    <row r="623" spans="5:11" x14ac:dyDescent="0.25">
      <c r="E623" s="173"/>
      <c r="F623" s="174"/>
      <c r="G623" s="173"/>
      <c r="H623" s="175"/>
      <c r="I623" s="173"/>
      <c r="J623" s="173"/>
      <c r="K623" s="173"/>
    </row>
    <row r="624" spans="5:11" x14ac:dyDescent="0.25">
      <c r="E624" s="173"/>
      <c r="F624" s="174"/>
      <c r="G624" s="173"/>
      <c r="H624" s="175"/>
      <c r="I624" s="173"/>
      <c r="J624" s="173"/>
      <c r="K624" s="173"/>
    </row>
    <row r="625" spans="5:11" x14ac:dyDescent="0.25">
      <c r="E625" s="173"/>
      <c r="F625" s="174"/>
      <c r="G625" s="173"/>
      <c r="H625" s="175"/>
      <c r="I625" s="173"/>
      <c r="J625" s="173"/>
      <c r="K625" s="173"/>
    </row>
    <row r="626" spans="5:11" x14ac:dyDescent="0.25">
      <c r="E626" s="173"/>
      <c r="F626" s="174"/>
      <c r="G626" s="173"/>
      <c r="H626" s="175"/>
      <c r="I626" s="173"/>
      <c r="J626" s="173"/>
      <c r="K626" s="173"/>
    </row>
    <row r="627" spans="5:11" x14ac:dyDescent="0.25">
      <c r="E627" s="173"/>
      <c r="F627" s="174"/>
      <c r="G627" s="173"/>
      <c r="H627" s="175"/>
      <c r="I627" s="173"/>
      <c r="J627" s="173"/>
      <c r="K627" s="173"/>
    </row>
    <row r="628" spans="5:11" x14ac:dyDescent="0.25">
      <c r="E628" s="173"/>
      <c r="F628" s="174"/>
      <c r="G628" s="173"/>
      <c r="H628" s="175"/>
      <c r="I628" s="173"/>
      <c r="J628" s="173"/>
      <c r="K628" s="173"/>
    </row>
    <row r="629" spans="5:11" x14ac:dyDescent="0.25">
      <c r="E629" s="173"/>
      <c r="F629" s="174"/>
      <c r="G629" s="173"/>
      <c r="H629" s="175"/>
      <c r="I629" s="173"/>
      <c r="J629" s="173"/>
      <c r="K629" s="173"/>
    </row>
    <row r="630" spans="5:11" x14ac:dyDescent="0.25">
      <c r="E630" s="173"/>
      <c r="F630" s="174"/>
      <c r="G630" s="173"/>
      <c r="H630" s="175"/>
      <c r="I630" s="173"/>
      <c r="J630" s="173"/>
      <c r="K630" s="173"/>
    </row>
    <row r="631" spans="5:11" x14ac:dyDescent="0.25">
      <c r="E631" s="173"/>
      <c r="F631" s="174"/>
      <c r="G631" s="173"/>
      <c r="H631" s="175"/>
      <c r="I631" s="173"/>
      <c r="J631" s="173"/>
      <c r="K631" s="173"/>
    </row>
    <row r="632" spans="5:11" x14ac:dyDescent="0.25">
      <c r="E632" s="173"/>
      <c r="F632" s="174"/>
      <c r="G632" s="173"/>
      <c r="H632" s="175"/>
      <c r="I632" s="173"/>
      <c r="J632" s="173"/>
      <c r="K632" s="173"/>
    </row>
    <row r="633" spans="5:11" x14ac:dyDescent="0.25">
      <c r="E633" s="173"/>
      <c r="F633" s="174"/>
      <c r="G633" s="173"/>
      <c r="H633" s="175"/>
      <c r="I633" s="173"/>
      <c r="J633" s="173"/>
      <c r="K633" s="173"/>
    </row>
    <row r="634" spans="5:11" x14ac:dyDescent="0.25">
      <c r="E634" s="173"/>
      <c r="F634" s="174"/>
      <c r="G634" s="173"/>
      <c r="H634" s="175"/>
      <c r="I634" s="173"/>
      <c r="J634" s="173"/>
      <c r="K634" s="173"/>
    </row>
    <row r="635" spans="5:11" x14ac:dyDescent="0.25">
      <c r="E635" s="173"/>
      <c r="F635" s="174"/>
      <c r="G635" s="173"/>
      <c r="H635" s="175"/>
      <c r="I635" s="173"/>
      <c r="J635" s="173"/>
      <c r="K635" s="173"/>
    </row>
    <row r="636" spans="5:11" x14ac:dyDescent="0.25">
      <c r="E636" s="173"/>
      <c r="F636" s="174"/>
      <c r="G636" s="173"/>
      <c r="H636" s="175"/>
      <c r="I636" s="173"/>
      <c r="J636" s="173"/>
      <c r="K636" s="173"/>
    </row>
    <row r="637" spans="5:11" x14ac:dyDescent="0.25">
      <c r="E637" s="173"/>
      <c r="F637" s="174"/>
      <c r="G637" s="173"/>
      <c r="H637" s="175"/>
      <c r="I637" s="173"/>
      <c r="J637" s="173"/>
      <c r="K637" s="173"/>
    </row>
    <row r="638" spans="5:11" x14ac:dyDescent="0.25">
      <c r="E638" s="173"/>
      <c r="F638" s="174"/>
      <c r="G638" s="173"/>
      <c r="H638" s="175"/>
      <c r="I638" s="173"/>
      <c r="J638" s="173"/>
      <c r="K638" s="173"/>
    </row>
    <row r="639" spans="5:11" x14ac:dyDescent="0.25">
      <c r="E639" s="173"/>
      <c r="F639" s="174"/>
      <c r="G639" s="173"/>
      <c r="H639" s="175"/>
      <c r="I639" s="173"/>
      <c r="J639" s="173"/>
      <c r="K639" s="173"/>
    </row>
    <row r="640" spans="5:11" x14ac:dyDescent="0.25">
      <c r="E640" s="173"/>
      <c r="F640" s="174"/>
      <c r="G640" s="173"/>
      <c r="H640" s="175"/>
      <c r="I640" s="173"/>
      <c r="J640" s="173"/>
      <c r="K640" s="173"/>
    </row>
    <row r="641" spans="5:11" x14ac:dyDescent="0.25">
      <c r="E641" s="173"/>
      <c r="F641" s="174"/>
      <c r="G641" s="173"/>
      <c r="H641" s="175"/>
      <c r="I641" s="173"/>
      <c r="J641" s="173"/>
      <c r="K641" s="173"/>
    </row>
    <row r="642" spans="5:11" x14ac:dyDescent="0.25">
      <c r="E642" s="173"/>
      <c r="F642" s="174"/>
      <c r="G642" s="173"/>
      <c r="H642" s="175"/>
      <c r="I642" s="173"/>
      <c r="J642" s="173"/>
      <c r="K642" s="173"/>
    </row>
    <row r="643" spans="5:11" x14ac:dyDescent="0.25">
      <c r="E643" s="173"/>
      <c r="F643" s="174"/>
      <c r="G643" s="173"/>
      <c r="H643" s="175"/>
      <c r="I643" s="173"/>
      <c r="J643" s="173"/>
      <c r="K643" s="173"/>
    </row>
    <row r="644" spans="5:11" x14ac:dyDescent="0.25">
      <c r="E644" s="173"/>
      <c r="F644" s="174"/>
      <c r="G644" s="173"/>
      <c r="H644" s="175"/>
      <c r="I644" s="173"/>
      <c r="J644" s="173"/>
      <c r="K644" s="173"/>
    </row>
    <row r="645" spans="5:11" x14ac:dyDescent="0.25">
      <c r="E645" s="173"/>
      <c r="F645" s="174"/>
      <c r="G645" s="173"/>
      <c r="H645" s="175"/>
      <c r="I645" s="173"/>
      <c r="J645" s="173"/>
      <c r="K645" s="173"/>
    </row>
    <row r="646" spans="5:11" x14ac:dyDescent="0.25">
      <c r="E646" s="173"/>
      <c r="F646" s="174"/>
      <c r="G646" s="173"/>
      <c r="H646" s="175"/>
      <c r="I646" s="173"/>
      <c r="J646" s="173"/>
      <c r="K646" s="173"/>
    </row>
    <row r="647" spans="5:11" x14ac:dyDescent="0.25">
      <c r="E647" s="173"/>
      <c r="F647" s="174"/>
      <c r="G647" s="173"/>
      <c r="H647" s="175"/>
      <c r="I647" s="173"/>
      <c r="J647" s="173"/>
      <c r="K647" s="173"/>
    </row>
    <row r="648" spans="5:11" x14ac:dyDescent="0.25">
      <c r="E648" s="173"/>
      <c r="F648" s="174"/>
      <c r="G648" s="173"/>
      <c r="H648" s="175"/>
      <c r="I648" s="173"/>
      <c r="J648" s="173"/>
      <c r="K648" s="173"/>
    </row>
    <row r="649" spans="5:11" x14ac:dyDescent="0.25">
      <c r="E649" s="173"/>
      <c r="F649" s="174"/>
      <c r="G649" s="173"/>
      <c r="H649" s="175"/>
      <c r="I649" s="173"/>
      <c r="J649" s="173"/>
      <c r="K649" s="173"/>
    </row>
    <row r="650" spans="5:11" x14ac:dyDescent="0.25">
      <c r="E650" s="173"/>
      <c r="F650" s="174"/>
      <c r="G650" s="173"/>
      <c r="H650" s="175"/>
      <c r="I650" s="173"/>
      <c r="J650" s="173"/>
      <c r="K650" s="173"/>
    </row>
    <row r="651" spans="5:11" x14ac:dyDescent="0.25">
      <c r="E651" s="173"/>
      <c r="F651" s="174"/>
      <c r="G651" s="173"/>
      <c r="H651" s="175"/>
      <c r="I651" s="173"/>
      <c r="J651" s="173"/>
      <c r="K651" s="173"/>
    </row>
    <row r="652" spans="5:11" x14ac:dyDescent="0.25">
      <c r="E652" s="173"/>
      <c r="F652" s="174"/>
      <c r="G652" s="173"/>
      <c r="H652" s="175"/>
      <c r="I652" s="173"/>
      <c r="J652" s="173"/>
      <c r="K652" s="173"/>
    </row>
    <row r="653" spans="5:11" x14ac:dyDescent="0.25">
      <c r="E653" s="173"/>
      <c r="F653" s="174"/>
      <c r="G653" s="173"/>
      <c r="H653" s="175"/>
      <c r="I653" s="173"/>
      <c r="J653" s="173"/>
      <c r="K653" s="173"/>
    </row>
    <row r="654" spans="5:11" x14ac:dyDescent="0.25">
      <c r="E654" s="173"/>
      <c r="F654" s="174"/>
      <c r="G654" s="173"/>
      <c r="H654" s="175"/>
      <c r="I654" s="173"/>
      <c r="J654" s="173"/>
      <c r="K654" s="173"/>
    </row>
    <row r="655" spans="5:11" x14ac:dyDescent="0.25">
      <c r="E655" s="173"/>
      <c r="F655" s="174"/>
      <c r="G655" s="173"/>
      <c r="H655" s="175"/>
      <c r="I655" s="173"/>
      <c r="J655" s="173"/>
      <c r="K655" s="173"/>
    </row>
    <row r="656" spans="5:11" x14ac:dyDescent="0.25">
      <c r="E656" s="173"/>
      <c r="F656" s="174"/>
      <c r="G656" s="173"/>
      <c r="H656" s="175"/>
      <c r="I656" s="173"/>
      <c r="J656" s="173"/>
      <c r="K656" s="173"/>
    </row>
    <row r="657" spans="5:11" x14ac:dyDescent="0.25">
      <c r="E657" s="173"/>
      <c r="F657" s="174"/>
      <c r="G657" s="173"/>
      <c r="H657" s="175"/>
      <c r="I657" s="173"/>
      <c r="J657" s="173"/>
      <c r="K657" s="173"/>
    </row>
    <row r="658" spans="5:11" x14ac:dyDescent="0.25">
      <c r="E658" s="173"/>
      <c r="F658" s="174"/>
      <c r="G658" s="173"/>
      <c r="H658" s="175"/>
      <c r="I658" s="173"/>
      <c r="J658" s="173"/>
      <c r="K658" s="173"/>
    </row>
    <row r="659" spans="5:11" x14ac:dyDescent="0.25">
      <c r="E659" s="173"/>
      <c r="F659" s="174"/>
      <c r="G659" s="173"/>
      <c r="H659" s="175"/>
      <c r="I659" s="173"/>
      <c r="J659" s="173"/>
      <c r="K659" s="173"/>
    </row>
    <row r="660" spans="5:11" x14ac:dyDescent="0.25">
      <c r="E660" s="173"/>
      <c r="F660" s="174"/>
      <c r="G660" s="173"/>
      <c r="H660" s="175"/>
      <c r="I660" s="173"/>
      <c r="J660" s="173"/>
      <c r="K660" s="173"/>
    </row>
    <row r="661" spans="5:11" x14ac:dyDescent="0.25">
      <c r="E661" s="173"/>
      <c r="F661" s="174"/>
      <c r="G661" s="173"/>
      <c r="H661" s="175"/>
      <c r="I661" s="173"/>
      <c r="J661" s="173"/>
      <c r="K661" s="173"/>
    </row>
    <row r="662" spans="5:11" x14ac:dyDescent="0.25">
      <c r="E662" s="173"/>
      <c r="F662" s="174"/>
      <c r="G662" s="173"/>
      <c r="H662" s="175"/>
      <c r="I662" s="173"/>
      <c r="J662" s="173"/>
      <c r="K662" s="173"/>
    </row>
    <row r="663" spans="5:11" x14ac:dyDescent="0.25">
      <c r="E663" s="173"/>
      <c r="F663" s="174"/>
      <c r="G663" s="173"/>
      <c r="H663" s="175"/>
      <c r="I663" s="173"/>
      <c r="J663" s="173"/>
      <c r="K663" s="173"/>
    </row>
    <row r="664" spans="5:11" x14ac:dyDescent="0.25">
      <c r="E664" s="173"/>
      <c r="F664" s="174"/>
      <c r="G664" s="173"/>
      <c r="H664" s="175"/>
      <c r="I664" s="173"/>
      <c r="J664" s="173"/>
      <c r="K664" s="173"/>
    </row>
    <row r="665" spans="5:11" x14ac:dyDescent="0.25">
      <c r="E665" s="173"/>
      <c r="F665" s="174"/>
      <c r="G665" s="173"/>
      <c r="H665" s="175"/>
      <c r="I665" s="173"/>
      <c r="J665" s="173"/>
      <c r="K665" s="173"/>
    </row>
    <row r="666" spans="5:11" x14ac:dyDescent="0.25">
      <c r="E666" s="173"/>
      <c r="F666" s="174"/>
      <c r="G666" s="173"/>
      <c r="H666" s="175"/>
      <c r="I666" s="173"/>
      <c r="J666" s="173"/>
      <c r="K666" s="173"/>
    </row>
    <row r="667" spans="5:11" x14ac:dyDescent="0.25">
      <c r="E667" s="173"/>
      <c r="F667" s="174"/>
      <c r="G667" s="173"/>
      <c r="H667" s="175"/>
      <c r="I667" s="173"/>
      <c r="J667" s="173"/>
      <c r="K667" s="173"/>
    </row>
    <row r="668" spans="5:11" x14ac:dyDescent="0.25">
      <c r="E668" s="173"/>
      <c r="F668" s="174"/>
      <c r="G668" s="173"/>
      <c r="H668" s="175"/>
      <c r="I668" s="173"/>
      <c r="J668" s="173"/>
      <c r="K668" s="173"/>
    </row>
    <row r="669" spans="5:11" x14ac:dyDescent="0.25">
      <c r="E669" s="173"/>
      <c r="F669" s="174"/>
      <c r="G669" s="173"/>
      <c r="H669" s="175"/>
      <c r="I669" s="173"/>
      <c r="J669" s="173"/>
      <c r="K669" s="173"/>
    </row>
    <row r="670" spans="5:11" x14ac:dyDescent="0.25">
      <c r="E670" s="173"/>
      <c r="F670" s="174"/>
      <c r="G670" s="173"/>
      <c r="H670" s="175"/>
      <c r="I670" s="173"/>
      <c r="J670" s="173"/>
      <c r="K670" s="173"/>
    </row>
    <row r="671" spans="5:11" x14ac:dyDescent="0.25">
      <c r="E671" s="173"/>
      <c r="F671" s="174"/>
      <c r="G671" s="173"/>
      <c r="H671" s="175"/>
      <c r="I671" s="173"/>
      <c r="J671" s="173"/>
      <c r="K671" s="173"/>
    </row>
    <row r="672" spans="5:11" x14ac:dyDescent="0.25">
      <c r="E672" s="173"/>
      <c r="F672" s="174"/>
      <c r="G672" s="173"/>
      <c r="H672" s="175"/>
      <c r="I672" s="173"/>
      <c r="J672" s="173"/>
      <c r="K672" s="173"/>
    </row>
    <row r="673" spans="5:11" x14ac:dyDescent="0.25">
      <c r="E673" s="173"/>
      <c r="F673" s="174"/>
      <c r="G673" s="173"/>
      <c r="H673" s="175"/>
      <c r="I673" s="173"/>
      <c r="J673" s="173"/>
      <c r="K673" s="173"/>
    </row>
    <row r="674" spans="5:11" x14ac:dyDescent="0.25">
      <c r="E674" s="173"/>
      <c r="F674" s="174"/>
      <c r="G674" s="173"/>
      <c r="H674" s="175"/>
      <c r="I674" s="173"/>
      <c r="J674" s="173"/>
      <c r="K674" s="173"/>
    </row>
    <row r="675" spans="5:11" x14ac:dyDescent="0.25">
      <c r="E675" s="173"/>
      <c r="F675" s="174"/>
      <c r="G675" s="173"/>
      <c r="H675" s="175"/>
      <c r="I675" s="173"/>
      <c r="J675" s="173"/>
      <c r="K675" s="173"/>
    </row>
    <row r="676" spans="5:11" x14ac:dyDescent="0.25">
      <c r="E676" s="173"/>
      <c r="F676" s="174"/>
      <c r="G676" s="173"/>
      <c r="H676" s="175"/>
      <c r="I676" s="173"/>
      <c r="J676" s="173"/>
      <c r="K676" s="173"/>
    </row>
    <row r="677" spans="5:11" x14ac:dyDescent="0.25">
      <c r="E677" s="173"/>
      <c r="F677" s="174"/>
      <c r="G677" s="173"/>
      <c r="H677" s="175"/>
      <c r="I677" s="173"/>
      <c r="J677" s="173"/>
      <c r="K677" s="173"/>
    </row>
    <row r="678" spans="5:11" x14ac:dyDescent="0.25">
      <c r="E678" s="173"/>
      <c r="F678" s="174"/>
      <c r="G678" s="173"/>
      <c r="H678" s="175"/>
      <c r="I678" s="173"/>
      <c r="J678" s="173"/>
      <c r="K678" s="173"/>
    </row>
    <row r="679" spans="5:11" x14ac:dyDescent="0.25">
      <c r="E679" s="173"/>
      <c r="F679" s="174"/>
      <c r="G679" s="173"/>
      <c r="H679" s="175"/>
      <c r="I679" s="173"/>
      <c r="J679" s="173"/>
      <c r="K679" s="173"/>
    </row>
    <row r="680" spans="5:11" x14ac:dyDescent="0.25">
      <c r="E680" s="173"/>
      <c r="F680" s="174"/>
      <c r="G680" s="173"/>
      <c r="H680" s="175"/>
      <c r="I680" s="173"/>
      <c r="J680" s="173"/>
      <c r="K680" s="173"/>
    </row>
    <row r="681" spans="5:11" x14ac:dyDescent="0.25">
      <c r="E681" s="173"/>
      <c r="F681" s="174"/>
      <c r="G681" s="173"/>
      <c r="H681" s="175"/>
      <c r="I681" s="173"/>
      <c r="J681" s="173"/>
      <c r="K681" s="173"/>
    </row>
    <row r="682" spans="5:11" x14ac:dyDescent="0.25">
      <c r="E682" s="173"/>
      <c r="F682" s="174"/>
      <c r="G682" s="173"/>
      <c r="H682" s="175"/>
      <c r="I682" s="173"/>
      <c r="J682" s="173"/>
      <c r="K682" s="173"/>
    </row>
    <row r="683" spans="5:11" x14ac:dyDescent="0.25">
      <c r="E683" s="173"/>
      <c r="F683" s="174"/>
      <c r="G683" s="173"/>
      <c r="H683" s="175"/>
      <c r="I683" s="173"/>
      <c r="J683" s="173"/>
      <c r="K683" s="173"/>
    </row>
    <row r="684" spans="5:11" x14ac:dyDescent="0.25">
      <c r="E684" s="173"/>
      <c r="F684" s="174"/>
      <c r="G684" s="173"/>
      <c r="H684" s="175"/>
      <c r="I684" s="173"/>
      <c r="J684" s="173"/>
      <c r="K684" s="173"/>
    </row>
    <row r="685" spans="5:11" x14ac:dyDescent="0.25">
      <c r="E685" s="173"/>
      <c r="F685" s="174"/>
      <c r="G685" s="173"/>
      <c r="H685" s="175"/>
      <c r="I685" s="173"/>
      <c r="J685" s="173"/>
      <c r="K685" s="173"/>
    </row>
    <row r="686" spans="5:11" x14ac:dyDescent="0.25">
      <c r="E686" s="173"/>
      <c r="F686" s="174"/>
      <c r="G686" s="173"/>
      <c r="H686" s="175"/>
      <c r="I686" s="173"/>
      <c r="J686" s="173"/>
      <c r="K686" s="173"/>
    </row>
    <row r="687" spans="5:11" x14ac:dyDescent="0.25">
      <c r="E687" s="173"/>
      <c r="F687" s="174"/>
      <c r="G687" s="173"/>
      <c r="H687" s="175"/>
      <c r="I687" s="173"/>
      <c r="J687" s="173"/>
      <c r="K687" s="173"/>
    </row>
    <row r="688" spans="5:11" x14ac:dyDescent="0.25">
      <c r="E688" s="173"/>
      <c r="F688" s="174"/>
      <c r="G688" s="173"/>
      <c r="H688" s="175"/>
      <c r="I688" s="173"/>
      <c r="J688" s="173"/>
      <c r="K688" s="173"/>
    </row>
    <row r="689" spans="5:11" x14ac:dyDescent="0.25">
      <c r="E689" s="173"/>
      <c r="F689" s="174"/>
      <c r="G689" s="173"/>
      <c r="H689" s="175"/>
      <c r="I689" s="173"/>
      <c r="J689" s="173"/>
      <c r="K689" s="173"/>
    </row>
    <row r="690" spans="5:11" x14ac:dyDescent="0.25">
      <c r="E690" s="173"/>
      <c r="F690" s="174"/>
      <c r="G690" s="173"/>
      <c r="H690" s="175"/>
      <c r="I690" s="173"/>
      <c r="J690" s="173"/>
      <c r="K690" s="173"/>
    </row>
    <row r="691" spans="5:11" x14ac:dyDescent="0.25">
      <c r="E691" s="173"/>
      <c r="F691" s="174"/>
      <c r="G691" s="173"/>
      <c r="H691" s="175"/>
      <c r="I691" s="173"/>
      <c r="J691" s="173"/>
      <c r="K691" s="173"/>
    </row>
    <row r="692" spans="5:11" x14ac:dyDescent="0.25">
      <c r="E692" s="173"/>
      <c r="F692" s="174"/>
      <c r="G692" s="173"/>
      <c r="H692" s="175"/>
      <c r="I692" s="173"/>
      <c r="J692" s="173"/>
      <c r="K692" s="173"/>
    </row>
    <row r="693" spans="5:11" x14ac:dyDescent="0.25">
      <c r="E693" s="173"/>
      <c r="F693" s="174"/>
      <c r="G693" s="173"/>
      <c r="H693" s="175"/>
      <c r="I693" s="173"/>
      <c r="J693" s="173"/>
      <c r="K693" s="173"/>
    </row>
    <row r="694" spans="5:11" x14ac:dyDescent="0.25">
      <c r="E694" s="173"/>
      <c r="F694" s="174"/>
      <c r="G694" s="173"/>
      <c r="H694" s="175"/>
      <c r="I694" s="173"/>
      <c r="J694" s="173"/>
      <c r="K694" s="173"/>
    </row>
    <row r="695" spans="5:11" x14ac:dyDescent="0.25">
      <c r="E695" s="173"/>
      <c r="F695" s="174"/>
      <c r="G695" s="173"/>
      <c r="H695" s="175"/>
      <c r="I695" s="173"/>
      <c r="J695" s="173"/>
      <c r="K695" s="173"/>
    </row>
    <row r="696" spans="5:11" x14ac:dyDescent="0.25">
      <c r="E696" s="173"/>
      <c r="F696" s="174"/>
      <c r="G696" s="173"/>
      <c r="H696" s="175"/>
      <c r="I696" s="173"/>
      <c r="J696" s="173"/>
      <c r="K696" s="173"/>
    </row>
    <row r="697" spans="5:11" x14ac:dyDescent="0.25">
      <c r="E697" s="173"/>
      <c r="F697" s="174"/>
      <c r="G697" s="173"/>
      <c r="H697" s="175"/>
      <c r="I697" s="173"/>
      <c r="J697" s="173"/>
      <c r="K697" s="173"/>
    </row>
    <row r="698" spans="5:11" x14ac:dyDescent="0.25">
      <c r="E698" s="173"/>
      <c r="F698" s="174"/>
      <c r="G698" s="173"/>
      <c r="H698" s="175"/>
      <c r="I698" s="173"/>
      <c r="J698" s="173"/>
      <c r="K698" s="173"/>
    </row>
    <row r="699" spans="5:11" x14ac:dyDescent="0.25">
      <c r="E699" s="173"/>
      <c r="F699" s="174"/>
      <c r="G699" s="173"/>
      <c r="H699" s="175"/>
      <c r="I699" s="173"/>
      <c r="J699" s="173"/>
      <c r="K699" s="173"/>
    </row>
    <row r="700" spans="5:11" x14ac:dyDescent="0.25">
      <c r="E700" s="173"/>
      <c r="F700" s="174"/>
      <c r="G700" s="173"/>
      <c r="H700" s="175"/>
      <c r="I700" s="173"/>
      <c r="J700" s="173"/>
      <c r="K700" s="173"/>
    </row>
    <row r="701" spans="5:11" x14ac:dyDescent="0.25">
      <c r="E701" s="173"/>
      <c r="F701" s="174"/>
      <c r="G701" s="173"/>
      <c r="H701" s="175"/>
      <c r="I701" s="173"/>
      <c r="J701" s="173"/>
      <c r="K701" s="173"/>
    </row>
    <row r="702" spans="5:11" x14ac:dyDescent="0.25">
      <c r="E702" s="173"/>
      <c r="F702" s="174"/>
      <c r="G702" s="173"/>
      <c r="H702" s="175"/>
      <c r="I702" s="173"/>
      <c r="J702" s="173"/>
      <c r="K702" s="173"/>
    </row>
    <row r="703" spans="5:11" x14ac:dyDescent="0.25">
      <c r="E703" s="173"/>
      <c r="F703" s="174"/>
      <c r="G703" s="173"/>
      <c r="H703" s="175"/>
      <c r="I703" s="173"/>
      <c r="J703" s="173"/>
      <c r="K703" s="173"/>
    </row>
    <row r="704" spans="5:11" x14ac:dyDescent="0.25">
      <c r="E704" s="173"/>
      <c r="F704" s="174"/>
      <c r="G704" s="173"/>
      <c r="H704" s="175"/>
      <c r="I704" s="173"/>
      <c r="J704" s="173"/>
      <c r="K704" s="173"/>
    </row>
    <row r="705" spans="5:11" x14ac:dyDescent="0.25">
      <c r="E705" s="173"/>
      <c r="F705" s="174"/>
      <c r="G705" s="173"/>
      <c r="H705" s="175"/>
      <c r="I705" s="173"/>
      <c r="J705" s="173"/>
      <c r="K705" s="173"/>
    </row>
    <row r="706" spans="5:11" x14ac:dyDescent="0.25">
      <c r="E706" s="173"/>
      <c r="F706" s="174"/>
      <c r="G706" s="173"/>
      <c r="H706" s="175"/>
      <c r="I706" s="173"/>
      <c r="J706" s="173"/>
      <c r="K706" s="173"/>
    </row>
    <row r="707" spans="5:11" x14ac:dyDescent="0.25">
      <c r="E707" s="173"/>
      <c r="F707" s="174"/>
      <c r="G707" s="173"/>
      <c r="H707" s="175"/>
      <c r="I707" s="173"/>
      <c r="J707" s="173"/>
      <c r="K707" s="173"/>
    </row>
    <row r="708" spans="5:11" x14ac:dyDescent="0.25">
      <c r="E708" s="173"/>
      <c r="F708" s="174"/>
      <c r="G708" s="173"/>
      <c r="H708" s="175"/>
      <c r="I708" s="173"/>
      <c r="J708" s="173"/>
      <c r="K708" s="173"/>
    </row>
    <row r="709" spans="5:11" x14ac:dyDescent="0.25">
      <c r="E709" s="173"/>
      <c r="F709" s="174"/>
      <c r="G709" s="173"/>
      <c r="H709" s="175"/>
      <c r="I709" s="173"/>
      <c r="J709" s="173"/>
      <c r="K709" s="173"/>
    </row>
    <row r="710" spans="5:11" x14ac:dyDescent="0.25">
      <c r="E710" s="173"/>
      <c r="F710" s="174"/>
      <c r="G710" s="173"/>
      <c r="H710" s="175"/>
      <c r="I710" s="173"/>
      <c r="J710" s="173"/>
      <c r="K710" s="173"/>
    </row>
    <row r="711" spans="5:11" x14ac:dyDescent="0.25">
      <c r="E711" s="173"/>
      <c r="F711" s="174"/>
      <c r="G711" s="173"/>
      <c r="H711" s="175"/>
      <c r="I711" s="173"/>
      <c r="J711" s="173"/>
      <c r="K711" s="173"/>
    </row>
    <row r="712" spans="5:11" x14ac:dyDescent="0.25">
      <c r="E712" s="173"/>
      <c r="F712" s="174"/>
      <c r="G712" s="173"/>
      <c r="H712" s="175"/>
      <c r="I712" s="173"/>
      <c r="J712" s="173"/>
      <c r="K712" s="173"/>
    </row>
    <row r="713" spans="5:11" x14ac:dyDescent="0.25">
      <c r="E713" s="173"/>
      <c r="F713" s="174"/>
      <c r="G713" s="173"/>
      <c r="H713" s="175"/>
      <c r="I713" s="173"/>
      <c r="J713" s="173"/>
      <c r="K713" s="173"/>
    </row>
    <row r="714" spans="5:11" x14ac:dyDescent="0.25">
      <c r="E714" s="173"/>
      <c r="F714" s="174"/>
      <c r="G714" s="173"/>
      <c r="H714" s="175"/>
      <c r="I714" s="173"/>
      <c r="J714" s="173"/>
      <c r="K714" s="173"/>
    </row>
    <row r="715" spans="5:11" x14ac:dyDescent="0.25">
      <c r="E715" s="173"/>
      <c r="F715" s="174"/>
      <c r="G715" s="173"/>
      <c r="H715" s="175"/>
      <c r="I715" s="173"/>
      <c r="J715" s="173"/>
      <c r="K715" s="173"/>
    </row>
    <row r="716" spans="5:11" x14ac:dyDescent="0.25">
      <c r="E716" s="173"/>
      <c r="F716" s="174"/>
      <c r="G716" s="173"/>
      <c r="H716" s="175"/>
      <c r="I716" s="173"/>
      <c r="J716" s="173"/>
      <c r="K716" s="173"/>
    </row>
    <row r="717" spans="5:11" x14ac:dyDescent="0.25">
      <c r="E717" s="173"/>
      <c r="F717" s="174"/>
      <c r="G717" s="173"/>
      <c r="H717" s="175"/>
      <c r="I717" s="173"/>
      <c r="J717" s="173"/>
      <c r="K717" s="173"/>
    </row>
    <row r="718" spans="5:11" x14ac:dyDescent="0.25">
      <c r="E718" s="173"/>
      <c r="F718" s="174"/>
      <c r="G718" s="173"/>
      <c r="H718" s="175"/>
      <c r="I718" s="173"/>
      <c r="J718" s="173"/>
      <c r="K718" s="173"/>
    </row>
    <row r="719" spans="5:11" x14ac:dyDescent="0.25">
      <c r="E719" s="173"/>
      <c r="F719" s="174"/>
      <c r="G719" s="173"/>
      <c r="H719" s="175"/>
      <c r="I719" s="173"/>
      <c r="J719" s="173"/>
      <c r="K719" s="173"/>
    </row>
    <row r="720" spans="5:11" x14ac:dyDescent="0.25">
      <c r="E720" s="173"/>
      <c r="F720" s="174"/>
      <c r="G720" s="173"/>
      <c r="H720" s="175"/>
      <c r="I720" s="173"/>
      <c r="J720" s="173"/>
      <c r="K720" s="173"/>
    </row>
    <row r="721" spans="5:11" x14ac:dyDescent="0.25">
      <c r="E721" s="173"/>
      <c r="F721" s="174"/>
      <c r="G721" s="173"/>
      <c r="H721" s="175"/>
      <c r="I721" s="173"/>
      <c r="J721" s="173"/>
      <c r="K721" s="173"/>
    </row>
    <row r="722" spans="5:11" x14ac:dyDescent="0.25">
      <c r="E722" s="173"/>
      <c r="F722" s="174"/>
      <c r="G722" s="173"/>
      <c r="H722" s="175"/>
      <c r="I722" s="173"/>
      <c r="J722" s="173"/>
      <c r="K722" s="173"/>
    </row>
    <row r="723" spans="5:11" x14ac:dyDescent="0.25">
      <c r="E723" s="173"/>
      <c r="F723" s="174"/>
      <c r="G723" s="173"/>
      <c r="H723" s="175"/>
      <c r="I723" s="173"/>
      <c r="J723" s="173"/>
      <c r="K723" s="173"/>
    </row>
    <row r="724" spans="5:11" x14ac:dyDescent="0.25">
      <c r="E724" s="173"/>
      <c r="F724" s="174"/>
      <c r="G724" s="173"/>
      <c r="H724" s="175"/>
      <c r="I724" s="173"/>
      <c r="J724" s="173"/>
      <c r="K724" s="173"/>
    </row>
    <row r="725" spans="5:11" x14ac:dyDescent="0.25">
      <c r="E725" s="173"/>
      <c r="F725" s="174"/>
      <c r="G725" s="173"/>
      <c r="H725" s="175"/>
      <c r="I725" s="173"/>
      <c r="J725" s="173"/>
      <c r="K725" s="173"/>
    </row>
    <row r="726" spans="5:11" x14ac:dyDescent="0.25">
      <c r="E726" s="173"/>
      <c r="F726" s="174"/>
      <c r="G726" s="173"/>
      <c r="H726" s="175"/>
      <c r="I726" s="173"/>
      <c r="J726" s="173"/>
      <c r="K726" s="173"/>
    </row>
    <row r="727" spans="5:11" x14ac:dyDescent="0.25">
      <c r="E727" s="173"/>
      <c r="F727" s="174"/>
      <c r="G727" s="173"/>
      <c r="H727" s="175"/>
      <c r="I727" s="173"/>
      <c r="J727" s="173"/>
      <c r="K727" s="173"/>
    </row>
    <row r="728" spans="5:11" x14ac:dyDescent="0.25">
      <c r="E728" s="173"/>
      <c r="F728" s="174"/>
      <c r="G728" s="173"/>
      <c r="H728" s="175"/>
      <c r="I728" s="173"/>
      <c r="J728" s="173"/>
      <c r="K728" s="173"/>
    </row>
    <row r="729" spans="5:11" x14ac:dyDescent="0.25">
      <c r="E729" s="173"/>
      <c r="F729" s="174"/>
      <c r="G729" s="173"/>
      <c r="H729" s="175"/>
      <c r="I729" s="173"/>
      <c r="J729" s="173"/>
      <c r="K729" s="173"/>
    </row>
    <row r="730" spans="5:11" x14ac:dyDescent="0.25">
      <c r="E730" s="173"/>
      <c r="F730" s="174"/>
      <c r="G730" s="173"/>
      <c r="H730" s="175"/>
      <c r="I730" s="173"/>
      <c r="J730" s="173"/>
      <c r="K730" s="173"/>
    </row>
    <row r="731" spans="5:11" x14ac:dyDescent="0.25">
      <c r="E731" s="173"/>
      <c r="F731" s="174"/>
      <c r="G731" s="173"/>
      <c r="H731" s="175"/>
      <c r="I731" s="173"/>
      <c r="J731" s="173"/>
      <c r="K731" s="173"/>
    </row>
    <row r="732" spans="5:11" x14ac:dyDescent="0.25">
      <c r="E732" s="173"/>
      <c r="F732" s="174"/>
      <c r="G732" s="173"/>
      <c r="H732" s="175"/>
      <c r="I732" s="173"/>
      <c r="J732" s="173"/>
      <c r="K732" s="173"/>
    </row>
    <row r="733" spans="5:11" x14ac:dyDescent="0.25">
      <c r="E733" s="173"/>
      <c r="F733" s="174"/>
      <c r="G733" s="173"/>
      <c r="H733" s="175"/>
      <c r="I733" s="173"/>
      <c r="J733" s="173"/>
      <c r="K733" s="173"/>
    </row>
    <row r="734" spans="5:11" x14ac:dyDescent="0.25">
      <c r="E734" s="173"/>
      <c r="F734" s="174"/>
      <c r="G734" s="173"/>
      <c r="H734" s="175"/>
      <c r="I734" s="173"/>
      <c r="J734" s="173"/>
      <c r="K734" s="173"/>
    </row>
    <row r="735" spans="5:11" x14ac:dyDescent="0.25">
      <c r="E735" s="173"/>
      <c r="F735" s="174"/>
      <c r="G735" s="173"/>
      <c r="H735" s="175"/>
      <c r="I735" s="173"/>
      <c r="J735" s="173"/>
      <c r="K735" s="173"/>
    </row>
    <row r="736" spans="5:11" x14ac:dyDescent="0.25">
      <c r="E736" s="173"/>
      <c r="F736" s="174"/>
      <c r="G736" s="173"/>
      <c r="H736" s="175"/>
      <c r="I736" s="173"/>
      <c r="J736" s="173"/>
      <c r="K736" s="173"/>
    </row>
    <row r="737" spans="5:11" x14ac:dyDescent="0.25">
      <c r="E737" s="173"/>
      <c r="F737" s="174"/>
      <c r="G737" s="173"/>
      <c r="H737" s="175"/>
      <c r="I737" s="173"/>
      <c r="J737" s="173"/>
      <c r="K737" s="173"/>
    </row>
    <row r="738" spans="5:11" x14ac:dyDescent="0.25">
      <c r="E738" s="173"/>
      <c r="F738" s="174"/>
      <c r="G738" s="173"/>
      <c r="H738" s="175"/>
      <c r="I738" s="173"/>
      <c r="J738" s="173"/>
      <c r="K738" s="173"/>
    </row>
    <row r="739" spans="5:11" x14ac:dyDescent="0.25">
      <c r="E739" s="173"/>
      <c r="F739" s="174"/>
      <c r="G739" s="173"/>
      <c r="H739" s="175"/>
      <c r="I739" s="173"/>
      <c r="J739" s="173"/>
      <c r="K739" s="173"/>
    </row>
    <row r="740" spans="5:11" x14ac:dyDescent="0.25">
      <c r="E740" s="173"/>
      <c r="F740" s="174"/>
      <c r="G740" s="173"/>
      <c r="H740" s="175"/>
      <c r="I740" s="173"/>
      <c r="J740" s="173"/>
      <c r="K740" s="173"/>
    </row>
    <row r="741" spans="5:11" x14ac:dyDescent="0.25">
      <c r="E741" s="173"/>
      <c r="F741" s="174"/>
      <c r="G741" s="173"/>
      <c r="H741" s="175"/>
      <c r="I741" s="173"/>
      <c r="J741" s="173"/>
      <c r="K741" s="173"/>
    </row>
    <row r="742" spans="5:11" x14ac:dyDescent="0.25">
      <c r="E742" s="173"/>
      <c r="F742" s="174"/>
      <c r="G742" s="173"/>
      <c r="H742" s="175"/>
      <c r="I742" s="173"/>
      <c r="J742" s="173"/>
      <c r="K742" s="173"/>
    </row>
    <row r="743" spans="5:11" x14ac:dyDescent="0.25">
      <c r="E743" s="173"/>
      <c r="F743" s="174"/>
      <c r="G743" s="173"/>
      <c r="H743" s="175"/>
      <c r="I743" s="173"/>
      <c r="J743" s="173"/>
      <c r="K743" s="173"/>
    </row>
    <row r="744" spans="5:11" x14ac:dyDescent="0.25">
      <c r="E744" s="173"/>
      <c r="F744" s="174"/>
      <c r="G744" s="173"/>
      <c r="H744" s="175"/>
      <c r="I744" s="173"/>
      <c r="J744" s="173"/>
      <c r="K744" s="173"/>
    </row>
    <row r="745" spans="5:11" x14ac:dyDescent="0.25">
      <c r="E745" s="173"/>
      <c r="F745" s="174"/>
      <c r="G745" s="173"/>
      <c r="H745" s="175"/>
      <c r="I745" s="173"/>
      <c r="J745" s="173"/>
      <c r="K745" s="173"/>
    </row>
    <row r="746" spans="5:11" x14ac:dyDescent="0.25">
      <c r="E746" s="173"/>
      <c r="F746" s="174"/>
      <c r="G746" s="173"/>
      <c r="H746" s="175"/>
      <c r="I746" s="173"/>
      <c r="J746" s="173"/>
      <c r="K746" s="173"/>
    </row>
    <row r="747" spans="5:11" x14ac:dyDescent="0.25">
      <c r="E747" s="173"/>
      <c r="F747" s="174"/>
      <c r="G747" s="173"/>
      <c r="H747" s="175"/>
      <c r="I747" s="173"/>
      <c r="J747" s="173"/>
      <c r="K747" s="173"/>
    </row>
    <row r="748" spans="5:11" x14ac:dyDescent="0.25">
      <c r="E748" s="173"/>
      <c r="F748" s="174"/>
      <c r="G748" s="173"/>
      <c r="H748" s="175"/>
      <c r="I748" s="173"/>
      <c r="J748" s="173"/>
      <c r="K748" s="173"/>
    </row>
    <row r="749" spans="5:11" x14ac:dyDescent="0.25">
      <c r="E749" s="173"/>
      <c r="F749" s="174"/>
      <c r="G749" s="173"/>
      <c r="H749" s="175"/>
      <c r="I749" s="173"/>
      <c r="J749" s="173"/>
      <c r="K749" s="173"/>
    </row>
    <row r="750" spans="5:11" x14ac:dyDescent="0.25">
      <c r="E750" s="173"/>
      <c r="F750" s="174"/>
      <c r="G750" s="173"/>
      <c r="H750" s="175"/>
      <c r="I750" s="173"/>
      <c r="J750" s="173"/>
      <c r="K750" s="173"/>
    </row>
    <row r="751" spans="5:11" x14ac:dyDescent="0.25">
      <c r="E751" s="173"/>
      <c r="F751" s="174"/>
      <c r="G751" s="173"/>
      <c r="H751" s="175"/>
      <c r="I751" s="173"/>
      <c r="J751" s="173"/>
      <c r="K751" s="173"/>
    </row>
    <row r="752" spans="5:11" x14ac:dyDescent="0.25">
      <c r="E752" s="173"/>
      <c r="F752" s="174"/>
      <c r="G752" s="173"/>
      <c r="H752" s="175"/>
      <c r="I752" s="173"/>
      <c r="J752" s="173"/>
      <c r="K752" s="173"/>
    </row>
    <row r="753" spans="5:11" x14ac:dyDescent="0.25">
      <c r="E753" s="173"/>
      <c r="F753" s="174"/>
      <c r="G753" s="173"/>
      <c r="H753" s="175"/>
      <c r="I753" s="173"/>
      <c r="J753" s="173"/>
      <c r="K753" s="173"/>
    </row>
    <row r="754" spans="5:11" x14ac:dyDescent="0.25">
      <c r="E754" s="173"/>
      <c r="F754" s="174"/>
      <c r="G754" s="173"/>
      <c r="H754" s="175"/>
      <c r="I754" s="173"/>
      <c r="J754" s="173"/>
      <c r="K754" s="173"/>
    </row>
    <row r="755" spans="5:11" x14ac:dyDescent="0.25">
      <c r="E755" s="173"/>
      <c r="F755" s="174"/>
      <c r="G755" s="173"/>
      <c r="H755" s="175"/>
      <c r="I755" s="173"/>
      <c r="J755" s="173"/>
      <c r="K755" s="173"/>
    </row>
    <row r="756" spans="5:11" x14ac:dyDescent="0.25">
      <c r="E756" s="173"/>
      <c r="F756" s="174"/>
      <c r="G756" s="173"/>
      <c r="H756" s="175"/>
      <c r="I756" s="173"/>
      <c r="J756" s="173"/>
      <c r="K756" s="173"/>
    </row>
    <row r="757" spans="5:11" x14ac:dyDescent="0.25">
      <c r="E757" s="173"/>
      <c r="F757" s="174"/>
      <c r="G757" s="173"/>
      <c r="H757" s="175"/>
      <c r="I757" s="173"/>
      <c r="J757" s="173"/>
      <c r="K757" s="173"/>
    </row>
    <row r="758" spans="5:11" x14ac:dyDescent="0.25">
      <c r="E758" s="173"/>
      <c r="F758" s="174"/>
      <c r="G758" s="173"/>
      <c r="H758" s="175"/>
      <c r="I758" s="173"/>
      <c r="J758" s="173"/>
      <c r="K758" s="173"/>
    </row>
    <row r="759" spans="5:11" x14ac:dyDescent="0.25">
      <c r="E759" s="173"/>
      <c r="F759" s="174"/>
      <c r="G759" s="173"/>
      <c r="H759" s="175"/>
      <c r="I759" s="173"/>
      <c r="J759" s="173"/>
      <c r="K759" s="173"/>
    </row>
    <row r="760" spans="5:11" x14ac:dyDescent="0.25">
      <c r="E760" s="173"/>
      <c r="F760" s="174"/>
      <c r="G760" s="173"/>
      <c r="H760" s="175"/>
      <c r="I760" s="173"/>
      <c r="J760" s="173"/>
      <c r="K760" s="173"/>
    </row>
    <row r="761" spans="5:11" x14ac:dyDescent="0.25">
      <c r="E761" s="173"/>
      <c r="F761" s="174"/>
      <c r="G761" s="173"/>
      <c r="H761" s="175"/>
      <c r="I761" s="173"/>
      <c r="J761" s="173"/>
      <c r="K761" s="173"/>
    </row>
    <row r="762" spans="5:11" x14ac:dyDescent="0.25">
      <c r="E762" s="173"/>
      <c r="F762" s="174"/>
      <c r="G762" s="173"/>
      <c r="H762" s="175"/>
      <c r="I762" s="173"/>
      <c r="J762" s="173"/>
      <c r="K762" s="173"/>
    </row>
    <row r="763" spans="5:11" x14ac:dyDescent="0.25">
      <c r="E763" s="173"/>
      <c r="F763" s="174"/>
      <c r="G763" s="173"/>
      <c r="H763" s="175"/>
      <c r="I763" s="173"/>
      <c r="J763" s="173"/>
      <c r="K763" s="173"/>
    </row>
    <row r="764" spans="5:11" x14ac:dyDescent="0.25">
      <c r="E764" s="173"/>
      <c r="F764" s="174"/>
      <c r="G764" s="173"/>
      <c r="H764" s="175"/>
      <c r="I764" s="173"/>
      <c r="J764" s="173"/>
      <c r="K764" s="173"/>
    </row>
    <row r="765" spans="5:11" x14ac:dyDescent="0.25">
      <c r="E765" s="173"/>
      <c r="F765" s="174"/>
      <c r="G765" s="173"/>
      <c r="H765" s="175"/>
      <c r="I765" s="173"/>
      <c r="J765" s="173"/>
      <c r="K765" s="173"/>
    </row>
    <row r="766" spans="5:11" x14ac:dyDescent="0.25">
      <c r="E766" s="173"/>
      <c r="F766" s="174"/>
      <c r="G766" s="173"/>
      <c r="H766" s="175"/>
      <c r="I766" s="173"/>
      <c r="J766" s="173"/>
      <c r="K766" s="173"/>
    </row>
    <row r="767" spans="5:11" x14ac:dyDescent="0.25">
      <c r="E767" s="173"/>
      <c r="F767" s="174"/>
      <c r="G767" s="173"/>
      <c r="H767" s="175"/>
      <c r="I767" s="173"/>
      <c r="J767" s="173"/>
      <c r="K767" s="173"/>
    </row>
    <row r="768" spans="5:11" x14ac:dyDescent="0.25">
      <c r="E768" s="173"/>
      <c r="F768" s="174"/>
      <c r="G768" s="173"/>
      <c r="H768" s="175"/>
      <c r="I768" s="173"/>
      <c r="J768" s="173"/>
      <c r="K768" s="173"/>
    </row>
    <row r="769" spans="5:11" x14ac:dyDescent="0.25">
      <c r="E769" s="173"/>
      <c r="F769" s="174"/>
      <c r="G769" s="173"/>
      <c r="H769" s="175"/>
      <c r="I769" s="173"/>
      <c r="J769" s="173"/>
      <c r="K769" s="173"/>
    </row>
    <row r="770" spans="5:11" x14ac:dyDescent="0.25">
      <c r="E770" s="173"/>
      <c r="F770" s="174"/>
      <c r="G770" s="173"/>
      <c r="H770" s="175"/>
      <c r="I770" s="173"/>
      <c r="J770" s="173"/>
      <c r="K770" s="173"/>
    </row>
    <row r="771" spans="5:11" x14ac:dyDescent="0.25">
      <c r="E771" s="173"/>
      <c r="F771" s="174"/>
      <c r="G771" s="173"/>
      <c r="H771" s="175"/>
      <c r="I771" s="173"/>
      <c r="J771" s="173"/>
      <c r="K771" s="173"/>
    </row>
    <row r="772" spans="5:11" x14ac:dyDescent="0.25">
      <c r="E772" s="173"/>
      <c r="F772" s="174"/>
      <c r="G772" s="173"/>
      <c r="H772" s="175"/>
      <c r="I772" s="173"/>
      <c r="J772" s="173"/>
      <c r="K772" s="173"/>
    </row>
    <row r="773" spans="5:11" x14ac:dyDescent="0.25">
      <c r="E773" s="173"/>
      <c r="F773" s="174"/>
      <c r="G773" s="173"/>
      <c r="H773" s="175"/>
      <c r="I773" s="173"/>
      <c r="J773" s="173"/>
      <c r="K773" s="173"/>
    </row>
    <row r="774" spans="5:11" x14ac:dyDescent="0.25">
      <c r="E774" s="173"/>
      <c r="F774" s="174"/>
      <c r="G774" s="173"/>
      <c r="H774" s="175"/>
      <c r="I774" s="173"/>
      <c r="J774" s="173"/>
      <c r="K774" s="173"/>
    </row>
    <row r="775" spans="5:11" x14ac:dyDescent="0.25">
      <c r="E775" s="173"/>
      <c r="F775" s="174"/>
      <c r="G775" s="173"/>
      <c r="H775" s="175"/>
      <c r="I775" s="173"/>
      <c r="J775" s="173"/>
      <c r="K775" s="173"/>
    </row>
    <row r="776" spans="5:11" x14ac:dyDescent="0.25">
      <c r="E776" s="173"/>
      <c r="F776" s="174"/>
      <c r="G776" s="173"/>
      <c r="H776" s="175"/>
      <c r="I776" s="173"/>
      <c r="J776" s="173"/>
      <c r="K776" s="173"/>
    </row>
    <row r="777" spans="5:11" x14ac:dyDescent="0.25">
      <c r="E777" s="173"/>
      <c r="F777" s="174"/>
      <c r="G777" s="173"/>
      <c r="H777" s="175"/>
      <c r="I777" s="173"/>
      <c r="J777" s="173"/>
      <c r="K777" s="173"/>
    </row>
    <row r="778" spans="5:11" x14ac:dyDescent="0.25">
      <c r="E778" s="173"/>
      <c r="F778" s="174"/>
      <c r="G778" s="173"/>
      <c r="H778" s="175"/>
      <c r="I778" s="173"/>
      <c r="J778" s="173"/>
      <c r="K778" s="173"/>
    </row>
    <row r="779" spans="5:11" x14ac:dyDescent="0.25">
      <c r="E779" s="173"/>
      <c r="F779" s="174"/>
      <c r="G779" s="173"/>
      <c r="H779" s="175"/>
      <c r="I779" s="173"/>
      <c r="J779" s="173"/>
      <c r="K779" s="173"/>
    </row>
    <row r="780" spans="5:11" x14ac:dyDescent="0.25">
      <c r="E780" s="173"/>
      <c r="F780" s="174"/>
      <c r="G780" s="173"/>
      <c r="H780" s="175"/>
      <c r="I780" s="173"/>
      <c r="J780" s="173"/>
      <c r="K780" s="173"/>
    </row>
    <row r="781" spans="5:11" x14ac:dyDescent="0.25">
      <c r="E781" s="173"/>
      <c r="F781" s="174"/>
      <c r="G781" s="173"/>
      <c r="H781" s="175"/>
      <c r="I781" s="173"/>
      <c r="J781" s="173"/>
      <c r="K781" s="173"/>
    </row>
    <row r="782" spans="5:11" x14ac:dyDescent="0.25">
      <c r="E782" s="173"/>
      <c r="F782" s="174"/>
      <c r="G782" s="173"/>
      <c r="H782" s="175"/>
      <c r="I782" s="173"/>
      <c r="J782" s="173"/>
      <c r="K782" s="173"/>
    </row>
    <row r="783" spans="5:11" x14ac:dyDescent="0.25">
      <c r="E783" s="173"/>
      <c r="F783" s="174"/>
      <c r="G783" s="173"/>
      <c r="H783" s="175"/>
      <c r="I783" s="173"/>
      <c r="J783" s="173"/>
      <c r="K783" s="173"/>
    </row>
    <row r="784" spans="5:11" x14ac:dyDescent="0.25">
      <c r="E784" s="173"/>
      <c r="F784" s="174"/>
      <c r="G784" s="173"/>
      <c r="H784" s="175"/>
      <c r="I784" s="173"/>
      <c r="J784" s="173"/>
      <c r="K784" s="173"/>
    </row>
    <row r="785" spans="5:11" x14ac:dyDescent="0.25">
      <c r="E785" s="173"/>
      <c r="F785" s="174"/>
      <c r="G785" s="173"/>
      <c r="H785" s="175"/>
      <c r="I785" s="173"/>
      <c r="J785" s="173"/>
      <c r="K785" s="173"/>
    </row>
    <row r="786" spans="5:11" x14ac:dyDescent="0.25">
      <c r="E786" s="173"/>
      <c r="F786" s="174"/>
      <c r="G786" s="173"/>
      <c r="H786" s="175"/>
      <c r="I786" s="173"/>
      <c r="J786" s="173"/>
      <c r="K786" s="173"/>
    </row>
    <row r="787" spans="5:11" x14ac:dyDescent="0.25">
      <c r="E787" s="173"/>
      <c r="F787" s="174"/>
      <c r="G787" s="173"/>
      <c r="H787" s="175"/>
      <c r="I787" s="173"/>
      <c r="J787" s="173"/>
      <c r="K787" s="173"/>
    </row>
    <row r="788" spans="5:11" x14ac:dyDescent="0.25">
      <c r="E788" s="173"/>
      <c r="F788" s="174"/>
      <c r="G788" s="173"/>
      <c r="H788" s="175"/>
      <c r="I788" s="173"/>
      <c r="J788" s="173"/>
      <c r="K788" s="173"/>
    </row>
    <row r="789" spans="5:11" x14ac:dyDescent="0.25">
      <c r="E789" s="173"/>
      <c r="F789" s="174"/>
      <c r="G789" s="173"/>
      <c r="H789" s="175"/>
      <c r="I789" s="173"/>
      <c r="J789" s="173"/>
      <c r="K789" s="173"/>
    </row>
    <row r="790" spans="5:11" x14ac:dyDescent="0.25">
      <c r="E790" s="173"/>
      <c r="F790" s="174"/>
      <c r="G790" s="173"/>
      <c r="H790" s="175"/>
      <c r="I790" s="173"/>
      <c r="J790" s="173"/>
      <c r="K790" s="173"/>
    </row>
    <row r="791" spans="5:11" x14ac:dyDescent="0.25">
      <c r="E791" s="173"/>
      <c r="F791" s="174"/>
      <c r="G791" s="173"/>
      <c r="H791" s="175"/>
      <c r="I791" s="173"/>
      <c r="J791" s="173"/>
      <c r="K791" s="173"/>
    </row>
    <row r="792" spans="5:11" x14ac:dyDescent="0.25">
      <c r="E792" s="173"/>
      <c r="F792" s="174"/>
      <c r="G792" s="173"/>
      <c r="H792" s="175"/>
      <c r="I792" s="173"/>
      <c r="J792" s="173"/>
      <c r="K792" s="173"/>
    </row>
    <row r="793" spans="5:11" x14ac:dyDescent="0.25">
      <c r="E793" s="173"/>
      <c r="F793" s="174"/>
      <c r="G793" s="173"/>
      <c r="H793" s="175"/>
      <c r="I793" s="173"/>
      <c r="J793" s="173"/>
      <c r="K793" s="173"/>
    </row>
    <row r="794" spans="5:11" x14ac:dyDescent="0.25">
      <c r="E794" s="173"/>
      <c r="F794" s="174"/>
      <c r="G794" s="173"/>
      <c r="H794" s="175"/>
      <c r="I794" s="173"/>
      <c r="J794" s="173"/>
      <c r="K794" s="173"/>
    </row>
    <row r="795" spans="5:11" x14ac:dyDescent="0.25">
      <c r="E795" s="173"/>
      <c r="F795" s="174"/>
      <c r="G795" s="173"/>
      <c r="H795" s="175"/>
      <c r="I795" s="173"/>
      <c r="J795" s="173"/>
      <c r="K795" s="173"/>
    </row>
    <row r="796" spans="5:11" x14ac:dyDescent="0.25">
      <c r="E796" s="173"/>
      <c r="F796" s="174"/>
      <c r="G796" s="173"/>
      <c r="H796" s="175"/>
      <c r="I796" s="173"/>
      <c r="J796" s="173"/>
      <c r="K796" s="173"/>
    </row>
    <row r="797" spans="5:11" x14ac:dyDescent="0.25">
      <c r="E797" s="173"/>
      <c r="F797" s="174"/>
      <c r="G797" s="173"/>
      <c r="H797" s="175"/>
      <c r="I797" s="173"/>
      <c r="J797" s="173"/>
      <c r="K797" s="173"/>
    </row>
    <row r="798" spans="5:11" x14ac:dyDescent="0.25">
      <c r="E798" s="173"/>
      <c r="F798" s="174"/>
      <c r="G798" s="173"/>
      <c r="H798" s="175"/>
      <c r="I798" s="173"/>
      <c r="J798" s="173"/>
      <c r="K798" s="173"/>
    </row>
    <row r="799" spans="5:11" x14ac:dyDescent="0.25">
      <c r="E799" s="173"/>
      <c r="F799" s="174"/>
      <c r="G799" s="173"/>
      <c r="H799" s="175"/>
      <c r="I799" s="173"/>
      <c r="J799" s="173"/>
      <c r="K799" s="173"/>
    </row>
    <row r="800" spans="5:11" x14ac:dyDescent="0.25">
      <c r="E800" s="173"/>
      <c r="F800" s="174"/>
      <c r="G800" s="173"/>
      <c r="H800" s="175"/>
      <c r="I800" s="173"/>
      <c r="J800" s="173"/>
      <c r="K800" s="173"/>
    </row>
    <row r="801" spans="5:11" x14ac:dyDescent="0.25">
      <c r="E801" s="173"/>
      <c r="F801" s="174"/>
      <c r="G801" s="173"/>
      <c r="H801" s="175"/>
      <c r="I801" s="173"/>
      <c r="J801" s="173"/>
      <c r="K801" s="173"/>
    </row>
    <row r="802" spans="5:11" x14ac:dyDescent="0.25">
      <c r="E802" s="173"/>
      <c r="F802" s="174"/>
      <c r="G802" s="173"/>
      <c r="H802" s="175"/>
      <c r="I802" s="173"/>
      <c r="J802" s="173"/>
      <c r="K802" s="173"/>
    </row>
    <row r="803" spans="5:11" x14ac:dyDescent="0.25">
      <c r="E803" s="173"/>
      <c r="F803" s="174"/>
      <c r="G803" s="173"/>
      <c r="H803" s="175"/>
      <c r="I803" s="173"/>
      <c r="J803" s="173"/>
      <c r="K803" s="173"/>
    </row>
    <row r="804" spans="5:11" x14ac:dyDescent="0.25">
      <c r="E804" s="173"/>
      <c r="F804" s="174"/>
      <c r="G804" s="173"/>
      <c r="H804" s="175"/>
      <c r="I804" s="173"/>
      <c r="J804" s="173"/>
      <c r="K804" s="173"/>
    </row>
    <row r="805" spans="5:11" x14ac:dyDescent="0.25">
      <c r="E805" s="173"/>
      <c r="F805" s="174"/>
      <c r="G805" s="173"/>
      <c r="H805" s="175"/>
      <c r="I805" s="173"/>
      <c r="J805" s="173"/>
      <c r="K805" s="173"/>
    </row>
    <row r="806" spans="5:11" x14ac:dyDescent="0.25">
      <c r="E806" s="173"/>
      <c r="F806" s="174"/>
      <c r="G806" s="173"/>
      <c r="H806" s="175"/>
      <c r="I806" s="173"/>
      <c r="J806" s="173"/>
      <c r="K806" s="173"/>
    </row>
    <row r="807" spans="5:11" x14ac:dyDescent="0.25">
      <c r="E807" s="173"/>
      <c r="F807" s="174"/>
      <c r="G807" s="173"/>
      <c r="H807" s="175"/>
      <c r="I807" s="173"/>
      <c r="J807" s="173"/>
      <c r="K807" s="173"/>
    </row>
    <row r="808" spans="5:11" x14ac:dyDescent="0.25">
      <c r="E808" s="173"/>
      <c r="F808" s="174"/>
      <c r="G808" s="173"/>
      <c r="H808" s="175"/>
      <c r="I808" s="173"/>
      <c r="J808" s="173"/>
      <c r="K808" s="173"/>
    </row>
    <row r="809" spans="5:11" x14ac:dyDescent="0.25">
      <c r="E809" s="173"/>
      <c r="F809" s="174"/>
      <c r="G809" s="173"/>
      <c r="H809" s="175"/>
      <c r="I809" s="173"/>
      <c r="J809" s="173"/>
      <c r="K809" s="173"/>
    </row>
    <row r="810" spans="5:11" x14ac:dyDescent="0.25">
      <c r="E810" s="173"/>
      <c r="F810" s="174"/>
      <c r="G810" s="173"/>
      <c r="H810" s="175"/>
      <c r="I810" s="173"/>
      <c r="J810" s="173"/>
      <c r="K810" s="173"/>
    </row>
    <row r="811" spans="5:11" x14ac:dyDescent="0.25">
      <c r="E811" s="173"/>
      <c r="F811" s="174"/>
      <c r="G811" s="173"/>
      <c r="H811" s="175"/>
      <c r="I811" s="173"/>
      <c r="J811" s="173"/>
      <c r="K811" s="173"/>
    </row>
    <row r="812" spans="5:11" x14ac:dyDescent="0.25">
      <c r="E812" s="173"/>
      <c r="F812" s="174"/>
      <c r="G812" s="173"/>
      <c r="H812" s="175"/>
      <c r="I812" s="173"/>
      <c r="J812" s="173"/>
      <c r="K812" s="173"/>
    </row>
    <row r="813" spans="5:11" x14ac:dyDescent="0.25">
      <c r="E813" s="173"/>
      <c r="F813" s="174"/>
      <c r="G813" s="173"/>
      <c r="H813" s="175"/>
      <c r="I813" s="173"/>
      <c r="J813" s="173"/>
      <c r="K813" s="173"/>
    </row>
    <row r="814" spans="5:11" x14ac:dyDescent="0.25">
      <c r="E814" s="173"/>
      <c r="F814" s="174"/>
      <c r="G814" s="173"/>
      <c r="H814" s="175"/>
      <c r="I814" s="173"/>
      <c r="J814" s="173"/>
      <c r="K814" s="173"/>
    </row>
    <row r="815" spans="5:11" x14ac:dyDescent="0.25">
      <c r="E815" s="173"/>
      <c r="F815" s="174"/>
      <c r="G815" s="173"/>
      <c r="H815" s="175"/>
      <c r="I815" s="173"/>
      <c r="J815" s="173"/>
      <c r="K815" s="173"/>
    </row>
    <row r="816" spans="5:11" x14ac:dyDescent="0.25">
      <c r="E816" s="173"/>
      <c r="F816" s="174"/>
      <c r="G816" s="173"/>
      <c r="H816" s="175"/>
      <c r="I816" s="173"/>
      <c r="J816" s="173"/>
      <c r="K816" s="173"/>
    </row>
    <row r="817" spans="5:11" x14ac:dyDescent="0.25">
      <c r="E817" s="173"/>
      <c r="F817" s="174"/>
      <c r="G817" s="173"/>
      <c r="H817" s="175"/>
      <c r="I817" s="173"/>
      <c r="J817" s="173"/>
      <c r="K817" s="173"/>
    </row>
    <row r="818" spans="5:11" x14ac:dyDescent="0.25">
      <c r="E818" s="173"/>
      <c r="F818" s="174"/>
      <c r="G818" s="173"/>
      <c r="H818" s="175"/>
      <c r="I818" s="173"/>
      <c r="J818" s="173"/>
      <c r="K818" s="173"/>
    </row>
    <row r="819" spans="5:11" x14ac:dyDescent="0.25">
      <c r="E819" s="173"/>
      <c r="F819" s="174"/>
      <c r="G819" s="173"/>
      <c r="H819" s="175"/>
      <c r="I819" s="173"/>
      <c r="J819" s="173"/>
      <c r="K819" s="173"/>
    </row>
    <row r="820" spans="5:11" x14ac:dyDescent="0.25">
      <c r="E820" s="173"/>
      <c r="F820" s="174"/>
      <c r="G820" s="173"/>
      <c r="H820" s="175"/>
      <c r="I820" s="173"/>
      <c r="J820" s="173"/>
      <c r="K820" s="173"/>
    </row>
    <row r="821" spans="5:11" x14ac:dyDescent="0.25">
      <c r="E821" s="173"/>
      <c r="F821" s="174"/>
      <c r="G821" s="173"/>
      <c r="H821" s="175"/>
      <c r="I821" s="173"/>
      <c r="J821" s="173"/>
      <c r="K821" s="173"/>
    </row>
    <row r="822" spans="5:11" x14ac:dyDescent="0.25">
      <c r="E822" s="173"/>
      <c r="F822" s="174"/>
      <c r="G822" s="173"/>
      <c r="H822" s="175"/>
      <c r="I822" s="173"/>
      <c r="J822" s="173"/>
      <c r="K822" s="173"/>
    </row>
    <row r="823" spans="5:11" x14ac:dyDescent="0.25">
      <c r="E823" s="173"/>
      <c r="F823" s="174"/>
      <c r="G823" s="173"/>
      <c r="H823" s="175"/>
      <c r="I823" s="173"/>
      <c r="J823" s="173"/>
      <c r="K823" s="173"/>
    </row>
    <row r="824" spans="5:11" x14ac:dyDescent="0.25">
      <c r="E824" s="173"/>
      <c r="F824" s="174"/>
      <c r="G824" s="173"/>
      <c r="H824" s="175"/>
      <c r="I824" s="173"/>
      <c r="J824" s="173"/>
      <c r="K824" s="173"/>
    </row>
    <row r="825" spans="5:11" x14ac:dyDescent="0.25">
      <c r="E825" s="173"/>
      <c r="F825" s="174"/>
      <c r="G825" s="173"/>
      <c r="H825" s="175"/>
      <c r="I825" s="173"/>
      <c r="J825" s="173"/>
      <c r="K825" s="173"/>
    </row>
    <row r="826" spans="5:11" x14ac:dyDescent="0.25">
      <c r="E826" s="173"/>
      <c r="F826" s="174"/>
      <c r="G826" s="173"/>
      <c r="H826" s="175"/>
      <c r="I826" s="173"/>
      <c r="J826" s="173"/>
      <c r="K826" s="173"/>
    </row>
    <row r="827" spans="5:11" x14ac:dyDescent="0.25">
      <c r="E827" s="173"/>
      <c r="F827" s="174"/>
      <c r="G827" s="173"/>
      <c r="H827" s="175"/>
      <c r="I827" s="173"/>
      <c r="J827" s="173"/>
      <c r="K827" s="173"/>
    </row>
    <row r="828" spans="5:11" x14ac:dyDescent="0.25">
      <c r="E828" s="173"/>
      <c r="F828" s="174"/>
      <c r="G828" s="173"/>
      <c r="H828" s="175"/>
      <c r="I828" s="173"/>
      <c r="J828" s="173"/>
      <c r="K828" s="173"/>
    </row>
    <row r="829" spans="5:11" x14ac:dyDescent="0.25">
      <c r="E829" s="173"/>
      <c r="F829" s="174"/>
      <c r="G829" s="173"/>
      <c r="H829" s="175"/>
      <c r="I829" s="173"/>
      <c r="J829" s="173"/>
      <c r="K829" s="173"/>
    </row>
    <row r="830" spans="5:11" x14ac:dyDescent="0.25">
      <c r="E830" s="173"/>
      <c r="F830" s="174"/>
      <c r="G830" s="173"/>
      <c r="H830" s="175"/>
      <c r="I830" s="173"/>
      <c r="J830" s="173"/>
      <c r="K830" s="173"/>
    </row>
    <row r="831" spans="5:11" x14ac:dyDescent="0.25">
      <c r="E831" s="173"/>
      <c r="F831" s="174"/>
      <c r="G831" s="173"/>
      <c r="H831" s="175"/>
      <c r="I831" s="173"/>
      <c r="J831" s="173"/>
      <c r="K831" s="173"/>
    </row>
    <row r="832" spans="5:11" x14ac:dyDescent="0.25">
      <c r="E832" s="173"/>
      <c r="F832" s="174"/>
      <c r="G832" s="173"/>
      <c r="H832" s="175"/>
      <c r="I832" s="173"/>
      <c r="J832" s="173"/>
      <c r="K832" s="173"/>
    </row>
    <row r="833" spans="5:11" x14ac:dyDescent="0.25">
      <c r="E833" s="173"/>
      <c r="F833" s="174"/>
      <c r="G833" s="173"/>
      <c r="H833" s="175"/>
      <c r="I833" s="173"/>
      <c r="J833" s="173"/>
      <c r="K833" s="173"/>
    </row>
    <row r="834" spans="5:11" x14ac:dyDescent="0.25">
      <c r="E834" s="173"/>
      <c r="F834" s="174"/>
      <c r="G834" s="173"/>
      <c r="H834" s="175"/>
      <c r="I834" s="173"/>
      <c r="J834" s="173"/>
      <c r="K834" s="173"/>
    </row>
    <row r="835" spans="5:11" x14ac:dyDescent="0.25">
      <c r="E835" s="173"/>
      <c r="F835" s="174"/>
      <c r="G835" s="173"/>
      <c r="H835" s="175"/>
      <c r="I835" s="173"/>
      <c r="J835" s="173"/>
      <c r="K835" s="173"/>
    </row>
    <row r="836" spans="5:11" x14ac:dyDescent="0.25">
      <c r="E836" s="173"/>
      <c r="F836" s="174"/>
      <c r="G836" s="173"/>
      <c r="H836" s="175"/>
      <c r="I836" s="173"/>
      <c r="J836" s="173"/>
      <c r="K836" s="173"/>
    </row>
    <row r="837" spans="5:11" x14ac:dyDescent="0.25">
      <c r="E837" s="173"/>
      <c r="F837" s="174"/>
      <c r="G837" s="173"/>
      <c r="H837" s="175"/>
      <c r="I837" s="173"/>
      <c r="J837" s="173"/>
      <c r="K837" s="173"/>
    </row>
    <row r="838" spans="5:11" x14ac:dyDescent="0.25">
      <c r="E838" s="173"/>
      <c r="F838" s="174"/>
      <c r="G838" s="173"/>
      <c r="H838" s="175"/>
      <c r="I838" s="173"/>
      <c r="J838" s="173"/>
      <c r="K838" s="173"/>
    </row>
    <row r="839" spans="5:11" x14ac:dyDescent="0.25">
      <c r="E839" s="173"/>
      <c r="F839" s="174"/>
      <c r="G839" s="173"/>
      <c r="H839" s="175"/>
      <c r="I839" s="173"/>
      <c r="J839" s="173"/>
      <c r="K839" s="173"/>
    </row>
    <row r="840" spans="5:11" x14ac:dyDescent="0.25">
      <c r="E840" s="173"/>
      <c r="F840" s="174"/>
      <c r="G840" s="173"/>
      <c r="H840" s="175"/>
      <c r="I840" s="173"/>
      <c r="J840" s="173"/>
      <c r="K840" s="173"/>
    </row>
    <row r="841" spans="5:11" x14ac:dyDescent="0.25">
      <c r="E841" s="173"/>
      <c r="F841" s="174"/>
      <c r="G841" s="173"/>
      <c r="H841" s="175"/>
      <c r="I841" s="173"/>
      <c r="J841" s="173"/>
      <c r="K841" s="173"/>
    </row>
    <row r="842" spans="5:11" x14ac:dyDescent="0.25">
      <c r="E842" s="173"/>
      <c r="F842" s="174"/>
      <c r="G842" s="173"/>
      <c r="H842" s="175"/>
      <c r="I842" s="173"/>
      <c r="J842" s="173"/>
      <c r="K842" s="173"/>
    </row>
    <row r="843" spans="5:11" x14ac:dyDescent="0.25">
      <c r="E843" s="173"/>
      <c r="F843" s="174"/>
      <c r="G843" s="173"/>
      <c r="H843" s="175"/>
      <c r="I843" s="173"/>
      <c r="J843" s="173"/>
      <c r="K843" s="173"/>
    </row>
    <row r="844" spans="5:11" x14ac:dyDescent="0.25">
      <c r="E844" s="173"/>
      <c r="F844" s="174"/>
      <c r="G844" s="173"/>
      <c r="H844" s="175"/>
      <c r="I844" s="173"/>
      <c r="J844" s="173"/>
      <c r="K844" s="173"/>
    </row>
    <row r="845" spans="5:11" x14ac:dyDescent="0.25">
      <c r="E845" s="173"/>
      <c r="F845" s="174"/>
      <c r="G845" s="173"/>
      <c r="H845" s="175"/>
      <c r="I845" s="173"/>
      <c r="J845" s="173"/>
      <c r="K845" s="173"/>
    </row>
    <row r="846" spans="5:11" x14ac:dyDescent="0.25">
      <c r="E846" s="173"/>
      <c r="F846" s="174"/>
      <c r="G846" s="173"/>
      <c r="H846" s="175"/>
      <c r="I846" s="173"/>
      <c r="J846" s="173"/>
      <c r="K846" s="173"/>
    </row>
    <row r="847" spans="5:11" x14ac:dyDescent="0.25">
      <c r="E847" s="173"/>
      <c r="F847" s="174"/>
      <c r="G847" s="173"/>
      <c r="H847" s="175"/>
      <c r="I847" s="173"/>
      <c r="J847" s="173"/>
      <c r="K847" s="173"/>
    </row>
    <row r="848" spans="5:11" x14ac:dyDescent="0.25">
      <c r="E848" s="173"/>
      <c r="F848" s="174"/>
      <c r="G848" s="173"/>
      <c r="H848" s="175"/>
      <c r="I848" s="173"/>
      <c r="J848" s="173"/>
      <c r="K848" s="173"/>
    </row>
    <row r="849" spans="5:11" x14ac:dyDescent="0.25">
      <c r="E849" s="173"/>
      <c r="F849" s="174"/>
      <c r="G849" s="173"/>
      <c r="H849" s="175"/>
      <c r="I849" s="173"/>
      <c r="J849" s="173"/>
      <c r="K849" s="173"/>
    </row>
    <row r="850" spans="5:11" x14ac:dyDescent="0.25">
      <c r="E850" s="173"/>
      <c r="F850" s="174"/>
      <c r="G850" s="173"/>
      <c r="H850" s="175"/>
      <c r="I850" s="173"/>
      <c r="J850" s="173"/>
      <c r="K850" s="173"/>
    </row>
    <row r="851" spans="5:11" x14ac:dyDescent="0.25">
      <c r="E851" s="173"/>
      <c r="F851" s="174"/>
      <c r="G851" s="173"/>
      <c r="H851" s="175"/>
      <c r="I851" s="173"/>
      <c r="J851" s="173"/>
      <c r="K851" s="173"/>
    </row>
    <row r="852" spans="5:11" x14ac:dyDescent="0.25">
      <c r="E852" s="173"/>
      <c r="F852" s="174"/>
      <c r="G852" s="173"/>
      <c r="H852" s="175"/>
      <c r="I852" s="173"/>
      <c r="J852" s="173"/>
      <c r="K852" s="173"/>
    </row>
    <row r="853" spans="5:11" x14ac:dyDescent="0.25">
      <c r="E853" s="173"/>
      <c r="F853" s="174"/>
      <c r="G853" s="173"/>
      <c r="H853" s="175"/>
      <c r="I853" s="173"/>
      <c r="J853" s="173"/>
      <c r="K853" s="173"/>
    </row>
    <row r="854" spans="5:11" x14ac:dyDescent="0.25">
      <c r="E854" s="173"/>
      <c r="F854" s="174"/>
      <c r="G854" s="173"/>
      <c r="H854" s="175"/>
      <c r="I854" s="173"/>
      <c r="J854" s="173"/>
      <c r="K854" s="173"/>
    </row>
    <row r="855" spans="5:11" x14ac:dyDescent="0.25">
      <c r="E855" s="173"/>
      <c r="F855" s="174"/>
      <c r="G855" s="173"/>
      <c r="H855" s="175"/>
      <c r="I855" s="173"/>
      <c r="J855" s="173"/>
      <c r="K855" s="173"/>
    </row>
    <row r="856" spans="5:11" x14ac:dyDescent="0.25">
      <c r="E856" s="173"/>
      <c r="F856" s="174"/>
      <c r="G856" s="173"/>
      <c r="H856" s="175"/>
      <c r="I856" s="173"/>
      <c r="J856" s="173"/>
      <c r="K856" s="173"/>
    </row>
    <row r="857" spans="5:11" x14ac:dyDescent="0.25">
      <c r="E857" s="173"/>
      <c r="F857" s="174"/>
      <c r="G857" s="173"/>
      <c r="H857" s="175"/>
      <c r="I857" s="173"/>
      <c r="J857" s="173"/>
      <c r="K857" s="173"/>
    </row>
    <row r="858" spans="5:11" x14ac:dyDescent="0.25">
      <c r="E858" s="173"/>
      <c r="F858" s="174"/>
      <c r="G858" s="173"/>
      <c r="H858" s="175"/>
      <c r="I858" s="173"/>
      <c r="J858" s="173"/>
      <c r="K858" s="173"/>
    </row>
    <row r="859" spans="5:11" x14ac:dyDescent="0.25">
      <c r="E859" s="173"/>
      <c r="F859" s="174"/>
      <c r="G859" s="173"/>
      <c r="H859" s="175"/>
      <c r="I859" s="173"/>
      <c r="J859" s="173"/>
      <c r="K859" s="173"/>
    </row>
    <row r="860" spans="5:11" x14ac:dyDescent="0.25">
      <c r="E860" s="173"/>
      <c r="F860" s="174"/>
      <c r="G860" s="173"/>
      <c r="H860" s="175"/>
      <c r="I860" s="173"/>
      <c r="J860" s="173"/>
      <c r="K860" s="173"/>
    </row>
    <row r="861" spans="5:11" x14ac:dyDescent="0.25">
      <c r="E861" s="173"/>
      <c r="F861" s="174"/>
      <c r="G861" s="173"/>
      <c r="H861" s="175"/>
      <c r="I861" s="173"/>
      <c r="J861" s="173"/>
      <c r="K861" s="173"/>
    </row>
    <row r="862" spans="5:11" x14ac:dyDescent="0.25">
      <c r="E862" s="173"/>
      <c r="F862" s="174"/>
      <c r="G862" s="173"/>
      <c r="H862" s="175"/>
      <c r="I862" s="173"/>
      <c r="J862" s="173"/>
      <c r="K862" s="173"/>
    </row>
    <row r="863" spans="5:11" x14ac:dyDescent="0.25">
      <c r="E863" s="173"/>
      <c r="F863" s="174"/>
      <c r="G863" s="173"/>
      <c r="H863" s="175"/>
      <c r="I863" s="173"/>
      <c r="J863" s="173"/>
      <c r="K863" s="173"/>
    </row>
    <row r="864" spans="5:11" x14ac:dyDescent="0.25">
      <c r="E864" s="173"/>
      <c r="F864" s="174"/>
      <c r="G864" s="173"/>
      <c r="H864" s="175"/>
      <c r="I864" s="173"/>
      <c r="J864" s="173"/>
      <c r="K864" s="173"/>
    </row>
    <row r="865" spans="5:11" x14ac:dyDescent="0.25">
      <c r="E865" s="173"/>
      <c r="F865" s="174"/>
      <c r="G865" s="173"/>
      <c r="H865" s="175"/>
      <c r="I865" s="173"/>
      <c r="J865" s="173"/>
      <c r="K865" s="173"/>
    </row>
    <row r="866" spans="5:11" x14ac:dyDescent="0.25">
      <c r="E866" s="173"/>
      <c r="F866" s="174"/>
      <c r="G866" s="173"/>
      <c r="H866" s="175"/>
      <c r="I866" s="173"/>
      <c r="J866" s="173"/>
      <c r="K866" s="173"/>
    </row>
    <row r="867" spans="5:11" x14ac:dyDescent="0.25">
      <c r="E867" s="173"/>
      <c r="F867" s="174"/>
      <c r="G867" s="173"/>
      <c r="H867" s="175"/>
      <c r="I867" s="173"/>
      <c r="J867" s="173"/>
      <c r="K867" s="173"/>
    </row>
    <row r="868" spans="5:11" x14ac:dyDescent="0.25">
      <c r="E868" s="173"/>
      <c r="F868" s="174"/>
      <c r="G868" s="173"/>
      <c r="H868" s="175"/>
      <c r="I868" s="173"/>
      <c r="J868" s="173"/>
      <c r="K868" s="173"/>
    </row>
    <row r="869" spans="5:11" x14ac:dyDescent="0.25">
      <c r="E869" s="173"/>
      <c r="F869" s="174"/>
      <c r="G869" s="173"/>
      <c r="H869" s="175"/>
      <c r="I869" s="173"/>
      <c r="J869" s="173"/>
      <c r="K869" s="173"/>
    </row>
    <row r="870" spans="5:11" x14ac:dyDescent="0.25">
      <c r="E870" s="173"/>
      <c r="F870" s="174"/>
      <c r="G870" s="173"/>
      <c r="H870" s="175"/>
      <c r="I870" s="173"/>
      <c r="J870" s="173"/>
      <c r="K870" s="173"/>
    </row>
    <row r="871" spans="5:11" x14ac:dyDescent="0.25">
      <c r="E871" s="173"/>
      <c r="F871" s="174"/>
      <c r="G871" s="173"/>
      <c r="H871" s="175"/>
      <c r="I871" s="173"/>
      <c r="J871" s="173"/>
      <c r="K871" s="173"/>
    </row>
    <row r="872" spans="5:11" x14ac:dyDescent="0.25">
      <c r="E872" s="173"/>
      <c r="F872" s="174"/>
      <c r="G872" s="173"/>
      <c r="H872" s="175"/>
      <c r="I872" s="173"/>
      <c r="J872" s="173"/>
      <c r="K872" s="173"/>
    </row>
    <row r="873" spans="5:11" x14ac:dyDescent="0.25">
      <c r="E873" s="173"/>
      <c r="F873" s="174"/>
      <c r="G873" s="173"/>
      <c r="H873" s="173"/>
      <c r="I873" s="173"/>
      <c r="J873" s="173"/>
      <c r="K873" s="173"/>
    </row>
    <row r="874" spans="5:11" x14ac:dyDescent="0.25">
      <c r="E874" s="173"/>
      <c r="F874" s="174"/>
      <c r="G874" s="173"/>
      <c r="H874" s="173"/>
      <c r="I874" s="173"/>
      <c r="J874" s="173"/>
      <c r="K874" s="173"/>
    </row>
    <row r="875" spans="5:11" x14ac:dyDescent="0.25">
      <c r="E875" s="173"/>
      <c r="F875" s="174"/>
      <c r="G875" s="173"/>
      <c r="H875" s="173"/>
      <c r="I875" s="173"/>
      <c r="J875" s="173"/>
      <c r="K875" s="173"/>
    </row>
    <row r="876" spans="5:11" x14ac:dyDescent="0.25">
      <c r="E876" s="173"/>
      <c r="F876" s="174"/>
      <c r="G876" s="173"/>
      <c r="H876" s="173"/>
      <c r="I876" s="173"/>
      <c r="J876" s="173"/>
      <c r="K876" s="173"/>
    </row>
    <row r="877" spans="5:11" x14ac:dyDescent="0.25">
      <c r="E877" s="173"/>
      <c r="F877" s="174"/>
      <c r="G877" s="173"/>
      <c r="H877" s="173"/>
      <c r="I877" s="173"/>
      <c r="J877" s="173"/>
      <c r="K877" s="173"/>
    </row>
    <row r="878" spans="5:11" x14ac:dyDescent="0.25">
      <c r="E878" s="173"/>
      <c r="F878" s="174"/>
      <c r="G878" s="173"/>
      <c r="H878" s="173"/>
      <c r="I878" s="173"/>
      <c r="J878" s="173"/>
      <c r="K878" s="173"/>
    </row>
    <row r="879" spans="5:11" x14ac:dyDescent="0.25">
      <c r="E879" s="173"/>
      <c r="F879" s="174"/>
      <c r="G879" s="173"/>
      <c r="H879" s="173"/>
      <c r="I879" s="173"/>
      <c r="J879" s="173"/>
      <c r="K879" s="173"/>
    </row>
    <row r="880" spans="5:11" x14ac:dyDescent="0.25">
      <c r="E880" s="173"/>
      <c r="F880" s="174"/>
      <c r="G880" s="173"/>
      <c r="H880" s="173"/>
      <c r="I880" s="173"/>
      <c r="J880" s="173"/>
      <c r="K880" s="173"/>
    </row>
    <row r="881" spans="5:11" x14ac:dyDescent="0.25">
      <c r="E881" s="173"/>
      <c r="F881" s="174"/>
      <c r="G881" s="173"/>
      <c r="H881" s="173"/>
      <c r="I881" s="173"/>
      <c r="J881" s="173"/>
      <c r="K881" s="173"/>
    </row>
    <row r="882" spans="5:11" x14ac:dyDescent="0.25">
      <c r="E882" s="173"/>
      <c r="F882" s="174"/>
      <c r="G882" s="173"/>
      <c r="H882" s="173"/>
      <c r="I882" s="173"/>
      <c r="J882" s="173"/>
      <c r="K882" s="173"/>
    </row>
    <row r="883" spans="5:11" x14ac:dyDescent="0.25">
      <c r="E883" s="173"/>
      <c r="F883" s="174"/>
      <c r="G883" s="173"/>
      <c r="H883" s="173"/>
      <c r="I883" s="173"/>
      <c r="J883" s="173"/>
      <c r="K883" s="173"/>
    </row>
    <row r="884" spans="5:11" x14ac:dyDescent="0.25">
      <c r="E884" s="173"/>
      <c r="F884" s="174"/>
      <c r="G884" s="173"/>
      <c r="H884" s="173"/>
      <c r="I884" s="173"/>
      <c r="J884" s="173"/>
      <c r="K884" s="173"/>
    </row>
    <row r="885" spans="5:11" x14ac:dyDescent="0.25">
      <c r="E885" s="173"/>
      <c r="F885" s="174"/>
      <c r="G885" s="173"/>
      <c r="H885" s="173"/>
      <c r="I885" s="173"/>
      <c r="J885" s="173"/>
      <c r="K885" s="173"/>
    </row>
    <row r="886" spans="5:11" x14ac:dyDescent="0.25">
      <c r="E886" s="173"/>
      <c r="F886" s="174"/>
      <c r="G886" s="173"/>
      <c r="H886" s="173"/>
      <c r="I886" s="173"/>
      <c r="J886" s="173"/>
      <c r="K886" s="173"/>
    </row>
    <row r="887" spans="5:11" x14ac:dyDescent="0.25">
      <c r="E887" s="173"/>
      <c r="F887" s="174"/>
      <c r="G887" s="173"/>
      <c r="H887" s="173"/>
      <c r="I887" s="173"/>
      <c r="J887" s="173"/>
      <c r="K887" s="173"/>
    </row>
    <row r="888" spans="5:11" x14ac:dyDescent="0.25">
      <c r="E888" s="173"/>
      <c r="F888" s="174"/>
      <c r="G888" s="173"/>
      <c r="H888" s="173"/>
      <c r="I888" s="173"/>
      <c r="J888" s="173"/>
      <c r="K888" s="173"/>
    </row>
    <row r="889" spans="5:11" x14ac:dyDescent="0.25">
      <c r="E889" s="173"/>
      <c r="F889" s="174"/>
      <c r="G889" s="173"/>
      <c r="H889" s="173"/>
      <c r="I889" s="173"/>
      <c r="J889" s="173"/>
      <c r="K889" s="173"/>
    </row>
    <row r="890" spans="5:11" x14ac:dyDescent="0.25">
      <c r="E890" s="173"/>
      <c r="F890" s="174"/>
      <c r="G890" s="173"/>
      <c r="H890" s="173"/>
      <c r="I890" s="173"/>
      <c r="J890" s="173"/>
      <c r="K890" s="173"/>
    </row>
    <row r="891" spans="5:11" x14ac:dyDescent="0.25">
      <c r="E891" s="173"/>
      <c r="F891" s="174"/>
      <c r="G891" s="173"/>
      <c r="H891" s="173"/>
      <c r="I891" s="173"/>
      <c r="J891" s="173"/>
      <c r="K891" s="173"/>
    </row>
    <row r="892" spans="5:11" x14ac:dyDescent="0.25">
      <c r="E892" s="173"/>
      <c r="F892" s="174"/>
      <c r="G892" s="173"/>
      <c r="H892" s="173"/>
      <c r="I892" s="173"/>
      <c r="J892" s="173"/>
      <c r="K892" s="173"/>
    </row>
    <row r="893" spans="5:11" x14ac:dyDescent="0.25">
      <c r="E893" s="173"/>
      <c r="F893" s="174"/>
      <c r="G893" s="173"/>
      <c r="H893" s="173"/>
      <c r="I893" s="173"/>
      <c r="J893" s="173"/>
      <c r="K893" s="173"/>
    </row>
    <row r="894" spans="5:11" x14ac:dyDescent="0.25">
      <c r="E894" s="173"/>
      <c r="F894" s="174"/>
      <c r="G894" s="173"/>
      <c r="H894" s="173"/>
      <c r="I894" s="173"/>
      <c r="J894" s="173"/>
      <c r="K894" s="173"/>
    </row>
    <row r="895" spans="5:11" x14ac:dyDescent="0.25">
      <c r="E895" s="173"/>
      <c r="F895" s="174"/>
      <c r="G895" s="173"/>
      <c r="H895" s="173"/>
      <c r="I895" s="173"/>
      <c r="J895" s="173"/>
      <c r="K895" s="173"/>
    </row>
    <row r="896" spans="5:11" x14ac:dyDescent="0.25">
      <c r="E896" s="173"/>
      <c r="F896" s="174"/>
      <c r="G896" s="173"/>
      <c r="H896" s="173"/>
      <c r="I896" s="173"/>
      <c r="J896" s="173"/>
      <c r="K896" s="173"/>
    </row>
    <row r="897" spans="5:11" x14ac:dyDescent="0.25">
      <c r="E897" s="173"/>
      <c r="F897" s="174"/>
      <c r="G897" s="173"/>
      <c r="H897" s="173"/>
      <c r="I897" s="173"/>
      <c r="J897" s="173"/>
      <c r="K897" s="173"/>
    </row>
    <row r="898" spans="5:11" x14ac:dyDescent="0.25">
      <c r="E898" s="173"/>
      <c r="F898" s="174"/>
      <c r="G898" s="173"/>
      <c r="H898" s="173"/>
      <c r="I898" s="173"/>
      <c r="J898" s="173"/>
      <c r="K898" s="173"/>
    </row>
    <row r="899" spans="5:11" x14ac:dyDescent="0.25">
      <c r="E899" s="173"/>
      <c r="F899" s="174"/>
      <c r="G899" s="173"/>
      <c r="H899" s="173"/>
      <c r="I899" s="173"/>
      <c r="J899" s="173"/>
      <c r="K899" s="173"/>
    </row>
    <row r="900" spans="5:11" x14ac:dyDescent="0.25">
      <c r="E900" s="173"/>
      <c r="F900" s="174"/>
      <c r="G900" s="173"/>
      <c r="H900" s="173"/>
      <c r="I900" s="173"/>
      <c r="J900" s="173"/>
      <c r="K900" s="173"/>
    </row>
    <row r="901" spans="5:11" x14ac:dyDescent="0.25">
      <c r="E901" s="173"/>
      <c r="F901" s="174"/>
      <c r="G901" s="173"/>
      <c r="H901" s="173"/>
      <c r="I901" s="173"/>
      <c r="J901" s="173"/>
      <c r="K901" s="173"/>
    </row>
    <row r="902" spans="5:11" x14ac:dyDescent="0.25">
      <c r="E902" s="173"/>
      <c r="F902" s="174"/>
      <c r="G902" s="173"/>
      <c r="H902" s="173"/>
      <c r="I902" s="173"/>
      <c r="J902" s="173"/>
      <c r="K902" s="173"/>
    </row>
    <row r="903" spans="5:11" x14ac:dyDescent="0.25">
      <c r="E903" s="173"/>
      <c r="F903" s="174"/>
      <c r="G903" s="173"/>
      <c r="H903" s="173"/>
      <c r="I903" s="173"/>
      <c r="J903" s="173"/>
      <c r="K903" s="173"/>
    </row>
    <row r="904" spans="5:11" x14ac:dyDescent="0.25">
      <c r="E904" s="173"/>
      <c r="F904" s="174"/>
      <c r="G904" s="173"/>
      <c r="H904" s="173"/>
      <c r="I904" s="173"/>
      <c r="J904" s="173"/>
      <c r="K904" s="173"/>
    </row>
    <row r="905" spans="5:11" x14ac:dyDescent="0.25">
      <c r="E905" s="173"/>
      <c r="F905" s="174"/>
      <c r="G905" s="173"/>
      <c r="H905" s="173"/>
      <c r="I905" s="173"/>
      <c r="J905" s="173"/>
      <c r="K905" s="173"/>
    </row>
    <row r="906" spans="5:11" x14ac:dyDescent="0.25">
      <c r="E906" s="173"/>
      <c r="F906" s="174"/>
      <c r="G906" s="173"/>
      <c r="H906" s="173"/>
      <c r="I906" s="173"/>
      <c r="J906" s="173"/>
      <c r="K906" s="173"/>
    </row>
    <row r="907" spans="5:11" x14ac:dyDescent="0.25">
      <c r="E907" s="173"/>
      <c r="F907" s="174"/>
      <c r="G907" s="173"/>
      <c r="H907" s="173"/>
      <c r="I907" s="173"/>
      <c r="J907" s="173"/>
      <c r="K907" s="173"/>
    </row>
    <row r="908" spans="5:11" x14ac:dyDescent="0.25">
      <c r="E908" s="173"/>
      <c r="F908" s="174"/>
      <c r="G908" s="173"/>
      <c r="H908" s="173"/>
      <c r="I908" s="173"/>
      <c r="J908" s="173"/>
      <c r="K908" s="173"/>
    </row>
    <row r="909" spans="5:11" x14ac:dyDescent="0.25">
      <c r="E909" s="173"/>
      <c r="F909" s="174"/>
      <c r="G909" s="173"/>
      <c r="H909" s="173"/>
      <c r="I909" s="173"/>
      <c r="J909" s="173"/>
      <c r="K909" s="173"/>
    </row>
    <row r="910" spans="5:11" x14ac:dyDescent="0.25">
      <c r="E910" s="173"/>
      <c r="F910" s="174"/>
      <c r="G910" s="173"/>
      <c r="H910" s="173"/>
      <c r="I910" s="173"/>
      <c r="J910" s="173"/>
      <c r="K910" s="173"/>
    </row>
    <row r="911" spans="5:11" x14ac:dyDescent="0.25">
      <c r="E911" s="173"/>
      <c r="F911" s="174"/>
      <c r="G911" s="173"/>
      <c r="H911" s="173"/>
      <c r="I911" s="173"/>
      <c r="J911" s="173"/>
      <c r="K911" s="173"/>
    </row>
    <row r="912" spans="5:11" x14ac:dyDescent="0.25">
      <c r="E912" s="173"/>
      <c r="F912" s="174"/>
      <c r="G912" s="173"/>
      <c r="H912" s="173"/>
      <c r="I912" s="173"/>
      <c r="J912" s="173"/>
      <c r="K912" s="173"/>
    </row>
    <row r="913" spans="5:11" x14ac:dyDescent="0.25">
      <c r="E913" s="173"/>
      <c r="F913" s="174"/>
      <c r="G913" s="173"/>
      <c r="H913" s="173"/>
      <c r="I913" s="173"/>
      <c r="J913" s="173"/>
      <c r="K913" s="173"/>
    </row>
    <row r="914" spans="5:11" x14ac:dyDescent="0.25">
      <c r="E914" s="173"/>
      <c r="F914" s="174"/>
      <c r="G914" s="173"/>
      <c r="H914" s="173"/>
      <c r="I914" s="173"/>
      <c r="J914" s="173"/>
      <c r="K914" s="173"/>
    </row>
    <row r="915" spans="5:11" x14ac:dyDescent="0.25">
      <c r="E915" s="173"/>
      <c r="F915" s="174"/>
      <c r="G915" s="173"/>
      <c r="H915" s="173"/>
      <c r="I915" s="173"/>
      <c r="J915" s="173"/>
      <c r="K915" s="173"/>
    </row>
    <row r="916" spans="5:11" x14ac:dyDescent="0.25">
      <c r="E916" s="173"/>
      <c r="F916" s="174"/>
      <c r="G916" s="173"/>
      <c r="H916" s="173"/>
      <c r="I916" s="173"/>
      <c r="J916" s="173"/>
      <c r="K916" s="173"/>
    </row>
    <row r="917" spans="5:11" x14ac:dyDescent="0.25">
      <c r="E917" s="173"/>
      <c r="F917" s="174"/>
      <c r="G917" s="173"/>
      <c r="H917" s="173"/>
      <c r="I917" s="173"/>
      <c r="J917" s="173"/>
      <c r="K917" s="173"/>
    </row>
    <row r="918" spans="5:11" x14ac:dyDescent="0.25">
      <c r="E918" s="173"/>
      <c r="F918" s="174"/>
      <c r="G918" s="173"/>
      <c r="H918" s="173"/>
      <c r="I918" s="173"/>
      <c r="J918" s="173"/>
      <c r="K918" s="173"/>
    </row>
    <row r="919" spans="5:11" x14ac:dyDescent="0.25">
      <c r="E919" s="173"/>
      <c r="F919" s="174"/>
      <c r="G919" s="173"/>
      <c r="H919" s="173"/>
      <c r="I919" s="173"/>
      <c r="J919" s="173"/>
      <c r="K919" s="173"/>
    </row>
    <row r="920" spans="5:11" x14ac:dyDescent="0.25">
      <c r="E920" s="173"/>
      <c r="F920" s="174"/>
      <c r="G920" s="173"/>
      <c r="H920" s="173"/>
      <c r="I920" s="173"/>
      <c r="J920" s="173"/>
      <c r="K920" s="173"/>
    </row>
    <row r="921" spans="5:11" x14ac:dyDescent="0.25">
      <c r="E921" s="173"/>
      <c r="F921" s="174"/>
      <c r="G921" s="173"/>
      <c r="H921" s="173"/>
      <c r="I921" s="173"/>
      <c r="J921" s="173"/>
      <c r="K921" s="173"/>
    </row>
    <row r="922" spans="5:11" x14ac:dyDescent="0.25">
      <c r="E922" s="173"/>
      <c r="F922" s="174"/>
      <c r="G922" s="173"/>
      <c r="H922" s="173"/>
      <c r="I922" s="173"/>
      <c r="J922" s="173"/>
      <c r="K922" s="173"/>
    </row>
    <row r="923" spans="5:11" x14ac:dyDescent="0.25">
      <c r="E923" s="173"/>
      <c r="F923" s="174"/>
      <c r="G923" s="173"/>
      <c r="H923" s="173"/>
      <c r="I923" s="173"/>
      <c r="J923" s="173"/>
      <c r="K923" s="173"/>
    </row>
    <row r="924" spans="5:11" x14ac:dyDescent="0.25">
      <c r="E924" s="173"/>
      <c r="F924" s="174"/>
      <c r="G924" s="173"/>
      <c r="H924" s="173"/>
      <c r="I924" s="173"/>
      <c r="J924" s="173"/>
      <c r="K924" s="173"/>
    </row>
    <row r="925" spans="5:11" x14ac:dyDescent="0.25">
      <c r="E925" s="173"/>
      <c r="F925" s="174"/>
      <c r="G925" s="173"/>
      <c r="H925" s="173"/>
      <c r="I925" s="173"/>
      <c r="J925" s="173"/>
      <c r="K925" s="173"/>
    </row>
    <row r="926" spans="5:11" x14ac:dyDescent="0.25">
      <c r="E926" s="173"/>
      <c r="F926" s="174"/>
      <c r="G926" s="173"/>
      <c r="H926" s="173"/>
      <c r="I926" s="173"/>
      <c r="J926" s="173"/>
      <c r="K926" s="173"/>
    </row>
    <row r="927" spans="5:11" x14ac:dyDescent="0.25">
      <c r="E927" s="173"/>
      <c r="F927" s="174"/>
      <c r="G927" s="173"/>
      <c r="H927" s="173"/>
      <c r="I927" s="173"/>
      <c r="J927" s="173"/>
      <c r="K927" s="173"/>
    </row>
    <row r="928" spans="5:11" x14ac:dyDescent="0.25">
      <c r="E928" s="173"/>
      <c r="F928" s="174"/>
      <c r="G928" s="173"/>
      <c r="H928" s="173"/>
      <c r="I928" s="173"/>
      <c r="J928" s="173"/>
      <c r="K928" s="173"/>
    </row>
    <row r="929" spans="5:11" x14ac:dyDescent="0.25">
      <c r="E929" s="173"/>
      <c r="F929" s="174"/>
      <c r="G929" s="173"/>
      <c r="H929" s="173"/>
      <c r="I929" s="173"/>
      <c r="J929" s="173"/>
      <c r="K929" s="173"/>
    </row>
    <row r="930" spans="5:11" x14ac:dyDescent="0.25">
      <c r="E930" s="173"/>
      <c r="F930" s="174"/>
      <c r="G930" s="173"/>
      <c r="H930" s="173"/>
      <c r="I930" s="173"/>
      <c r="J930" s="173"/>
      <c r="K930" s="173"/>
    </row>
    <row r="931" spans="5:11" x14ac:dyDescent="0.25">
      <c r="E931" s="173"/>
      <c r="F931" s="174"/>
      <c r="G931" s="173"/>
      <c r="H931" s="173"/>
      <c r="I931" s="173"/>
      <c r="J931" s="173"/>
      <c r="K931" s="173"/>
    </row>
    <row r="932" spans="5:11" x14ac:dyDescent="0.25">
      <c r="E932" s="173"/>
      <c r="F932" s="174"/>
      <c r="G932" s="173"/>
      <c r="H932" s="173"/>
      <c r="I932" s="173"/>
      <c r="J932" s="173"/>
      <c r="K932" s="173"/>
    </row>
    <row r="933" spans="5:11" x14ac:dyDescent="0.25">
      <c r="E933" s="173"/>
      <c r="F933" s="174"/>
      <c r="G933" s="173"/>
      <c r="H933" s="173"/>
      <c r="I933" s="173"/>
      <c r="J933" s="173"/>
      <c r="K933" s="173"/>
    </row>
    <row r="934" spans="5:11" x14ac:dyDescent="0.25">
      <c r="E934" s="173"/>
      <c r="F934" s="174"/>
      <c r="G934" s="173"/>
      <c r="H934" s="173"/>
      <c r="I934" s="173"/>
      <c r="J934" s="173"/>
      <c r="K934" s="173"/>
    </row>
    <row r="935" spans="5:11" x14ac:dyDescent="0.25">
      <c r="E935" s="173"/>
      <c r="F935" s="174"/>
      <c r="G935" s="173"/>
      <c r="H935" s="173"/>
      <c r="I935" s="173"/>
      <c r="J935" s="173"/>
      <c r="K935" s="173"/>
    </row>
    <row r="936" spans="5:11" x14ac:dyDescent="0.25">
      <c r="E936" s="173"/>
      <c r="F936" s="174"/>
      <c r="G936" s="173"/>
      <c r="H936" s="173"/>
      <c r="I936" s="173"/>
      <c r="J936" s="173"/>
      <c r="K936" s="173"/>
    </row>
    <row r="937" spans="5:11" x14ac:dyDescent="0.25">
      <c r="E937" s="173"/>
      <c r="F937" s="174"/>
      <c r="G937" s="173"/>
      <c r="H937" s="173"/>
      <c r="I937" s="173"/>
      <c r="J937" s="173"/>
      <c r="K937" s="173"/>
    </row>
    <row r="938" spans="5:11" x14ac:dyDescent="0.25">
      <c r="E938" s="173"/>
      <c r="F938" s="174"/>
      <c r="G938" s="173"/>
      <c r="H938" s="173"/>
      <c r="I938" s="173"/>
      <c r="J938" s="173"/>
      <c r="K938" s="173"/>
    </row>
    <row r="939" spans="5:11" x14ac:dyDescent="0.25">
      <c r="E939" s="173"/>
      <c r="F939" s="174"/>
      <c r="G939" s="173"/>
      <c r="H939" s="173"/>
      <c r="I939" s="173"/>
      <c r="J939" s="173"/>
      <c r="K939" s="173"/>
    </row>
    <row r="940" spans="5:11" x14ac:dyDescent="0.25">
      <c r="E940" s="173"/>
      <c r="F940" s="174"/>
      <c r="G940" s="173"/>
      <c r="H940" s="173"/>
      <c r="I940" s="173"/>
      <c r="J940" s="173"/>
      <c r="K940" s="173"/>
    </row>
    <row r="941" spans="5:11" x14ac:dyDescent="0.25">
      <c r="E941" s="173"/>
      <c r="F941" s="174"/>
      <c r="G941" s="173"/>
      <c r="H941" s="173"/>
      <c r="I941" s="173"/>
      <c r="J941" s="173"/>
      <c r="K941" s="173"/>
    </row>
    <row r="942" spans="5:11" x14ac:dyDescent="0.25">
      <c r="E942" s="173"/>
      <c r="F942" s="174"/>
      <c r="G942" s="173"/>
      <c r="H942" s="173"/>
      <c r="I942" s="173"/>
      <c r="J942" s="173"/>
      <c r="K942" s="173"/>
    </row>
    <row r="943" spans="5:11" x14ac:dyDescent="0.25">
      <c r="E943" s="173"/>
      <c r="F943" s="174"/>
      <c r="G943" s="173"/>
      <c r="H943" s="173"/>
      <c r="I943" s="173"/>
      <c r="J943" s="173"/>
      <c r="K943" s="173"/>
    </row>
    <row r="944" spans="5:11" x14ac:dyDescent="0.25">
      <c r="E944" s="173"/>
      <c r="F944" s="174"/>
      <c r="G944" s="173"/>
      <c r="H944" s="173"/>
      <c r="I944" s="173"/>
      <c r="J944" s="173"/>
      <c r="K944" s="173"/>
    </row>
    <row r="945" spans="5:11" x14ac:dyDescent="0.25">
      <c r="E945" s="173"/>
      <c r="F945" s="174"/>
      <c r="G945" s="173"/>
      <c r="H945" s="173"/>
      <c r="I945" s="173"/>
      <c r="J945" s="173"/>
      <c r="K945" s="173"/>
    </row>
    <row r="946" spans="5:11" x14ac:dyDescent="0.25">
      <c r="E946" s="173"/>
      <c r="F946" s="174"/>
      <c r="G946" s="173"/>
      <c r="H946" s="173"/>
      <c r="I946" s="173"/>
      <c r="J946" s="173"/>
      <c r="K946" s="173"/>
    </row>
    <row r="947" spans="5:11" x14ac:dyDescent="0.25">
      <c r="E947" s="173"/>
      <c r="F947" s="174"/>
      <c r="G947" s="173"/>
      <c r="H947" s="173"/>
      <c r="I947" s="173"/>
      <c r="J947" s="173"/>
      <c r="K947" s="173"/>
    </row>
    <row r="948" spans="5:11" x14ac:dyDescent="0.25">
      <c r="E948" s="173"/>
      <c r="F948" s="174"/>
      <c r="G948" s="173"/>
      <c r="H948" s="173"/>
      <c r="I948" s="173"/>
      <c r="J948" s="173"/>
      <c r="K948" s="173"/>
    </row>
    <row r="949" spans="5:11" x14ac:dyDescent="0.25">
      <c r="E949" s="173"/>
      <c r="F949" s="174"/>
      <c r="G949" s="173"/>
      <c r="H949" s="173"/>
      <c r="I949" s="173"/>
      <c r="J949" s="173"/>
      <c r="K949" s="173"/>
    </row>
    <row r="950" spans="5:11" x14ac:dyDescent="0.25">
      <c r="E950" s="173"/>
      <c r="F950" s="174"/>
      <c r="G950" s="173"/>
      <c r="H950" s="173"/>
      <c r="I950" s="173"/>
      <c r="J950" s="173"/>
      <c r="K950" s="173"/>
    </row>
    <row r="951" spans="5:11" x14ac:dyDescent="0.25">
      <c r="E951" s="173"/>
      <c r="F951" s="174"/>
      <c r="G951" s="173"/>
      <c r="H951" s="173"/>
      <c r="I951" s="173"/>
      <c r="J951" s="173"/>
      <c r="K951" s="173"/>
    </row>
    <row r="952" spans="5:11" x14ac:dyDescent="0.25">
      <c r="E952" s="173"/>
      <c r="F952" s="174"/>
      <c r="G952" s="173"/>
      <c r="H952" s="173"/>
      <c r="I952" s="173"/>
      <c r="J952" s="173"/>
      <c r="K952" s="173"/>
    </row>
    <row r="953" spans="5:11" x14ac:dyDescent="0.25">
      <c r="E953" s="173"/>
      <c r="F953" s="174"/>
      <c r="G953" s="173"/>
      <c r="H953" s="173"/>
      <c r="I953" s="173"/>
      <c r="J953" s="173"/>
      <c r="K953" s="173"/>
    </row>
    <row r="954" spans="5:11" x14ac:dyDescent="0.25">
      <c r="E954" s="173"/>
      <c r="F954" s="174"/>
      <c r="G954" s="173"/>
      <c r="H954" s="173"/>
      <c r="I954" s="173"/>
      <c r="J954" s="173"/>
      <c r="K954" s="173"/>
    </row>
    <row r="955" spans="5:11" x14ac:dyDescent="0.25">
      <c r="E955" s="173"/>
      <c r="F955" s="174"/>
      <c r="G955" s="173"/>
      <c r="H955" s="173"/>
      <c r="I955" s="173"/>
      <c r="J955" s="173"/>
      <c r="K955" s="173"/>
    </row>
    <row r="956" spans="5:11" x14ac:dyDescent="0.25">
      <c r="E956" s="173"/>
      <c r="F956" s="174"/>
      <c r="G956" s="173"/>
      <c r="H956" s="173"/>
      <c r="I956" s="173"/>
      <c r="J956" s="173"/>
      <c r="K956" s="173"/>
    </row>
    <row r="957" spans="5:11" x14ac:dyDescent="0.25">
      <c r="E957" s="173"/>
      <c r="F957" s="174"/>
      <c r="G957" s="173"/>
      <c r="H957" s="173"/>
      <c r="I957" s="173"/>
      <c r="J957" s="173"/>
      <c r="K957" s="173"/>
    </row>
    <row r="958" spans="5:11" x14ac:dyDescent="0.25">
      <c r="E958" s="173"/>
      <c r="F958" s="174"/>
      <c r="G958" s="173"/>
      <c r="H958" s="173"/>
      <c r="I958" s="173"/>
      <c r="J958" s="173"/>
      <c r="K958" s="173"/>
    </row>
    <row r="959" spans="5:11" x14ac:dyDescent="0.25">
      <c r="E959" s="173"/>
      <c r="F959" s="174"/>
      <c r="G959" s="173"/>
      <c r="H959" s="173"/>
      <c r="I959" s="173"/>
      <c r="J959" s="173"/>
      <c r="K959" s="173"/>
    </row>
    <row r="960" spans="5:11" x14ac:dyDescent="0.25">
      <c r="E960" s="173"/>
      <c r="F960" s="174"/>
      <c r="G960" s="173"/>
      <c r="H960" s="173"/>
      <c r="I960" s="173"/>
      <c r="J960" s="173"/>
      <c r="K960" s="173"/>
    </row>
    <row r="961" spans="5:11" x14ac:dyDescent="0.25">
      <c r="E961" s="173"/>
      <c r="F961" s="174"/>
      <c r="G961" s="173"/>
      <c r="H961" s="173"/>
      <c r="I961" s="173"/>
      <c r="J961" s="173"/>
      <c r="K961" s="173"/>
    </row>
    <row r="962" spans="5:11" x14ac:dyDescent="0.25">
      <c r="E962" s="173"/>
      <c r="F962" s="174"/>
      <c r="G962" s="173"/>
      <c r="H962" s="173"/>
      <c r="I962" s="173"/>
      <c r="J962" s="173"/>
      <c r="K962" s="173"/>
    </row>
    <row r="963" spans="5:11" x14ac:dyDescent="0.25">
      <c r="E963" s="173"/>
      <c r="F963" s="174"/>
      <c r="G963" s="173"/>
      <c r="H963" s="173"/>
      <c r="I963" s="173"/>
      <c r="J963" s="173"/>
      <c r="K963" s="173"/>
    </row>
    <row r="964" spans="5:11" x14ac:dyDescent="0.25">
      <c r="E964" s="173"/>
      <c r="F964" s="174"/>
      <c r="G964" s="173"/>
      <c r="H964" s="173"/>
      <c r="I964" s="173"/>
      <c r="J964" s="173"/>
      <c r="K964" s="173"/>
    </row>
    <row r="965" spans="5:11" x14ac:dyDescent="0.25">
      <c r="E965" s="173"/>
      <c r="F965" s="174"/>
      <c r="G965" s="173"/>
      <c r="H965" s="173"/>
      <c r="I965" s="173"/>
      <c r="J965" s="173"/>
      <c r="K965" s="173"/>
    </row>
    <row r="966" spans="5:11" x14ac:dyDescent="0.25">
      <c r="E966" s="173"/>
      <c r="F966" s="174"/>
      <c r="G966" s="173"/>
      <c r="H966" s="173"/>
      <c r="I966" s="173"/>
      <c r="J966" s="173"/>
      <c r="K966" s="173"/>
    </row>
    <row r="967" spans="5:11" x14ac:dyDescent="0.25">
      <c r="E967" s="173"/>
      <c r="F967" s="174"/>
      <c r="G967" s="173"/>
      <c r="H967" s="173"/>
      <c r="I967" s="173"/>
      <c r="J967" s="173"/>
      <c r="K967" s="173"/>
    </row>
    <row r="968" spans="5:11" x14ac:dyDescent="0.25">
      <c r="E968" s="173"/>
      <c r="F968" s="174"/>
      <c r="G968" s="173"/>
      <c r="H968" s="173"/>
      <c r="I968" s="173"/>
      <c r="J968" s="173"/>
      <c r="K968" s="173"/>
    </row>
    <row r="969" spans="5:11" x14ac:dyDescent="0.25">
      <c r="E969" s="173"/>
      <c r="F969" s="174"/>
      <c r="G969" s="173"/>
      <c r="H969" s="173"/>
      <c r="I969" s="173"/>
      <c r="J969" s="173"/>
      <c r="K969" s="173"/>
    </row>
    <row r="970" spans="5:11" x14ac:dyDescent="0.25">
      <c r="E970" s="173"/>
      <c r="F970" s="174"/>
      <c r="G970" s="173"/>
      <c r="H970" s="173"/>
      <c r="I970" s="173"/>
      <c r="J970" s="173"/>
      <c r="K970" s="173"/>
    </row>
    <row r="971" spans="5:11" x14ac:dyDescent="0.25">
      <c r="E971" s="173"/>
      <c r="F971" s="174"/>
      <c r="G971" s="173"/>
      <c r="H971" s="173"/>
      <c r="I971" s="173"/>
      <c r="J971" s="173"/>
      <c r="K971" s="173"/>
    </row>
    <row r="972" spans="5:11" x14ac:dyDescent="0.25">
      <c r="E972" s="173"/>
      <c r="F972" s="174"/>
      <c r="G972" s="173"/>
      <c r="H972" s="173"/>
      <c r="I972" s="173"/>
      <c r="J972" s="173"/>
      <c r="K972" s="173"/>
    </row>
    <row r="973" spans="5:11" x14ac:dyDescent="0.25">
      <c r="E973" s="173"/>
      <c r="F973" s="174"/>
      <c r="G973" s="173"/>
      <c r="H973" s="173"/>
      <c r="I973" s="173"/>
      <c r="J973" s="173"/>
      <c r="K973" s="173"/>
    </row>
    <row r="974" spans="5:11" x14ac:dyDescent="0.25">
      <c r="E974" s="173"/>
      <c r="F974" s="174"/>
      <c r="G974" s="173"/>
      <c r="H974" s="173"/>
      <c r="I974" s="173"/>
      <c r="J974" s="173"/>
      <c r="K974" s="173"/>
    </row>
    <row r="975" spans="5:11" x14ac:dyDescent="0.25">
      <c r="E975" s="173"/>
      <c r="F975" s="174"/>
      <c r="G975" s="173"/>
      <c r="H975" s="173"/>
      <c r="I975" s="173"/>
      <c r="J975" s="173"/>
      <c r="K975" s="173"/>
    </row>
    <row r="976" spans="5:11" x14ac:dyDescent="0.25">
      <c r="E976" s="173"/>
      <c r="F976" s="174"/>
      <c r="G976" s="173"/>
      <c r="H976" s="173"/>
      <c r="I976" s="173"/>
      <c r="J976" s="173"/>
      <c r="K976" s="173"/>
    </row>
    <row r="977" spans="5:11" x14ac:dyDescent="0.25">
      <c r="E977" s="173"/>
      <c r="F977" s="174"/>
      <c r="G977" s="173"/>
      <c r="H977" s="173"/>
      <c r="I977" s="173"/>
      <c r="J977" s="173"/>
      <c r="K977" s="173"/>
    </row>
    <row r="978" spans="5:11" x14ac:dyDescent="0.25">
      <c r="E978" s="173"/>
      <c r="F978" s="174"/>
      <c r="G978" s="173"/>
      <c r="H978" s="173"/>
      <c r="I978" s="173"/>
      <c r="J978" s="173"/>
      <c r="K978" s="173"/>
    </row>
    <row r="979" spans="5:11" x14ac:dyDescent="0.25">
      <c r="E979" s="173"/>
      <c r="F979" s="174"/>
      <c r="G979" s="173"/>
      <c r="H979" s="173"/>
      <c r="I979" s="173"/>
      <c r="J979" s="173"/>
      <c r="K979" s="173"/>
    </row>
    <row r="980" spans="5:11" x14ac:dyDescent="0.25">
      <c r="E980" s="173"/>
      <c r="F980" s="174"/>
      <c r="G980" s="173"/>
      <c r="H980" s="173"/>
      <c r="I980" s="173"/>
      <c r="J980" s="173"/>
      <c r="K980" s="173"/>
    </row>
    <row r="981" spans="5:11" x14ac:dyDescent="0.25">
      <c r="E981" s="173"/>
      <c r="F981" s="174"/>
      <c r="G981" s="173"/>
      <c r="H981" s="173"/>
      <c r="I981" s="173"/>
      <c r="J981" s="173"/>
      <c r="K981" s="173"/>
    </row>
    <row r="982" spans="5:11" x14ac:dyDescent="0.25">
      <c r="E982" s="173"/>
      <c r="F982" s="174"/>
      <c r="G982" s="173"/>
      <c r="H982" s="173"/>
      <c r="I982" s="173"/>
      <c r="J982" s="173"/>
      <c r="K982" s="173"/>
    </row>
    <row r="983" spans="5:11" x14ac:dyDescent="0.25">
      <c r="E983" s="173"/>
      <c r="F983" s="174"/>
      <c r="G983" s="173"/>
      <c r="H983" s="173"/>
      <c r="I983" s="173"/>
      <c r="J983" s="173"/>
      <c r="K983" s="173"/>
    </row>
    <row r="984" spans="5:11" x14ac:dyDescent="0.25">
      <c r="E984" s="173"/>
      <c r="F984" s="174"/>
      <c r="G984" s="173"/>
      <c r="H984" s="173"/>
      <c r="I984" s="173"/>
      <c r="J984" s="173"/>
      <c r="K984" s="173"/>
    </row>
    <row r="985" spans="5:11" x14ac:dyDescent="0.25">
      <c r="E985" s="173"/>
      <c r="F985" s="174"/>
      <c r="G985" s="173"/>
      <c r="H985" s="173"/>
      <c r="I985" s="173"/>
      <c r="J985" s="173"/>
      <c r="K985" s="173"/>
    </row>
    <row r="986" spans="5:11" x14ac:dyDescent="0.25">
      <c r="E986" s="173"/>
      <c r="F986" s="174"/>
      <c r="G986" s="173"/>
      <c r="H986" s="173"/>
      <c r="I986" s="173"/>
      <c r="J986" s="173"/>
      <c r="K986" s="173"/>
    </row>
    <row r="987" spans="5:11" x14ac:dyDescent="0.25">
      <c r="E987" s="173"/>
      <c r="F987" s="174"/>
      <c r="G987" s="173"/>
      <c r="H987" s="173"/>
      <c r="I987" s="173"/>
      <c r="J987" s="173"/>
      <c r="K987" s="173"/>
    </row>
    <row r="988" spans="5:11" x14ac:dyDescent="0.25">
      <c r="E988" s="173"/>
      <c r="F988" s="174"/>
      <c r="G988" s="173"/>
      <c r="H988" s="173"/>
      <c r="I988" s="173"/>
      <c r="J988" s="173"/>
      <c r="K988" s="173"/>
    </row>
    <row r="989" spans="5:11" x14ac:dyDescent="0.25">
      <c r="E989" s="173"/>
      <c r="F989" s="174"/>
      <c r="G989" s="173"/>
      <c r="H989" s="173"/>
      <c r="I989" s="173"/>
      <c r="J989" s="173"/>
      <c r="K989" s="173"/>
    </row>
    <row r="990" spans="5:11" x14ac:dyDescent="0.25">
      <c r="E990" s="173"/>
      <c r="F990" s="174"/>
      <c r="G990" s="173"/>
      <c r="H990" s="173"/>
      <c r="I990" s="173"/>
      <c r="J990" s="173"/>
      <c r="K990" s="173"/>
    </row>
    <row r="991" spans="5:11" x14ac:dyDescent="0.25">
      <c r="E991" s="173"/>
      <c r="F991" s="174"/>
      <c r="G991" s="173"/>
      <c r="H991" s="173"/>
      <c r="I991" s="173"/>
      <c r="J991" s="173"/>
      <c r="K991" s="173"/>
    </row>
    <row r="992" spans="5:11" x14ac:dyDescent="0.25">
      <c r="E992" s="173"/>
      <c r="F992" s="174"/>
      <c r="G992" s="173"/>
      <c r="H992" s="173"/>
      <c r="I992" s="173"/>
      <c r="J992" s="173"/>
      <c r="K992" s="173"/>
    </row>
    <row r="993" spans="5:11" x14ac:dyDescent="0.25">
      <c r="E993" s="173"/>
      <c r="F993" s="174"/>
      <c r="G993" s="173"/>
      <c r="H993" s="173"/>
      <c r="I993" s="173"/>
      <c r="J993" s="173"/>
      <c r="K993" s="173"/>
    </row>
    <row r="994" spans="5:11" x14ac:dyDescent="0.25">
      <c r="E994" s="173"/>
      <c r="F994" s="174"/>
      <c r="G994" s="173"/>
      <c r="H994" s="173"/>
      <c r="I994" s="173"/>
      <c r="J994" s="173"/>
      <c r="K994" s="173"/>
    </row>
    <row r="995" spans="5:11" x14ac:dyDescent="0.25">
      <c r="E995" s="173"/>
      <c r="F995" s="174"/>
      <c r="G995" s="173"/>
      <c r="H995" s="173"/>
      <c r="I995" s="173"/>
      <c r="J995" s="173"/>
      <c r="K995" s="173"/>
    </row>
    <row r="996" spans="5:11" x14ac:dyDescent="0.25">
      <c r="E996" s="173"/>
      <c r="F996" s="174"/>
      <c r="G996" s="173"/>
      <c r="H996" s="173"/>
      <c r="I996" s="173"/>
      <c r="J996" s="173"/>
      <c r="K996" s="173"/>
    </row>
    <row r="997" spans="5:11" x14ac:dyDescent="0.25">
      <c r="E997" s="173"/>
      <c r="F997" s="174"/>
      <c r="G997" s="173"/>
      <c r="H997" s="173"/>
      <c r="I997" s="173"/>
      <c r="J997" s="173"/>
      <c r="K997" s="173"/>
    </row>
    <row r="998" spans="5:11" x14ac:dyDescent="0.25">
      <c r="E998" s="173"/>
      <c r="F998" s="174"/>
      <c r="G998" s="173"/>
      <c r="H998" s="173"/>
      <c r="I998" s="173"/>
      <c r="J998" s="173"/>
      <c r="K998" s="173"/>
    </row>
    <row r="999" spans="5:11" x14ac:dyDescent="0.25">
      <c r="E999" s="173"/>
      <c r="F999" s="174"/>
      <c r="G999" s="173"/>
      <c r="H999" s="173"/>
      <c r="I999" s="173"/>
      <c r="J999" s="173"/>
      <c r="K999" s="173"/>
    </row>
    <row r="1000" spans="5:11" x14ac:dyDescent="0.25">
      <c r="E1000" s="173"/>
      <c r="F1000" s="174"/>
      <c r="G1000" s="173"/>
      <c r="H1000" s="173"/>
      <c r="I1000" s="173"/>
      <c r="J1000" s="173"/>
      <c r="K1000" s="173"/>
    </row>
    <row r="1001" spans="5:11" x14ac:dyDescent="0.25">
      <c r="E1001" s="173"/>
      <c r="F1001" s="174"/>
      <c r="G1001" s="173"/>
      <c r="H1001" s="173"/>
      <c r="I1001" s="173"/>
      <c r="J1001" s="173"/>
      <c r="K1001" s="173"/>
    </row>
    <row r="1002" spans="5:11" x14ac:dyDescent="0.25">
      <c r="E1002" s="173"/>
      <c r="F1002" s="174"/>
      <c r="G1002" s="173"/>
      <c r="H1002" s="173"/>
      <c r="I1002" s="173"/>
      <c r="J1002" s="173"/>
      <c r="K1002" s="173"/>
    </row>
    <row r="1003" spans="5:11" x14ac:dyDescent="0.25">
      <c r="E1003" s="173"/>
      <c r="F1003" s="174"/>
      <c r="G1003" s="173"/>
      <c r="H1003" s="173"/>
      <c r="I1003" s="173"/>
      <c r="J1003" s="173"/>
      <c r="K1003" s="173"/>
    </row>
    <row r="1004" spans="5:11" x14ac:dyDescent="0.25">
      <c r="E1004" s="173"/>
      <c r="F1004" s="174"/>
      <c r="G1004" s="173"/>
      <c r="H1004" s="173"/>
      <c r="I1004" s="173"/>
      <c r="J1004" s="173"/>
      <c r="K1004" s="173"/>
    </row>
    <row r="1005" spans="5:11" x14ac:dyDescent="0.25">
      <c r="E1005" s="173"/>
      <c r="F1005" s="174"/>
      <c r="G1005" s="173"/>
      <c r="H1005" s="173"/>
      <c r="I1005" s="173"/>
      <c r="J1005" s="173"/>
      <c r="K1005" s="173"/>
    </row>
    <row r="1006" spans="5:11" x14ac:dyDescent="0.25">
      <c r="E1006" s="173"/>
      <c r="F1006" s="174"/>
      <c r="G1006" s="173"/>
      <c r="H1006" s="173"/>
      <c r="I1006" s="173"/>
      <c r="J1006" s="173"/>
      <c r="K1006" s="173"/>
    </row>
    <row r="1007" spans="5:11" x14ac:dyDescent="0.25">
      <c r="E1007" s="173"/>
      <c r="F1007" s="174"/>
      <c r="G1007" s="173"/>
      <c r="H1007" s="173"/>
      <c r="I1007" s="173"/>
      <c r="J1007" s="173"/>
      <c r="K1007" s="173"/>
    </row>
    <row r="1008" spans="5:11" x14ac:dyDescent="0.25">
      <c r="E1008" s="173"/>
      <c r="F1008" s="174"/>
      <c r="G1008" s="173"/>
      <c r="H1008" s="173"/>
      <c r="I1008" s="173"/>
      <c r="J1008" s="173"/>
      <c r="K1008" s="173"/>
    </row>
    <row r="1009" spans="5:11" x14ac:dyDescent="0.25">
      <c r="E1009" s="173"/>
      <c r="F1009" s="174"/>
      <c r="G1009" s="173"/>
      <c r="H1009" s="173"/>
      <c r="I1009" s="173"/>
      <c r="J1009" s="173"/>
      <c r="K1009" s="173"/>
    </row>
    <row r="1010" spans="5:11" x14ac:dyDescent="0.25">
      <c r="E1010" s="173"/>
      <c r="F1010" s="174"/>
      <c r="G1010" s="173"/>
      <c r="H1010" s="173"/>
      <c r="I1010" s="173"/>
      <c r="J1010" s="173"/>
      <c r="K1010" s="173"/>
    </row>
    <row r="1011" spans="5:11" x14ac:dyDescent="0.25">
      <c r="E1011" s="173"/>
      <c r="F1011" s="174"/>
      <c r="G1011" s="173"/>
      <c r="H1011" s="173"/>
      <c r="I1011" s="173"/>
      <c r="J1011" s="173"/>
      <c r="K1011" s="173"/>
    </row>
    <row r="1012" spans="5:11" x14ac:dyDescent="0.25">
      <c r="E1012" s="173"/>
      <c r="F1012" s="174"/>
      <c r="G1012" s="173"/>
      <c r="H1012" s="173"/>
      <c r="I1012" s="173"/>
      <c r="J1012" s="173"/>
      <c r="K1012" s="173"/>
    </row>
    <row r="1013" spans="5:11" x14ac:dyDescent="0.25">
      <c r="E1013" s="173"/>
      <c r="F1013" s="174"/>
      <c r="G1013" s="173"/>
      <c r="H1013" s="173"/>
      <c r="I1013" s="173"/>
      <c r="J1013" s="173"/>
      <c r="K1013" s="173"/>
    </row>
    <row r="1014" spans="5:11" x14ac:dyDescent="0.25">
      <c r="E1014" s="173"/>
      <c r="F1014" s="174"/>
      <c r="G1014" s="173"/>
      <c r="H1014" s="173"/>
      <c r="I1014" s="173"/>
      <c r="J1014" s="173"/>
      <c r="K1014" s="173"/>
    </row>
    <row r="1015" spans="5:11" x14ac:dyDescent="0.25">
      <c r="E1015" s="173"/>
      <c r="F1015" s="174"/>
      <c r="G1015" s="173"/>
      <c r="H1015" s="173"/>
      <c r="I1015" s="173"/>
      <c r="J1015" s="173"/>
      <c r="K1015" s="173"/>
    </row>
    <row r="1016" spans="5:11" x14ac:dyDescent="0.25">
      <c r="E1016" s="173"/>
      <c r="F1016" s="174"/>
      <c r="G1016" s="173"/>
      <c r="H1016" s="173"/>
      <c r="I1016" s="173"/>
      <c r="J1016" s="173"/>
      <c r="K1016" s="173"/>
    </row>
    <row r="1017" spans="5:11" x14ac:dyDescent="0.25">
      <c r="E1017" s="173"/>
      <c r="F1017" s="174"/>
      <c r="G1017" s="173"/>
      <c r="H1017" s="173"/>
      <c r="I1017" s="173"/>
      <c r="J1017" s="173"/>
      <c r="K1017" s="173"/>
    </row>
    <row r="1018" spans="5:11" x14ac:dyDescent="0.25">
      <c r="E1018" s="173"/>
      <c r="F1018" s="174"/>
      <c r="G1018" s="173"/>
      <c r="H1018" s="173"/>
      <c r="I1018" s="173"/>
      <c r="J1018" s="173"/>
      <c r="K1018" s="173"/>
    </row>
    <row r="1019" spans="5:11" x14ac:dyDescent="0.25">
      <c r="E1019" s="173"/>
      <c r="F1019" s="174"/>
      <c r="G1019" s="173"/>
      <c r="H1019" s="173"/>
      <c r="I1019" s="173"/>
      <c r="J1019" s="173"/>
      <c r="K1019" s="173"/>
    </row>
    <row r="1020" spans="5:11" x14ac:dyDescent="0.25">
      <c r="E1020" s="173"/>
      <c r="F1020" s="174"/>
      <c r="G1020" s="173"/>
      <c r="H1020" s="173"/>
      <c r="I1020" s="173"/>
      <c r="J1020" s="173"/>
      <c r="K1020" s="173"/>
    </row>
    <row r="1021" spans="5:11" x14ac:dyDescent="0.25">
      <c r="E1021" s="173"/>
      <c r="F1021" s="174"/>
      <c r="G1021" s="173"/>
      <c r="H1021" s="173"/>
      <c r="I1021" s="173"/>
      <c r="J1021" s="173"/>
      <c r="K1021" s="173"/>
    </row>
    <row r="1022" spans="5:11" x14ac:dyDescent="0.25">
      <c r="E1022" s="173"/>
      <c r="F1022" s="174"/>
      <c r="G1022" s="173"/>
      <c r="H1022" s="173"/>
      <c r="I1022" s="173"/>
      <c r="J1022" s="173"/>
      <c r="K1022" s="173"/>
    </row>
    <row r="1023" spans="5:11" x14ac:dyDescent="0.25">
      <c r="E1023" s="173"/>
      <c r="F1023" s="174"/>
      <c r="G1023" s="173"/>
      <c r="H1023" s="173"/>
      <c r="I1023" s="173"/>
      <c r="J1023" s="173"/>
      <c r="K1023" s="173"/>
    </row>
    <row r="1024" spans="5:11" x14ac:dyDescent="0.25">
      <c r="E1024" s="173"/>
      <c r="F1024" s="174"/>
      <c r="G1024" s="173"/>
      <c r="H1024" s="173"/>
      <c r="I1024" s="173"/>
      <c r="J1024" s="173"/>
      <c r="K1024" s="173"/>
    </row>
    <row r="1025" spans="5:11" x14ac:dyDescent="0.25">
      <c r="E1025" s="173"/>
      <c r="F1025" s="174"/>
      <c r="G1025" s="173"/>
      <c r="H1025" s="173"/>
      <c r="I1025" s="173"/>
      <c r="J1025" s="173"/>
      <c r="K1025" s="173"/>
    </row>
    <row r="1026" spans="5:11" x14ac:dyDescent="0.25">
      <c r="E1026" s="173"/>
      <c r="F1026" s="174"/>
      <c r="G1026" s="173"/>
      <c r="H1026" s="173"/>
      <c r="I1026" s="173"/>
      <c r="J1026" s="173"/>
      <c r="K1026" s="173"/>
    </row>
    <row r="1027" spans="5:11" x14ac:dyDescent="0.25">
      <c r="E1027" s="173"/>
      <c r="F1027" s="174"/>
      <c r="G1027" s="173"/>
      <c r="H1027" s="173"/>
      <c r="I1027" s="173"/>
      <c r="J1027" s="173"/>
      <c r="K1027" s="173"/>
    </row>
    <row r="1028" spans="5:11" x14ac:dyDescent="0.25">
      <c r="E1028" s="173"/>
      <c r="F1028" s="174"/>
      <c r="G1028" s="173"/>
      <c r="H1028" s="173"/>
      <c r="I1028" s="173"/>
      <c r="J1028" s="173"/>
      <c r="K1028" s="173"/>
    </row>
    <row r="1029" spans="5:11" x14ac:dyDescent="0.25">
      <c r="E1029" s="173"/>
      <c r="F1029" s="174"/>
      <c r="G1029" s="173"/>
      <c r="H1029" s="173"/>
      <c r="I1029" s="173"/>
      <c r="J1029" s="173"/>
      <c r="K1029" s="173"/>
    </row>
    <row r="1030" spans="5:11" x14ac:dyDescent="0.25">
      <c r="E1030" s="173"/>
      <c r="F1030" s="174"/>
      <c r="G1030" s="173"/>
      <c r="H1030" s="173"/>
      <c r="I1030" s="173"/>
      <c r="J1030" s="173"/>
      <c r="K1030" s="173"/>
    </row>
    <row r="1031" spans="5:11" x14ac:dyDescent="0.25">
      <c r="E1031" s="173"/>
      <c r="F1031" s="174"/>
      <c r="G1031" s="173"/>
      <c r="H1031" s="173"/>
      <c r="I1031" s="173"/>
      <c r="J1031" s="173"/>
      <c r="K1031" s="173"/>
    </row>
    <row r="1032" spans="5:11" x14ac:dyDescent="0.25">
      <c r="E1032" s="173"/>
      <c r="F1032" s="174"/>
      <c r="G1032" s="173"/>
      <c r="H1032" s="173"/>
      <c r="I1032" s="173"/>
      <c r="J1032" s="173"/>
      <c r="K1032" s="173"/>
    </row>
    <row r="1033" spans="5:11" x14ac:dyDescent="0.25">
      <c r="E1033" s="173"/>
      <c r="F1033" s="174"/>
      <c r="G1033" s="173"/>
      <c r="H1033" s="173"/>
      <c r="I1033" s="173"/>
      <c r="J1033" s="173"/>
      <c r="K1033" s="173"/>
    </row>
    <row r="1034" spans="5:11" x14ac:dyDescent="0.25">
      <c r="E1034" s="173"/>
      <c r="F1034" s="174"/>
      <c r="G1034" s="173"/>
      <c r="H1034" s="173"/>
      <c r="I1034" s="173"/>
      <c r="J1034" s="173"/>
      <c r="K1034" s="173"/>
    </row>
    <row r="1035" spans="5:11" x14ac:dyDescent="0.25">
      <c r="E1035" s="173"/>
      <c r="F1035" s="174"/>
      <c r="G1035" s="173"/>
      <c r="H1035" s="173"/>
      <c r="I1035" s="173"/>
      <c r="J1035" s="173"/>
      <c r="K1035" s="173"/>
    </row>
    <row r="1036" spans="5:11" x14ac:dyDescent="0.25">
      <c r="E1036" s="173"/>
      <c r="F1036" s="174"/>
      <c r="G1036" s="173"/>
      <c r="H1036" s="173"/>
      <c r="I1036" s="173"/>
      <c r="J1036" s="173"/>
      <c r="K1036" s="173"/>
    </row>
    <row r="1037" spans="5:11" x14ac:dyDescent="0.25">
      <c r="E1037" s="173"/>
      <c r="F1037" s="174"/>
      <c r="G1037" s="173"/>
      <c r="H1037" s="173"/>
      <c r="I1037" s="173"/>
      <c r="J1037" s="173"/>
      <c r="K1037" s="173"/>
    </row>
    <row r="1038" spans="5:11" x14ac:dyDescent="0.25">
      <c r="E1038" s="173"/>
      <c r="F1038" s="174"/>
      <c r="G1038" s="173"/>
      <c r="H1038" s="173"/>
      <c r="I1038" s="173"/>
      <c r="J1038" s="173"/>
      <c r="K1038" s="173"/>
    </row>
    <row r="1039" spans="5:11" x14ac:dyDescent="0.25">
      <c r="E1039" s="173"/>
      <c r="F1039" s="174"/>
      <c r="G1039" s="173"/>
      <c r="H1039" s="173"/>
      <c r="I1039" s="173"/>
      <c r="J1039" s="173"/>
      <c r="K1039" s="173"/>
    </row>
    <row r="1040" spans="5:11" x14ac:dyDescent="0.25">
      <c r="E1040" s="173"/>
      <c r="F1040" s="174"/>
      <c r="G1040" s="173"/>
      <c r="H1040" s="173"/>
      <c r="I1040" s="173"/>
      <c r="J1040" s="173"/>
      <c r="K1040" s="173"/>
    </row>
    <row r="1041" spans="5:11" x14ac:dyDescent="0.25">
      <c r="E1041" s="173"/>
      <c r="F1041" s="174"/>
      <c r="G1041" s="173"/>
      <c r="H1041" s="173"/>
      <c r="I1041" s="173"/>
      <c r="J1041" s="173"/>
      <c r="K1041" s="173"/>
    </row>
    <row r="1042" spans="5:11" x14ac:dyDescent="0.25">
      <c r="E1042" s="173"/>
      <c r="F1042" s="174"/>
      <c r="G1042" s="173"/>
      <c r="H1042" s="173"/>
      <c r="I1042" s="173"/>
      <c r="J1042" s="173"/>
      <c r="K1042" s="173"/>
    </row>
    <row r="1043" spans="5:11" x14ac:dyDescent="0.25">
      <c r="E1043" s="173"/>
      <c r="F1043" s="174"/>
      <c r="G1043" s="173"/>
      <c r="H1043" s="173"/>
      <c r="I1043" s="173"/>
      <c r="J1043" s="173"/>
      <c r="K1043" s="173"/>
    </row>
    <row r="1044" spans="5:11" x14ac:dyDescent="0.25">
      <c r="E1044" s="173"/>
      <c r="F1044" s="174"/>
      <c r="G1044" s="173"/>
      <c r="H1044" s="173"/>
      <c r="I1044" s="173"/>
      <c r="J1044" s="173"/>
      <c r="K1044" s="173"/>
    </row>
    <row r="1045" spans="5:11" x14ac:dyDescent="0.25">
      <c r="E1045" s="173"/>
      <c r="F1045" s="174"/>
      <c r="G1045" s="173"/>
      <c r="H1045" s="173"/>
      <c r="I1045" s="173"/>
      <c r="J1045" s="173"/>
      <c r="K1045" s="173"/>
    </row>
    <row r="1046" spans="5:11" x14ac:dyDescent="0.25">
      <c r="E1046" s="173"/>
      <c r="F1046" s="174"/>
      <c r="G1046" s="173"/>
      <c r="H1046" s="173"/>
      <c r="I1046" s="173"/>
      <c r="J1046" s="173"/>
      <c r="K1046" s="173"/>
    </row>
    <row r="1047" spans="5:11" x14ac:dyDescent="0.25">
      <c r="E1047" s="173"/>
      <c r="F1047" s="174"/>
      <c r="G1047" s="173"/>
      <c r="H1047" s="173"/>
      <c r="I1047" s="173"/>
      <c r="J1047" s="173"/>
      <c r="K1047" s="173"/>
    </row>
    <row r="1048" spans="5:11" x14ac:dyDescent="0.25">
      <c r="E1048" s="173"/>
      <c r="F1048" s="174"/>
      <c r="G1048" s="173"/>
      <c r="H1048" s="173"/>
      <c r="I1048" s="173"/>
      <c r="J1048" s="173"/>
      <c r="K1048" s="173"/>
    </row>
    <row r="1049" spans="5:11" x14ac:dyDescent="0.25">
      <c r="E1049" s="173"/>
      <c r="F1049" s="174"/>
      <c r="G1049" s="173"/>
      <c r="H1049" s="173"/>
      <c r="I1049" s="173"/>
      <c r="J1049" s="173"/>
      <c r="K1049" s="173"/>
    </row>
    <row r="1050" spans="5:11" x14ac:dyDescent="0.25">
      <c r="E1050" s="173"/>
      <c r="F1050" s="174"/>
      <c r="G1050" s="173"/>
      <c r="H1050" s="173"/>
      <c r="I1050" s="173"/>
      <c r="J1050" s="173"/>
      <c r="K1050" s="173"/>
    </row>
    <row r="1051" spans="5:11" x14ac:dyDescent="0.25">
      <c r="E1051" s="173"/>
      <c r="F1051" s="174"/>
      <c r="G1051" s="173"/>
      <c r="H1051" s="173"/>
      <c r="I1051" s="173"/>
      <c r="J1051" s="173"/>
      <c r="K1051" s="173"/>
    </row>
    <row r="1052" spans="5:11" x14ac:dyDescent="0.25">
      <c r="E1052" s="173"/>
      <c r="F1052" s="174"/>
      <c r="G1052" s="173"/>
      <c r="H1052" s="173"/>
      <c r="I1052" s="173"/>
      <c r="J1052" s="173"/>
      <c r="K1052" s="173"/>
    </row>
    <row r="1053" spans="5:11" x14ac:dyDescent="0.25">
      <c r="E1053" s="173"/>
      <c r="F1053" s="174"/>
      <c r="G1053" s="173"/>
      <c r="H1053" s="173"/>
      <c r="I1053" s="173"/>
      <c r="J1053" s="173"/>
      <c r="K1053" s="173"/>
    </row>
    <row r="1054" spans="5:11" x14ac:dyDescent="0.25">
      <c r="E1054" s="173"/>
      <c r="F1054" s="174"/>
      <c r="G1054" s="173"/>
      <c r="H1054" s="173"/>
      <c r="I1054" s="173"/>
      <c r="J1054" s="173"/>
      <c r="K1054" s="173"/>
    </row>
    <row r="1055" spans="5:11" x14ac:dyDescent="0.25">
      <c r="E1055" s="173"/>
      <c r="F1055" s="174"/>
      <c r="G1055" s="173"/>
      <c r="H1055" s="173"/>
      <c r="I1055" s="173"/>
      <c r="J1055" s="173"/>
      <c r="K1055" s="173"/>
    </row>
    <row r="1056" spans="5:11" x14ac:dyDescent="0.25">
      <c r="E1056" s="173"/>
      <c r="F1056" s="174"/>
      <c r="G1056" s="173"/>
      <c r="H1056" s="173"/>
      <c r="I1056" s="173"/>
      <c r="J1056" s="173"/>
      <c r="K1056" s="173"/>
    </row>
    <row r="1057" spans="5:11" x14ac:dyDescent="0.25">
      <c r="E1057" s="173"/>
      <c r="F1057" s="174"/>
      <c r="G1057" s="173"/>
      <c r="H1057" s="173"/>
      <c r="I1057" s="173"/>
      <c r="J1057" s="173"/>
      <c r="K1057" s="173"/>
    </row>
    <row r="1058" spans="5:11" x14ac:dyDescent="0.25">
      <c r="E1058" s="173"/>
      <c r="F1058" s="174"/>
      <c r="G1058" s="173"/>
      <c r="H1058" s="173"/>
      <c r="I1058" s="173"/>
      <c r="J1058" s="173"/>
      <c r="K1058" s="173"/>
    </row>
    <row r="1059" spans="5:11" x14ac:dyDescent="0.25">
      <c r="E1059" s="173"/>
      <c r="F1059" s="174"/>
      <c r="G1059" s="173"/>
      <c r="H1059" s="173"/>
      <c r="I1059" s="173"/>
      <c r="J1059" s="173"/>
      <c r="K1059" s="173"/>
    </row>
    <row r="1060" spans="5:11" x14ac:dyDescent="0.25">
      <c r="E1060" s="173"/>
      <c r="F1060" s="174"/>
      <c r="G1060" s="173"/>
      <c r="H1060" s="173"/>
      <c r="I1060" s="173"/>
      <c r="J1060" s="173"/>
      <c r="K1060" s="173"/>
    </row>
    <row r="1061" spans="5:11" x14ac:dyDescent="0.25">
      <c r="E1061" s="173"/>
      <c r="F1061" s="174"/>
      <c r="G1061" s="173"/>
      <c r="H1061" s="173"/>
      <c r="I1061" s="173"/>
      <c r="J1061" s="173"/>
      <c r="K1061" s="173"/>
    </row>
    <row r="1062" spans="5:11" x14ac:dyDescent="0.25">
      <c r="E1062" s="173"/>
      <c r="F1062" s="174"/>
      <c r="G1062" s="173"/>
      <c r="H1062" s="173"/>
      <c r="I1062" s="173"/>
      <c r="J1062" s="173"/>
      <c r="K1062" s="173"/>
    </row>
    <row r="1063" spans="5:11" x14ac:dyDescent="0.25">
      <c r="E1063" s="173"/>
      <c r="F1063" s="174"/>
      <c r="G1063" s="173"/>
      <c r="H1063" s="173"/>
      <c r="I1063" s="173"/>
      <c r="J1063" s="173"/>
      <c r="K1063" s="173"/>
    </row>
    <row r="1064" spans="5:11" x14ac:dyDescent="0.25">
      <c r="E1064" s="173"/>
      <c r="F1064" s="174"/>
      <c r="G1064" s="173"/>
      <c r="H1064" s="173"/>
      <c r="I1064" s="173"/>
      <c r="J1064" s="173"/>
      <c r="K1064" s="173"/>
    </row>
    <row r="1065" spans="5:11" x14ac:dyDescent="0.25">
      <c r="E1065" s="173"/>
      <c r="F1065" s="174"/>
      <c r="G1065" s="173"/>
      <c r="H1065" s="173"/>
      <c r="I1065" s="173"/>
      <c r="J1065" s="173"/>
      <c r="K1065" s="173"/>
    </row>
    <row r="1066" spans="5:11" x14ac:dyDescent="0.25">
      <c r="E1066" s="173"/>
      <c r="F1066" s="174"/>
      <c r="G1066" s="173"/>
      <c r="H1066" s="173"/>
      <c r="I1066" s="173"/>
      <c r="J1066" s="173"/>
      <c r="K1066" s="173"/>
    </row>
    <row r="1067" spans="5:11" x14ac:dyDescent="0.25">
      <c r="E1067" s="173"/>
      <c r="F1067" s="174"/>
      <c r="G1067" s="173"/>
      <c r="H1067" s="173"/>
      <c r="I1067" s="173"/>
      <c r="J1067" s="173"/>
      <c r="K1067" s="173"/>
    </row>
    <row r="1068" spans="5:11" x14ac:dyDescent="0.25">
      <c r="E1068" s="173"/>
      <c r="F1068" s="174"/>
      <c r="G1068" s="173"/>
      <c r="H1068" s="173"/>
      <c r="I1068" s="173"/>
      <c r="J1068" s="173"/>
      <c r="K1068" s="173"/>
    </row>
    <row r="1069" spans="5:11" x14ac:dyDescent="0.25">
      <c r="E1069" s="173"/>
      <c r="F1069" s="174"/>
      <c r="G1069" s="173"/>
      <c r="H1069" s="173"/>
      <c r="I1069" s="173"/>
      <c r="J1069" s="173"/>
      <c r="K1069" s="173"/>
    </row>
    <row r="1070" spans="5:11" x14ac:dyDescent="0.25">
      <c r="E1070" s="173"/>
      <c r="F1070" s="174"/>
      <c r="G1070" s="173"/>
      <c r="H1070" s="173"/>
      <c r="I1070" s="173"/>
      <c r="J1070" s="173"/>
      <c r="K1070" s="173"/>
    </row>
    <row r="1071" spans="5:11" x14ac:dyDescent="0.25">
      <c r="E1071" s="173"/>
      <c r="F1071" s="174"/>
      <c r="G1071" s="173"/>
      <c r="H1071" s="173"/>
      <c r="I1071" s="173"/>
      <c r="J1071" s="173"/>
      <c r="K1071" s="173"/>
    </row>
    <row r="1072" spans="5:11" x14ac:dyDescent="0.25">
      <c r="E1072" s="173"/>
      <c r="F1072" s="174"/>
      <c r="G1072" s="173"/>
      <c r="H1072" s="173"/>
      <c r="I1072" s="173"/>
      <c r="J1072" s="173"/>
      <c r="K1072" s="173"/>
    </row>
    <row r="1073" spans="5:11" x14ac:dyDescent="0.25">
      <c r="E1073" s="173"/>
      <c r="F1073" s="174"/>
      <c r="G1073" s="173"/>
      <c r="H1073" s="173"/>
      <c r="I1073" s="173"/>
      <c r="J1073" s="173"/>
      <c r="K1073" s="173"/>
    </row>
    <row r="1074" spans="5:11" x14ac:dyDescent="0.25">
      <c r="E1074" s="173"/>
      <c r="F1074" s="174"/>
      <c r="G1074" s="173"/>
      <c r="H1074" s="173"/>
      <c r="I1074" s="173"/>
      <c r="J1074" s="173"/>
      <c r="K1074" s="173"/>
    </row>
    <row r="1075" spans="5:11" x14ac:dyDescent="0.25">
      <c r="E1075" s="173"/>
      <c r="F1075" s="174"/>
      <c r="G1075" s="173"/>
      <c r="H1075" s="173"/>
      <c r="I1075" s="173"/>
      <c r="J1075" s="173"/>
      <c r="K1075" s="173"/>
    </row>
    <row r="1076" spans="5:11" x14ac:dyDescent="0.25">
      <c r="E1076" s="173"/>
      <c r="F1076" s="174"/>
      <c r="G1076" s="173"/>
      <c r="H1076" s="173"/>
      <c r="I1076" s="173"/>
      <c r="J1076" s="173"/>
      <c r="K1076" s="173"/>
    </row>
    <row r="1077" spans="5:11" x14ac:dyDescent="0.25">
      <c r="E1077" s="173"/>
      <c r="F1077" s="174"/>
      <c r="G1077" s="173"/>
      <c r="H1077" s="173"/>
      <c r="I1077" s="173"/>
      <c r="J1077" s="173"/>
      <c r="K1077" s="173"/>
    </row>
    <row r="1078" spans="5:11" x14ac:dyDescent="0.25">
      <c r="E1078" s="173"/>
      <c r="F1078" s="174"/>
      <c r="G1078" s="173"/>
      <c r="H1078" s="173"/>
      <c r="I1078" s="173"/>
      <c r="J1078" s="173"/>
      <c r="K1078" s="173"/>
    </row>
    <row r="1079" spans="5:11" x14ac:dyDescent="0.25">
      <c r="E1079" s="173"/>
      <c r="F1079" s="174"/>
      <c r="G1079" s="173"/>
      <c r="H1079" s="173"/>
      <c r="I1079" s="173"/>
      <c r="J1079" s="173"/>
      <c r="K1079" s="173"/>
    </row>
    <row r="1080" spans="5:11" x14ac:dyDescent="0.25">
      <c r="E1080" s="173"/>
      <c r="F1080" s="174"/>
      <c r="G1080" s="173"/>
      <c r="H1080" s="173"/>
      <c r="I1080" s="173"/>
      <c r="J1080" s="173"/>
      <c r="K1080" s="173"/>
    </row>
    <row r="1081" spans="5:11" x14ac:dyDescent="0.25">
      <c r="E1081" s="173"/>
      <c r="F1081" s="174"/>
      <c r="G1081" s="173"/>
      <c r="H1081" s="173"/>
      <c r="I1081" s="173"/>
      <c r="J1081" s="173"/>
      <c r="K1081" s="173"/>
    </row>
    <row r="1082" spans="5:11" x14ac:dyDescent="0.25">
      <c r="E1082" s="173"/>
      <c r="F1082" s="174"/>
      <c r="G1082" s="173"/>
      <c r="H1082" s="173"/>
      <c r="I1082" s="173"/>
      <c r="J1082" s="173"/>
      <c r="K1082" s="173"/>
    </row>
    <row r="1083" spans="5:11" x14ac:dyDescent="0.25">
      <c r="E1083" s="173"/>
      <c r="F1083" s="174"/>
      <c r="G1083" s="173"/>
      <c r="H1083" s="173"/>
      <c r="I1083" s="173"/>
      <c r="J1083" s="173"/>
      <c r="K1083" s="173"/>
    </row>
    <row r="1084" spans="5:11" x14ac:dyDescent="0.25">
      <c r="E1084" s="173"/>
      <c r="F1084" s="174"/>
      <c r="G1084" s="173"/>
      <c r="H1084" s="173"/>
      <c r="I1084" s="173"/>
      <c r="J1084" s="173"/>
      <c r="K1084" s="173"/>
    </row>
    <row r="1085" spans="5:11" x14ac:dyDescent="0.25">
      <c r="E1085" s="173"/>
      <c r="F1085" s="174"/>
      <c r="G1085" s="173"/>
      <c r="H1085" s="173"/>
      <c r="I1085" s="173"/>
      <c r="J1085" s="173"/>
      <c r="K1085" s="173"/>
    </row>
    <row r="1086" spans="5:11" x14ac:dyDescent="0.25">
      <c r="E1086" s="173"/>
      <c r="F1086" s="174"/>
      <c r="G1086" s="173"/>
      <c r="H1086" s="173"/>
      <c r="I1086" s="173"/>
      <c r="J1086" s="173"/>
      <c r="K1086" s="173"/>
    </row>
    <row r="1087" spans="5:11" x14ac:dyDescent="0.25">
      <c r="E1087" s="173"/>
      <c r="F1087" s="174"/>
      <c r="G1087" s="173"/>
      <c r="H1087" s="173"/>
      <c r="I1087" s="173"/>
      <c r="J1087" s="173"/>
      <c r="K1087" s="173"/>
    </row>
    <row r="1088" spans="5:11" x14ac:dyDescent="0.25">
      <c r="E1088" s="173"/>
      <c r="F1088" s="174"/>
      <c r="G1088" s="173"/>
      <c r="H1088" s="173"/>
      <c r="I1088" s="173"/>
      <c r="J1088" s="173"/>
      <c r="K1088" s="173"/>
    </row>
    <row r="1089" spans="5:11" x14ac:dyDescent="0.25">
      <c r="E1089" s="173"/>
      <c r="F1089" s="174"/>
      <c r="G1089" s="173"/>
      <c r="H1089" s="173"/>
      <c r="I1089" s="173"/>
      <c r="J1089" s="173"/>
      <c r="K1089" s="173"/>
    </row>
    <row r="1090" spans="5:11" x14ac:dyDescent="0.25">
      <c r="E1090" s="173"/>
      <c r="F1090" s="174"/>
      <c r="G1090" s="173"/>
      <c r="H1090" s="173"/>
      <c r="I1090" s="173"/>
      <c r="J1090" s="173"/>
      <c r="K1090" s="173"/>
    </row>
    <row r="1091" spans="5:11" x14ac:dyDescent="0.25">
      <c r="E1091" s="173"/>
      <c r="F1091" s="174"/>
      <c r="G1091" s="173"/>
      <c r="H1091" s="173"/>
      <c r="I1091" s="173"/>
      <c r="J1091" s="173"/>
      <c r="K1091" s="173"/>
    </row>
    <row r="1092" spans="5:11" x14ac:dyDescent="0.25">
      <c r="E1092" s="173"/>
      <c r="F1092" s="174"/>
      <c r="G1092" s="173"/>
      <c r="H1092" s="173"/>
      <c r="I1092" s="173"/>
      <c r="J1092" s="173"/>
      <c r="K1092" s="173"/>
    </row>
    <row r="1093" spans="5:11" x14ac:dyDescent="0.25">
      <c r="E1093" s="173"/>
      <c r="F1093" s="174"/>
      <c r="G1093" s="173"/>
      <c r="H1093" s="173"/>
      <c r="I1093" s="173"/>
      <c r="J1093" s="173"/>
      <c r="K1093" s="173"/>
    </row>
    <row r="1094" spans="5:11" x14ac:dyDescent="0.25">
      <c r="E1094" s="173"/>
      <c r="F1094" s="174"/>
      <c r="G1094" s="173"/>
      <c r="H1094" s="173"/>
      <c r="I1094" s="173"/>
      <c r="J1094" s="173"/>
      <c r="K1094" s="173"/>
    </row>
    <row r="1095" spans="5:11" x14ac:dyDescent="0.25">
      <c r="E1095" s="173"/>
      <c r="F1095" s="174"/>
      <c r="G1095" s="173"/>
      <c r="H1095" s="173"/>
      <c r="I1095" s="173"/>
      <c r="J1095" s="173"/>
      <c r="K1095" s="173"/>
    </row>
    <row r="1096" spans="5:11" x14ac:dyDescent="0.25">
      <c r="E1096" s="173"/>
      <c r="F1096" s="174"/>
      <c r="G1096" s="173"/>
      <c r="H1096" s="173"/>
      <c r="I1096" s="173"/>
      <c r="J1096" s="173"/>
      <c r="K1096" s="173"/>
    </row>
    <row r="1097" spans="5:11" x14ac:dyDescent="0.25">
      <c r="E1097" s="173"/>
      <c r="F1097" s="174"/>
      <c r="G1097" s="173"/>
      <c r="H1097" s="173"/>
      <c r="I1097" s="173"/>
      <c r="J1097" s="173"/>
      <c r="K1097" s="173"/>
    </row>
    <row r="1098" spans="5:11" x14ac:dyDescent="0.25">
      <c r="E1098" s="173"/>
      <c r="F1098" s="174"/>
      <c r="G1098" s="173"/>
      <c r="H1098" s="173"/>
      <c r="I1098" s="173"/>
      <c r="J1098" s="173"/>
      <c r="K1098" s="173"/>
    </row>
    <row r="1099" spans="5:11" x14ac:dyDescent="0.25">
      <c r="E1099" s="173"/>
      <c r="F1099" s="174"/>
      <c r="G1099" s="173"/>
      <c r="H1099" s="173"/>
      <c r="I1099" s="173"/>
      <c r="J1099" s="173"/>
      <c r="K1099" s="173"/>
    </row>
    <row r="1100" spans="5:11" x14ac:dyDescent="0.25">
      <c r="E1100" s="173"/>
      <c r="F1100" s="174"/>
      <c r="G1100" s="173"/>
      <c r="H1100" s="173"/>
      <c r="I1100" s="173"/>
      <c r="J1100" s="173"/>
      <c r="K1100" s="173"/>
    </row>
    <row r="1101" spans="5:11" x14ac:dyDescent="0.25">
      <c r="E1101" s="173"/>
      <c r="F1101" s="174"/>
      <c r="G1101" s="173"/>
      <c r="H1101" s="173"/>
      <c r="I1101" s="173"/>
      <c r="J1101" s="173"/>
      <c r="K1101" s="173"/>
    </row>
    <row r="1102" spans="5:11" x14ac:dyDescent="0.25">
      <c r="E1102" s="173"/>
      <c r="F1102" s="174"/>
      <c r="G1102" s="173"/>
      <c r="H1102" s="173"/>
      <c r="I1102" s="173"/>
      <c r="J1102" s="173"/>
      <c r="K1102" s="173"/>
    </row>
    <row r="1103" spans="5:11" x14ac:dyDescent="0.25">
      <c r="E1103" s="173"/>
      <c r="F1103" s="174"/>
      <c r="G1103" s="173"/>
      <c r="H1103" s="173"/>
      <c r="I1103" s="173"/>
      <c r="J1103" s="173"/>
      <c r="K1103" s="173"/>
    </row>
    <row r="1104" spans="5:11" x14ac:dyDescent="0.25">
      <c r="E1104" s="173"/>
      <c r="F1104" s="174"/>
      <c r="G1104" s="173"/>
      <c r="H1104" s="173"/>
      <c r="I1104" s="173"/>
      <c r="J1104" s="173"/>
      <c r="K1104" s="173"/>
    </row>
    <row r="1105" spans="5:11" x14ac:dyDescent="0.25">
      <c r="E1105" s="173"/>
      <c r="F1105" s="174"/>
      <c r="G1105" s="173"/>
      <c r="H1105" s="173"/>
      <c r="I1105" s="173"/>
      <c r="J1105" s="173"/>
      <c r="K1105" s="173"/>
    </row>
    <row r="1106" spans="5:11" x14ac:dyDescent="0.25">
      <c r="E1106" s="173"/>
      <c r="F1106" s="174"/>
      <c r="G1106" s="173"/>
      <c r="H1106" s="173"/>
      <c r="I1106" s="173"/>
      <c r="J1106" s="173"/>
      <c r="K1106" s="173"/>
    </row>
    <row r="1107" spans="5:11" x14ac:dyDescent="0.25">
      <c r="E1107" s="173"/>
      <c r="F1107" s="174"/>
      <c r="G1107" s="173"/>
      <c r="H1107" s="173"/>
      <c r="I1107" s="173"/>
      <c r="J1107" s="173"/>
      <c r="K1107" s="173"/>
    </row>
    <row r="1108" spans="5:11" x14ac:dyDescent="0.25">
      <c r="E1108" s="173"/>
      <c r="F1108" s="174"/>
      <c r="G1108" s="173"/>
      <c r="H1108" s="173"/>
      <c r="I1108" s="173"/>
      <c r="J1108" s="173"/>
      <c r="K1108" s="173"/>
    </row>
    <row r="1109" spans="5:11" x14ac:dyDescent="0.25">
      <c r="E1109" s="173"/>
      <c r="F1109" s="174"/>
      <c r="G1109" s="173"/>
      <c r="H1109" s="173"/>
      <c r="I1109" s="173"/>
      <c r="J1109" s="173"/>
      <c r="K1109" s="173"/>
    </row>
    <row r="1110" spans="5:11" x14ac:dyDescent="0.25">
      <c r="E1110" s="173"/>
      <c r="F1110" s="174"/>
      <c r="G1110" s="173"/>
      <c r="H1110" s="173"/>
      <c r="I1110" s="173"/>
      <c r="J1110" s="173"/>
      <c r="K1110" s="173"/>
    </row>
    <row r="1111" spans="5:11" x14ac:dyDescent="0.25">
      <c r="E1111" s="173"/>
      <c r="F1111" s="174"/>
      <c r="G1111" s="173"/>
      <c r="H1111" s="173"/>
      <c r="I1111" s="173"/>
      <c r="J1111" s="173"/>
      <c r="K1111" s="173"/>
    </row>
    <row r="1112" spans="5:11" x14ac:dyDescent="0.25">
      <c r="E1112" s="173"/>
      <c r="F1112" s="174"/>
      <c r="G1112" s="173"/>
      <c r="H1112" s="173"/>
      <c r="I1112" s="173"/>
      <c r="J1112" s="173"/>
      <c r="K1112" s="173"/>
    </row>
    <row r="1113" spans="5:11" x14ac:dyDescent="0.25">
      <c r="E1113" s="173"/>
      <c r="F1113" s="174"/>
      <c r="G1113" s="173"/>
      <c r="H1113" s="173"/>
      <c r="I1113" s="173"/>
      <c r="J1113" s="173"/>
      <c r="K1113" s="173"/>
    </row>
    <row r="1114" spans="5:11" x14ac:dyDescent="0.25">
      <c r="E1114" s="173"/>
      <c r="F1114" s="174"/>
      <c r="G1114" s="173"/>
      <c r="H1114" s="173"/>
      <c r="I1114" s="173"/>
      <c r="J1114" s="173"/>
      <c r="K1114" s="173"/>
    </row>
    <row r="1115" spans="5:11" x14ac:dyDescent="0.25">
      <c r="E1115" s="173"/>
      <c r="F1115" s="174"/>
      <c r="G1115" s="173"/>
      <c r="H1115" s="173"/>
      <c r="I1115" s="173"/>
      <c r="J1115" s="173"/>
      <c r="K1115" s="173"/>
    </row>
    <row r="1116" spans="5:11" x14ac:dyDescent="0.25">
      <c r="E1116" s="173"/>
      <c r="F1116" s="174"/>
      <c r="G1116" s="173"/>
      <c r="H1116" s="173"/>
      <c r="I1116" s="173"/>
      <c r="J1116" s="173"/>
      <c r="K1116" s="173"/>
    </row>
    <row r="1117" spans="5:11" x14ac:dyDescent="0.25">
      <c r="E1117" s="173"/>
      <c r="F1117" s="174"/>
      <c r="G1117" s="173"/>
      <c r="H1117" s="173"/>
      <c r="I1117" s="173"/>
      <c r="J1117" s="173"/>
      <c r="K1117" s="173"/>
    </row>
    <row r="1118" spans="5:11" x14ac:dyDescent="0.25">
      <c r="E1118" s="173"/>
      <c r="F1118" s="174"/>
      <c r="G1118" s="173"/>
      <c r="H1118" s="173"/>
      <c r="I1118" s="173"/>
      <c r="J1118" s="173"/>
      <c r="K1118" s="173"/>
    </row>
    <row r="1119" spans="5:11" x14ac:dyDescent="0.25">
      <c r="E1119" s="173"/>
      <c r="F1119" s="174"/>
      <c r="G1119" s="173"/>
      <c r="H1119" s="173"/>
      <c r="I1119" s="173"/>
      <c r="J1119" s="173"/>
      <c r="K1119" s="173"/>
    </row>
    <row r="1120" spans="5:11" x14ac:dyDescent="0.25">
      <c r="E1120" s="173"/>
      <c r="F1120" s="174"/>
      <c r="G1120" s="173"/>
      <c r="H1120" s="173"/>
      <c r="I1120" s="173"/>
      <c r="J1120" s="173"/>
      <c r="K1120" s="173"/>
    </row>
    <row r="1121" spans="5:11" x14ac:dyDescent="0.25">
      <c r="E1121" s="173"/>
      <c r="F1121" s="174"/>
      <c r="G1121" s="173"/>
      <c r="H1121" s="173"/>
      <c r="I1121" s="173"/>
      <c r="J1121" s="173"/>
      <c r="K1121" s="173"/>
    </row>
    <row r="1122" spans="5:11" x14ac:dyDescent="0.25">
      <c r="E1122" s="173"/>
      <c r="F1122" s="174"/>
      <c r="G1122" s="173"/>
      <c r="H1122" s="173"/>
      <c r="I1122" s="173"/>
      <c r="J1122" s="173"/>
      <c r="K1122" s="173"/>
    </row>
    <row r="1123" spans="5:11" x14ac:dyDescent="0.25">
      <c r="E1123" s="173"/>
      <c r="F1123" s="174"/>
      <c r="G1123" s="173"/>
      <c r="H1123" s="173"/>
      <c r="I1123" s="173"/>
      <c r="J1123" s="173"/>
      <c r="K1123" s="173"/>
    </row>
    <row r="1124" spans="5:11" x14ac:dyDescent="0.25">
      <c r="E1124" s="173"/>
      <c r="F1124" s="174"/>
      <c r="G1124" s="173"/>
      <c r="H1124" s="173"/>
      <c r="I1124" s="173"/>
      <c r="J1124" s="173"/>
      <c r="K1124" s="173"/>
    </row>
    <row r="1125" spans="5:11" x14ac:dyDescent="0.25">
      <c r="E1125" s="173"/>
      <c r="F1125" s="174"/>
      <c r="G1125" s="173"/>
      <c r="H1125" s="173"/>
      <c r="I1125" s="173"/>
      <c r="J1125" s="173"/>
      <c r="K1125" s="173"/>
    </row>
    <row r="1126" spans="5:11" x14ac:dyDescent="0.25">
      <c r="E1126" s="173"/>
      <c r="F1126" s="174"/>
      <c r="G1126" s="173"/>
      <c r="H1126" s="173"/>
      <c r="I1126" s="173"/>
      <c r="J1126" s="173"/>
      <c r="K1126" s="173"/>
    </row>
    <row r="1127" spans="5:11" x14ac:dyDescent="0.25">
      <c r="E1127" s="173"/>
      <c r="F1127" s="174"/>
      <c r="G1127" s="173"/>
      <c r="H1127" s="173"/>
      <c r="I1127" s="173"/>
      <c r="J1127" s="173"/>
      <c r="K1127" s="173"/>
    </row>
    <row r="1128" spans="5:11" x14ac:dyDescent="0.25">
      <c r="E1128" s="173"/>
      <c r="F1128" s="174"/>
      <c r="G1128" s="173"/>
      <c r="H1128" s="173"/>
      <c r="I1128" s="173"/>
      <c r="J1128" s="173"/>
      <c r="K1128" s="173"/>
    </row>
    <row r="1129" spans="5:11" x14ac:dyDescent="0.25">
      <c r="E1129" s="173"/>
      <c r="F1129" s="174"/>
      <c r="G1129" s="173"/>
      <c r="H1129" s="173"/>
      <c r="I1129" s="173"/>
      <c r="J1129" s="173"/>
      <c r="K1129" s="173"/>
    </row>
    <row r="1130" spans="5:11" x14ac:dyDescent="0.25">
      <c r="E1130" s="173"/>
      <c r="F1130" s="174"/>
      <c r="G1130" s="173"/>
      <c r="H1130" s="173"/>
      <c r="I1130" s="173"/>
      <c r="J1130" s="173"/>
      <c r="K1130" s="173"/>
    </row>
    <row r="1131" spans="5:11" x14ac:dyDescent="0.25">
      <c r="E1131" s="173"/>
      <c r="F1131" s="174"/>
      <c r="G1131" s="173"/>
      <c r="H1131" s="173"/>
      <c r="I1131" s="173"/>
      <c r="J1131" s="173"/>
      <c r="K1131" s="173"/>
    </row>
    <row r="1132" spans="5:11" x14ac:dyDescent="0.25">
      <c r="E1132" s="173"/>
      <c r="F1132" s="174"/>
      <c r="G1132" s="173"/>
      <c r="H1132" s="173"/>
      <c r="I1132" s="173"/>
      <c r="J1132" s="173"/>
      <c r="K1132" s="173"/>
    </row>
    <row r="1133" spans="5:11" x14ac:dyDescent="0.25">
      <c r="E1133" s="173"/>
      <c r="F1133" s="174"/>
      <c r="G1133" s="173"/>
      <c r="H1133" s="173"/>
      <c r="I1133" s="173"/>
      <c r="J1133" s="173"/>
      <c r="K1133" s="173"/>
    </row>
    <row r="1134" spans="5:11" x14ac:dyDescent="0.25">
      <c r="E1134" s="173"/>
      <c r="F1134" s="174"/>
      <c r="G1134" s="173"/>
      <c r="H1134" s="173"/>
      <c r="I1134" s="173"/>
      <c r="J1134" s="173"/>
      <c r="K1134" s="173"/>
    </row>
    <row r="1135" spans="5:11" x14ac:dyDescent="0.25">
      <c r="E1135" s="173"/>
      <c r="F1135" s="174"/>
      <c r="G1135" s="173"/>
      <c r="H1135" s="173"/>
      <c r="I1135" s="173"/>
      <c r="J1135" s="173"/>
      <c r="K1135" s="173"/>
    </row>
    <row r="1136" spans="5:11" x14ac:dyDescent="0.25">
      <c r="E1136" s="173"/>
      <c r="F1136" s="174"/>
      <c r="G1136" s="173"/>
      <c r="H1136" s="173"/>
      <c r="I1136" s="173"/>
      <c r="J1136" s="173"/>
      <c r="K1136" s="173"/>
    </row>
    <row r="1137" spans="5:11" x14ac:dyDescent="0.25">
      <c r="E1137" s="173"/>
      <c r="F1137" s="174"/>
      <c r="G1137" s="173"/>
      <c r="H1137" s="173"/>
      <c r="I1137" s="173"/>
      <c r="J1137" s="173"/>
      <c r="K1137" s="173"/>
    </row>
    <row r="1138" spans="5:11" x14ac:dyDescent="0.25">
      <c r="E1138" s="173"/>
      <c r="F1138" s="174"/>
      <c r="G1138" s="173"/>
      <c r="H1138" s="173"/>
      <c r="I1138" s="173"/>
      <c r="J1138" s="173"/>
      <c r="K1138" s="173"/>
    </row>
    <row r="1139" spans="5:11" x14ac:dyDescent="0.25">
      <c r="E1139" s="173"/>
      <c r="F1139" s="174"/>
      <c r="G1139" s="173"/>
      <c r="H1139" s="173"/>
      <c r="I1139" s="173"/>
      <c r="J1139" s="173"/>
      <c r="K1139" s="173"/>
    </row>
    <row r="1140" spans="5:11" x14ac:dyDescent="0.25">
      <c r="E1140" s="173"/>
      <c r="F1140" s="174"/>
      <c r="G1140" s="173"/>
      <c r="H1140" s="173"/>
      <c r="I1140" s="173"/>
      <c r="J1140" s="173"/>
      <c r="K1140" s="173"/>
    </row>
    <row r="1141" spans="5:11" x14ac:dyDescent="0.25">
      <c r="E1141" s="173"/>
      <c r="F1141" s="174"/>
      <c r="G1141" s="173"/>
      <c r="H1141" s="173"/>
      <c r="I1141" s="173"/>
      <c r="J1141" s="173"/>
      <c r="K1141" s="173"/>
    </row>
    <row r="1142" spans="5:11" x14ac:dyDescent="0.25">
      <c r="E1142" s="173"/>
      <c r="F1142" s="174"/>
      <c r="G1142" s="173"/>
      <c r="H1142" s="173"/>
      <c r="I1142" s="173"/>
      <c r="J1142" s="173"/>
      <c r="K1142" s="173"/>
    </row>
    <row r="1143" spans="5:11" x14ac:dyDescent="0.25">
      <c r="E1143" s="173"/>
      <c r="F1143" s="174"/>
      <c r="G1143" s="173"/>
      <c r="H1143" s="173"/>
      <c r="I1143" s="173"/>
      <c r="J1143" s="173"/>
      <c r="K1143" s="173"/>
    </row>
    <row r="1144" spans="5:11" x14ac:dyDescent="0.25">
      <c r="E1144" s="173"/>
      <c r="F1144" s="174"/>
      <c r="G1144" s="173"/>
      <c r="H1144" s="173"/>
      <c r="I1144" s="173"/>
      <c r="J1144" s="173"/>
      <c r="K1144" s="173"/>
    </row>
    <row r="1145" spans="5:11" x14ac:dyDescent="0.25">
      <c r="E1145" s="173"/>
      <c r="F1145" s="174"/>
      <c r="G1145" s="173"/>
      <c r="H1145" s="173"/>
      <c r="I1145" s="173"/>
      <c r="J1145" s="173"/>
      <c r="K1145" s="173"/>
    </row>
    <row r="1146" spans="5:11" x14ac:dyDescent="0.25">
      <c r="E1146" s="173"/>
      <c r="F1146" s="174"/>
      <c r="G1146" s="173"/>
      <c r="H1146" s="173"/>
      <c r="I1146" s="173"/>
      <c r="J1146" s="173"/>
      <c r="K1146" s="173"/>
    </row>
    <row r="1147" spans="5:11" x14ac:dyDescent="0.25">
      <c r="E1147" s="173"/>
      <c r="F1147" s="174"/>
      <c r="G1147" s="173"/>
      <c r="H1147" s="173"/>
      <c r="I1147" s="173"/>
      <c r="J1147" s="173"/>
      <c r="K1147" s="173"/>
    </row>
    <row r="1148" spans="5:11" x14ac:dyDescent="0.25">
      <c r="E1148" s="173"/>
      <c r="F1148" s="174"/>
      <c r="G1148" s="173"/>
      <c r="H1148" s="173"/>
      <c r="I1148" s="173"/>
      <c r="J1148" s="173"/>
      <c r="K1148" s="173"/>
    </row>
    <row r="1149" spans="5:11" x14ac:dyDescent="0.25">
      <c r="E1149" s="173"/>
      <c r="F1149" s="174"/>
      <c r="G1149" s="173"/>
      <c r="H1149" s="173"/>
      <c r="I1149" s="173"/>
      <c r="J1149" s="173"/>
      <c r="K1149" s="173"/>
    </row>
    <row r="1150" spans="5:11" x14ac:dyDescent="0.25">
      <c r="E1150" s="173"/>
      <c r="F1150" s="174"/>
      <c r="G1150" s="173"/>
      <c r="H1150" s="173"/>
      <c r="I1150" s="173"/>
      <c r="J1150" s="173"/>
      <c r="K1150" s="173"/>
    </row>
    <row r="1151" spans="5:11" x14ac:dyDescent="0.25">
      <c r="E1151" s="173"/>
      <c r="F1151" s="174"/>
      <c r="G1151" s="173"/>
      <c r="H1151" s="173"/>
      <c r="I1151" s="173"/>
      <c r="J1151" s="173"/>
      <c r="K1151" s="173"/>
    </row>
    <row r="1152" spans="5:11" x14ac:dyDescent="0.25">
      <c r="E1152" s="173"/>
      <c r="F1152" s="174"/>
      <c r="G1152" s="173"/>
      <c r="H1152" s="173"/>
      <c r="I1152" s="173"/>
      <c r="J1152" s="173"/>
      <c r="K1152" s="173"/>
    </row>
    <row r="1153" spans="5:11" x14ac:dyDescent="0.25">
      <c r="E1153" s="173"/>
      <c r="F1153" s="174"/>
      <c r="G1153" s="173"/>
      <c r="H1153" s="173"/>
      <c r="I1153" s="173"/>
      <c r="J1153" s="173"/>
      <c r="K1153" s="173"/>
    </row>
    <row r="1154" spans="5:11" x14ac:dyDescent="0.25">
      <c r="E1154" s="173"/>
      <c r="F1154" s="174"/>
      <c r="G1154" s="173"/>
      <c r="H1154" s="173"/>
      <c r="I1154" s="173"/>
      <c r="J1154" s="173"/>
      <c r="K1154" s="173"/>
    </row>
    <row r="1155" spans="5:11" x14ac:dyDescent="0.25">
      <c r="E1155" s="173"/>
      <c r="F1155" s="174"/>
      <c r="G1155" s="173"/>
      <c r="H1155" s="173"/>
      <c r="I1155" s="173"/>
      <c r="J1155" s="173"/>
      <c r="K1155" s="173"/>
    </row>
    <row r="1156" spans="5:11" x14ac:dyDescent="0.25">
      <c r="E1156" s="173"/>
      <c r="F1156" s="174"/>
      <c r="G1156" s="173"/>
      <c r="H1156" s="173"/>
      <c r="I1156" s="173"/>
      <c r="J1156" s="173"/>
      <c r="K1156" s="173"/>
    </row>
    <row r="1157" spans="5:11" x14ac:dyDescent="0.25">
      <c r="E1157" s="173"/>
      <c r="F1157" s="174"/>
      <c r="G1157" s="173"/>
      <c r="H1157" s="173"/>
      <c r="I1157" s="173"/>
      <c r="J1157" s="173"/>
      <c r="K1157" s="173"/>
    </row>
    <row r="1158" spans="5:11" x14ac:dyDescent="0.25">
      <c r="E1158" s="173"/>
      <c r="F1158" s="174"/>
      <c r="G1158" s="173"/>
      <c r="H1158" s="173"/>
      <c r="I1158" s="173"/>
      <c r="J1158" s="173"/>
      <c r="K1158" s="173"/>
    </row>
    <row r="1159" spans="5:11" x14ac:dyDescent="0.25">
      <c r="E1159" s="173"/>
      <c r="F1159" s="174"/>
      <c r="G1159" s="173"/>
      <c r="H1159" s="173"/>
      <c r="I1159" s="173"/>
      <c r="J1159" s="173"/>
      <c r="K1159" s="173"/>
    </row>
    <row r="1160" spans="5:11" x14ac:dyDescent="0.25">
      <c r="E1160" s="173"/>
      <c r="F1160" s="174"/>
      <c r="G1160" s="173"/>
      <c r="H1160" s="173"/>
      <c r="I1160" s="173"/>
      <c r="J1160" s="173"/>
      <c r="K1160" s="173"/>
    </row>
    <row r="1161" spans="5:11" x14ac:dyDescent="0.25">
      <c r="E1161" s="173"/>
      <c r="F1161" s="174"/>
      <c r="G1161" s="173"/>
      <c r="H1161" s="173"/>
      <c r="I1161" s="173"/>
      <c r="J1161" s="173"/>
      <c r="K1161" s="173"/>
    </row>
    <row r="1162" spans="5:11" x14ac:dyDescent="0.25">
      <c r="E1162" s="173"/>
      <c r="F1162" s="174"/>
      <c r="G1162" s="173"/>
      <c r="H1162" s="173"/>
      <c r="I1162" s="173"/>
      <c r="J1162" s="173"/>
      <c r="K1162" s="173"/>
    </row>
    <row r="1163" spans="5:11" x14ac:dyDescent="0.25">
      <c r="E1163" s="173"/>
      <c r="F1163" s="174"/>
      <c r="G1163" s="173"/>
      <c r="H1163" s="173"/>
      <c r="I1163" s="173"/>
      <c r="J1163" s="173"/>
      <c r="K1163" s="173"/>
    </row>
    <row r="1164" spans="5:11" x14ac:dyDescent="0.25">
      <c r="E1164" s="173"/>
      <c r="F1164" s="174"/>
      <c r="G1164" s="173"/>
      <c r="H1164" s="173"/>
      <c r="I1164" s="173"/>
      <c r="J1164" s="173"/>
      <c r="K1164" s="173"/>
    </row>
    <row r="1165" spans="5:11" x14ac:dyDescent="0.25">
      <c r="E1165" s="173"/>
      <c r="F1165" s="174"/>
      <c r="G1165" s="173"/>
      <c r="H1165" s="173"/>
      <c r="I1165" s="173"/>
      <c r="J1165" s="173"/>
      <c r="K1165" s="173"/>
    </row>
    <row r="1166" spans="5:11" x14ac:dyDescent="0.25">
      <c r="E1166" s="173"/>
      <c r="F1166" s="174"/>
      <c r="G1166" s="173"/>
      <c r="H1166" s="173"/>
      <c r="I1166" s="173"/>
      <c r="J1166" s="173"/>
      <c r="K1166" s="173"/>
    </row>
    <row r="1167" spans="5:11" x14ac:dyDescent="0.25">
      <c r="E1167" s="173"/>
      <c r="F1167" s="174"/>
      <c r="G1167" s="173"/>
      <c r="H1167" s="173"/>
      <c r="I1167" s="173"/>
      <c r="J1167" s="173"/>
      <c r="K1167" s="173"/>
    </row>
    <row r="1168" spans="5:11" x14ac:dyDescent="0.25">
      <c r="E1168" s="173"/>
      <c r="F1168" s="174"/>
      <c r="G1168" s="173"/>
      <c r="H1168" s="173"/>
      <c r="I1168" s="173"/>
      <c r="J1168" s="173"/>
      <c r="K1168" s="173"/>
    </row>
    <row r="1169" spans="5:11" x14ac:dyDescent="0.25">
      <c r="E1169" s="173"/>
      <c r="F1169" s="174"/>
      <c r="G1169" s="173"/>
      <c r="H1169" s="173"/>
      <c r="I1169" s="173"/>
      <c r="J1169" s="173"/>
      <c r="K1169" s="173"/>
    </row>
    <row r="1170" spans="5:11" x14ac:dyDescent="0.25">
      <c r="E1170" s="173"/>
      <c r="F1170" s="174"/>
      <c r="G1170" s="173"/>
      <c r="H1170" s="173"/>
      <c r="I1170" s="173"/>
      <c r="J1170" s="173"/>
      <c r="K1170" s="173"/>
    </row>
    <row r="1171" spans="5:11" x14ac:dyDescent="0.25">
      <c r="E1171" s="173"/>
      <c r="F1171" s="174"/>
      <c r="G1171" s="173"/>
      <c r="H1171" s="173"/>
      <c r="I1171" s="173"/>
      <c r="J1171" s="173"/>
      <c r="K1171" s="173"/>
    </row>
    <row r="1172" spans="5:11" x14ac:dyDescent="0.25">
      <c r="E1172" s="173"/>
      <c r="F1172" s="174"/>
      <c r="G1172" s="173"/>
      <c r="H1172" s="173"/>
      <c r="I1172" s="173"/>
      <c r="J1172" s="173"/>
      <c r="K1172" s="173"/>
    </row>
    <row r="1173" spans="5:11" x14ac:dyDescent="0.25">
      <c r="E1173" s="173"/>
      <c r="F1173" s="174"/>
      <c r="G1173" s="173"/>
      <c r="H1173" s="173"/>
      <c r="I1173" s="173"/>
      <c r="J1173" s="173"/>
      <c r="K1173" s="173"/>
    </row>
    <row r="1174" spans="5:11" x14ac:dyDescent="0.25">
      <c r="E1174" s="173"/>
      <c r="F1174" s="174"/>
      <c r="G1174" s="173"/>
      <c r="H1174" s="173"/>
      <c r="I1174" s="173"/>
      <c r="J1174" s="173"/>
      <c r="K1174" s="173"/>
    </row>
    <row r="1175" spans="5:11" x14ac:dyDescent="0.25">
      <c r="E1175" s="173"/>
      <c r="F1175" s="174"/>
      <c r="G1175" s="173"/>
      <c r="H1175" s="173"/>
      <c r="I1175" s="173"/>
      <c r="J1175" s="173"/>
      <c r="K1175" s="173"/>
    </row>
    <row r="1176" spans="5:11" x14ac:dyDescent="0.25">
      <c r="E1176" s="173"/>
      <c r="F1176" s="174"/>
      <c r="G1176" s="173"/>
      <c r="H1176" s="173"/>
      <c r="I1176" s="173"/>
      <c r="J1176" s="173"/>
      <c r="K1176" s="173"/>
    </row>
    <row r="1177" spans="5:11" x14ac:dyDescent="0.25">
      <c r="E1177" s="173"/>
      <c r="F1177" s="174"/>
      <c r="G1177" s="173"/>
      <c r="H1177" s="173"/>
      <c r="I1177" s="173"/>
      <c r="J1177" s="173"/>
      <c r="K1177" s="173"/>
    </row>
    <row r="1178" spans="5:11" x14ac:dyDescent="0.25">
      <c r="E1178" s="173"/>
      <c r="F1178" s="174"/>
      <c r="G1178" s="173"/>
      <c r="H1178" s="173"/>
      <c r="I1178" s="173"/>
      <c r="J1178" s="173"/>
      <c r="K1178" s="173"/>
    </row>
    <row r="1179" spans="5:11" x14ac:dyDescent="0.25">
      <c r="E1179" s="173"/>
      <c r="F1179" s="174"/>
      <c r="G1179" s="173"/>
      <c r="H1179" s="173"/>
      <c r="I1179" s="173"/>
      <c r="J1179" s="173"/>
      <c r="K1179" s="173"/>
    </row>
    <row r="1180" spans="5:11" x14ac:dyDescent="0.25">
      <c r="E1180" s="173"/>
      <c r="F1180" s="174"/>
      <c r="G1180" s="173"/>
      <c r="H1180" s="173"/>
      <c r="I1180" s="173"/>
      <c r="J1180" s="173"/>
      <c r="K1180" s="173"/>
    </row>
    <row r="1181" spans="5:11" x14ac:dyDescent="0.25">
      <c r="E1181" s="173"/>
      <c r="F1181" s="174"/>
      <c r="G1181" s="173"/>
      <c r="H1181" s="173"/>
      <c r="I1181" s="173"/>
      <c r="J1181" s="173"/>
      <c r="K1181" s="173"/>
    </row>
    <row r="1182" spans="5:11" x14ac:dyDescent="0.25">
      <c r="E1182" s="173"/>
      <c r="F1182" s="174"/>
      <c r="G1182" s="173"/>
      <c r="H1182" s="173"/>
      <c r="I1182" s="173"/>
      <c r="J1182" s="173"/>
      <c r="K1182" s="173"/>
    </row>
    <row r="1183" spans="5:11" x14ac:dyDescent="0.25">
      <c r="E1183" s="173"/>
      <c r="F1183" s="174"/>
      <c r="G1183" s="173"/>
      <c r="H1183" s="173"/>
      <c r="I1183" s="173"/>
      <c r="J1183" s="173"/>
      <c r="K1183" s="173"/>
    </row>
    <row r="1184" spans="5:11" x14ac:dyDescent="0.25">
      <c r="E1184" s="173"/>
      <c r="F1184" s="174"/>
      <c r="G1184" s="173"/>
      <c r="H1184" s="173"/>
      <c r="I1184" s="173"/>
      <c r="J1184" s="173"/>
      <c r="K1184" s="173"/>
    </row>
    <row r="1185" spans="5:11" x14ac:dyDescent="0.25">
      <c r="E1185" s="173"/>
      <c r="F1185" s="174"/>
      <c r="G1185" s="173"/>
      <c r="H1185" s="173"/>
      <c r="I1185" s="173"/>
      <c r="J1185" s="173"/>
      <c r="K1185" s="173"/>
    </row>
    <row r="1186" spans="5:11" x14ac:dyDescent="0.25">
      <c r="E1186" s="173"/>
      <c r="F1186" s="174"/>
      <c r="G1186" s="173"/>
      <c r="H1186" s="173"/>
      <c r="I1186" s="173"/>
      <c r="J1186" s="173"/>
      <c r="K1186" s="173"/>
    </row>
    <row r="1187" spans="5:11" x14ac:dyDescent="0.25">
      <c r="E1187" s="173"/>
      <c r="F1187" s="174"/>
      <c r="G1187" s="173"/>
      <c r="H1187" s="173"/>
      <c r="I1187" s="173"/>
      <c r="J1187" s="173"/>
      <c r="K1187" s="173"/>
    </row>
    <row r="1188" spans="5:11" x14ac:dyDescent="0.25">
      <c r="E1188" s="173"/>
      <c r="F1188" s="174"/>
      <c r="G1188" s="173"/>
      <c r="H1188" s="173"/>
      <c r="I1188" s="173"/>
      <c r="J1188" s="173"/>
      <c r="K1188" s="173"/>
    </row>
    <row r="1189" spans="5:11" x14ac:dyDescent="0.25">
      <c r="E1189" s="173"/>
      <c r="F1189" s="174"/>
      <c r="G1189" s="173"/>
      <c r="H1189" s="173"/>
      <c r="I1189" s="173"/>
      <c r="J1189" s="173"/>
      <c r="K1189" s="173"/>
    </row>
    <row r="1190" spans="5:11" x14ac:dyDescent="0.25">
      <c r="E1190" s="173"/>
      <c r="F1190" s="174"/>
      <c r="G1190" s="173"/>
      <c r="H1190" s="173"/>
      <c r="I1190" s="173"/>
      <c r="J1190" s="173"/>
      <c r="K1190" s="173"/>
    </row>
    <row r="1191" spans="5:11" x14ac:dyDescent="0.25">
      <c r="E1191" s="173"/>
      <c r="F1191" s="174"/>
      <c r="G1191" s="173"/>
      <c r="H1191" s="173"/>
      <c r="I1191" s="173"/>
      <c r="J1191" s="173"/>
      <c r="K1191" s="173"/>
    </row>
    <row r="1192" spans="5:11" x14ac:dyDescent="0.25">
      <c r="E1192" s="173"/>
      <c r="F1192" s="174"/>
      <c r="G1192" s="173"/>
      <c r="H1192" s="173"/>
      <c r="I1192" s="173"/>
      <c r="J1192" s="173"/>
      <c r="K1192" s="173"/>
    </row>
    <row r="1193" spans="5:11" x14ac:dyDescent="0.25">
      <c r="E1193" s="173"/>
      <c r="F1193" s="174"/>
      <c r="G1193" s="173"/>
      <c r="H1193" s="173"/>
      <c r="I1193" s="173"/>
      <c r="J1193" s="173"/>
      <c r="K1193" s="173"/>
    </row>
    <row r="1194" spans="5:11" x14ac:dyDescent="0.25">
      <c r="E1194" s="173"/>
      <c r="F1194" s="174"/>
      <c r="G1194" s="173"/>
      <c r="H1194" s="173"/>
      <c r="I1194" s="173"/>
      <c r="J1194" s="173"/>
      <c r="K1194" s="173"/>
    </row>
    <row r="1195" spans="5:11" x14ac:dyDescent="0.25">
      <c r="E1195" s="173"/>
      <c r="F1195" s="174"/>
      <c r="G1195" s="173"/>
      <c r="H1195" s="173"/>
      <c r="I1195" s="173"/>
      <c r="J1195" s="173"/>
      <c r="K1195" s="173"/>
    </row>
    <row r="1196" spans="5:11" x14ac:dyDescent="0.25">
      <c r="E1196" s="173"/>
      <c r="F1196" s="174"/>
      <c r="G1196" s="173"/>
      <c r="H1196" s="173"/>
      <c r="I1196" s="173"/>
      <c r="J1196" s="173"/>
      <c r="K1196" s="173"/>
    </row>
    <row r="1197" spans="5:11" x14ac:dyDescent="0.25">
      <c r="E1197" s="173"/>
      <c r="F1197" s="174"/>
      <c r="G1197" s="173"/>
      <c r="H1197" s="173"/>
      <c r="I1197" s="173"/>
      <c r="J1197" s="173"/>
      <c r="K1197" s="173"/>
    </row>
    <row r="1198" spans="5:11" x14ac:dyDescent="0.25">
      <c r="E1198" s="173"/>
      <c r="F1198" s="174"/>
      <c r="G1198" s="173"/>
      <c r="H1198" s="173"/>
      <c r="I1198" s="173"/>
      <c r="J1198" s="173"/>
      <c r="K1198" s="173"/>
    </row>
    <row r="1199" spans="5:11" x14ac:dyDescent="0.25">
      <c r="E1199" s="173"/>
      <c r="F1199" s="174"/>
      <c r="G1199" s="173"/>
      <c r="H1199" s="173"/>
      <c r="I1199" s="173"/>
      <c r="J1199" s="173"/>
      <c r="K1199" s="173"/>
    </row>
    <row r="1200" spans="5:11" x14ac:dyDescent="0.25">
      <c r="E1200" s="173"/>
      <c r="F1200" s="174"/>
      <c r="G1200" s="173"/>
      <c r="H1200" s="173"/>
      <c r="I1200" s="173"/>
      <c r="J1200" s="173"/>
      <c r="K1200" s="173"/>
    </row>
    <row r="1201" spans="5:11" x14ac:dyDescent="0.25">
      <c r="E1201" s="173"/>
      <c r="F1201" s="174"/>
      <c r="G1201" s="173"/>
      <c r="H1201" s="173"/>
      <c r="I1201" s="173"/>
      <c r="J1201" s="173"/>
      <c r="K1201" s="173"/>
    </row>
    <row r="1202" spans="5:11" x14ac:dyDescent="0.25">
      <c r="E1202" s="173"/>
      <c r="F1202" s="174"/>
      <c r="G1202" s="173"/>
      <c r="H1202" s="173"/>
      <c r="I1202" s="173"/>
      <c r="J1202" s="173"/>
      <c r="K1202" s="173"/>
    </row>
    <row r="1203" spans="5:11" x14ac:dyDescent="0.25">
      <c r="E1203" s="173"/>
      <c r="F1203" s="174"/>
      <c r="G1203" s="173"/>
      <c r="H1203" s="173"/>
      <c r="I1203" s="173"/>
      <c r="J1203" s="173"/>
      <c r="K1203" s="173"/>
    </row>
    <row r="1204" spans="5:11" x14ac:dyDescent="0.25">
      <c r="E1204" s="173"/>
      <c r="F1204" s="174"/>
      <c r="G1204" s="173"/>
      <c r="H1204" s="173"/>
      <c r="I1204" s="173"/>
      <c r="J1204" s="173"/>
      <c r="K1204" s="173"/>
    </row>
    <row r="1205" spans="5:11" x14ac:dyDescent="0.25">
      <c r="E1205" s="173"/>
      <c r="F1205" s="174"/>
      <c r="G1205" s="173"/>
      <c r="H1205" s="173"/>
      <c r="I1205" s="173"/>
      <c r="J1205" s="173"/>
      <c r="K1205" s="173"/>
    </row>
    <row r="1206" spans="5:11" x14ac:dyDescent="0.25">
      <c r="E1206" s="173"/>
      <c r="F1206" s="174"/>
      <c r="G1206" s="173"/>
      <c r="H1206" s="173"/>
      <c r="I1206" s="173"/>
      <c r="J1206" s="173"/>
      <c r="K1206" s="173"/>
    </row>
    <row r="1207" spans="5:11" x14ac:dyDescent="0.25">
      <c r="E1207" s="173"/>
      <c r="F1207" s="174"/>
      <c r="G1207" s="173"/>
      <c r="H1207" s="173"/>
      <c r="I1207" s="173"/>
      <c r="J1207" s="173"/>
      <c r="K1207" s="173"/>
    </row>
    <row r="1208" spans="5:11" x14ac:dyDescent="0.25">
      <c r="E1208" s="173"/>
      <c r="F1208" s="174"/>
      <c r="G1208" s="173"/>
      <c r="H1208" s="173"/>
      <c r="I1208" s="173"/>
      <c r="J1208" s="173"/>
      <c r="K1208" s="173"/>
    </row>
    <row r="1209" spans="5:11" x14ac:dyDescent="0.25">
      <c r="E1209" s="173"/>
      <c r="F1209" s="174"/>
      <c r="G1209" s="173"/>
      <c r="H1209" s="173"/>
      <c r="I1209" s="173"/>
      <c r="J1209" s="173"/>
      <c r="K1209" s="173"/>
    </row>
    <row r="1210" spans="5:11" x14ac:dyDescent="0.25">
      <c r="E1210" s="173"/>
      <c r="F1210" s="174"/>
      <c r="G1210" s="173"/>
      <c r="H1210" s="173"/>
      <c r="I1210" s="173"/>
      <c r="J1210" s="173"/>
      <c r="K1210" s="173"/>
    </row>
    <row r="1211" spans="5:11" x14ac:dyDescent="0.25">
      <c r="E1211" s="173"/>
      <c r="F1211" s="174"/>
      <c r="G1211" s="173"/>
      <c r="H1211" s="173"/>
      <c r="I1211" s="173"/>
      <c r="J1211" s="173"/>
      <c r="K1211" s="173"/>
    </row>
    <row r="1212" spans="5:11" x14ac:dyDescent="0.25">
      <c r="E1212" s="173"/>
      <c r="F1212" s="174"/>
      <c r="G1212" s="173"/>
      <c r="H1212" s="173"/>
      <c r="I1212" s="173"/>
      <c r="J1212" s="173"/>
      <c r="K1212" s="173"/>
    </row>
    <row r="1213" spans="5:11" x14ac:dyDescent="0.25">
      <c r="E1213" s="173"/>
      <c r="F1213" s="174"/>
      <c r="G1213" s="173"/>
      <c r="H1213" s="173"/>
      <c r="I1213" s="173"/>
      <c r="J1213" s="173"/>
      <c r="K1213" s="173"/>
    </row>
    <row r="1214" spans="5:11" x14ac:dyDescent="0.25">
      <c r="E1214" s="173"/>
      <c r="F1214" s="174"/>
      <c r="G1214" s="173"/>
      <c r="H1214" s="173"/>
      <c r="I1214" s="173"/>
      <c r="J1214" s="173"/>
      <c r="K1214" s="173"/>
    </row>
    <row r="1215" spans="5:11" x14ac:dyDescent="0.25">
      <c r="E1215" s="173"/>
      <c r="F1215" s="174"/>
      <c r="G1215" s="173"/>
      <c r="H1215" s="173"/>
      <c r="I1215" s="173"/>
      <c r="J1215" s="173"/>
      <c r="K1215" s="173"/>
    </row>
    <row r="1216" spans="5:11" x14ac:dyDescent="0.25">
      <c r="E1216" s="173"/>
      <c r="F1216" s="174"/>
      <c r="G1216" s="173"/>
      <c r="H1216" s="173"/>
      <c r="I1216" s="173"/>
      <c r="J1216" s="173"/>
      <c r="K1216" s="173"/>
    </row>
    <row r="1217" spans="5:11" x14ac:dyDescent="0.25">
      <c r="E1217" s="173"/>
      <c r="F1217" s="174"/>
      <c r="G1217" s="173"/>
      <c r="H1217" s="173"/>
      <c r="I1217" s="173"/>
      <c r="J1217" s="173"/>
      <c r="K1217" s="173"/>
    </row>
    <row r="1218" spans="5:11" x14ac:dyDescent="0.25">
      <c r="E1218" s="173"/>
      <c r="F1218" s="174"/>
      <c r="G1218" s="173"/>
      <c r="H1218" s="173"/>
      <c r="I1218" s="173"/>
      <c r="J1218" s="173"/>
      <c r="K1218" s="173"/>
    </row>
    <row r="1219" spans="5:11" x14ac:dyDescent="0.25">
      <c r="E1219" s="173"/>
      <c r="F1219" s="174"/>
      <c r="G1219" s="173"/>
      <c r="H1219" s="173"/>
      <c r="I1219" s="173"/>
      <c r="J1219" s="173"/>
      <c r="K1219" s="173"/>
    </row>
    <row r="1220" spans="5:11" x14ac:dyDescent="0.25">
      <c r="E1220" s="173"/>
      <c r="F1220" s="174"/>
      <c r="G1220" s="173"/>
      <c r="H1220" s="173"/>
      <c r="I1220" s="173"/>
      <c r="J1220" s="173"/>
      <c r="K1220" s="173"/>
    </row>
    <row r="1221" spans="5:11" x14ac:dyDescent="0.25">
      <c r="E1221" s="173"/>
      <c r="F1221" s="174"/>
      <c r="G1221" s="173"/>
      <c r="H1221" s="173"/>
      <c r="I1221" s="173"/>
      <c r="J1221" s="173"/>
      <c r="K1221" s="173"/>
    </row>
    <row r="1222" spans="5:11" x14ac:dyDescent="0.25">
      <c r="E1222" s="173"/>
      <c r="F1222" s="174"/>
      <c r="G1222" s="173"/>
      <c r="H1222" s="173"/>
      <c r="I1222" s="173"/>
      <c r="J1222" s="173"/>
      <c r="K1222" s="173"/>
    </row>
    <row r="1223" spans="5:11" x14ac:dyDescent="0.25">
      <c r="E1223" s="173"/>
      <c r="F1223" s="174"/>
      <c r="G1223" s="173"/>
      <c r="H1223" s="173"/>
      <c r="I1223" s="173"/>
      <c r="J1223" s="173"/>
      <c r="K1223" s="173"/>
    </row>
    <row r="1224" spans="5:11" x14ac:dyDescent="0.25">
      <c r="E1224" s="173"/>
      <c r="F1224" s="174"/>
      <c r="G1224" s="173"/>
      <c r="H1224" s="173"/>
      <c r="I1224" s="173"/>
      <c r="J1224" s="173"/>
      <c r="K1224" s="173"/>
    </row>
    <row r="1225" spans="5:11" x14ac:dyDescent="0.25">
      <c r="E1225" s="173"/>
      <c r="F1225" s="174"/>
      <c r="G1225" s="173"/>
      <c r="H1225" s="173"/>
      <c r="I1225" s="173"/>
      <c r="J1225" s="173"/>
      <c r="K1225" s="173"/>
    </row>
    <row r="1226" spans="5:11" x14ac:dyDescent="0.25">
      <c r="E1226" s="173"/>
      <c r="F1226" s="174"/>
      <c r="G1226" s="173"/>
      <c r="H1226" s="173"/>
      <c r="I1226" s="173"/>
      <c r="J1226" s="173"/>
      <c r="K1226" s="173"/>
    </row>
    <row r="1227" spans="5:11" x14ac:dyDescent="0.25">
      <c r="E1227" s="173"/>
      <c r="F1227" s="174"/>
      <c r="G1227" s="173"/>
      <c r="H1227" s="173"/>
      <c r="I1227" s="173"/>
      <c r="J1227" s="173"/>
      <c r="K1227" s="173"/>
    </row>
    <row r="1228" spans="5:11" x14ac:dyDescent="0.25">
      <c r="E1228" s="173"/>
      <c r="F1228" s="174"/>
      <c r="G1228" s="173"/>
      <c r="H1228" s="173"/>
      <c r="I1228" s="173"/>
      <c r="J1228" s="173"/>
      <c r="K1228" s="173"/>
    </row>
    <row r="1229" spans="5:11" x14ac:dyDescent="0.25">
      <c r="E1229" s="173"/>
      <c r="F1229" s="174"/>
      <c r="G1229" s="173"/>
      <c r="H1229" s="173"/>
      <c r="I1229" s="173"/>
      <c r="J1229" s="173"/>
      <c r="K1229" s="173"/>
    </row>
    <row r="1230" spans="5:11" x14ac:dyDescent="0.25">
      <c r="E1230" s="173"/>
      <c r="F1230" s="174"/>
      <c r="G1230" s="173"/>
      <c r="H1230" s="173"/>
      <c r="I1230" s="173"/>
      <c r="J1230" s="173"/>
      <c r="K1230" s="173"/>
    </row>
    <row r="1231" spans="5:11" x14ac:dyDescent="0.25">
      <c r="E1231" s="173"/>
      <c r="F1231" s="174"/>
      <c r="G1231" s="173"/>
      <c r="H1231" s="173"/>
      <c r="I1231" s="173"/>
      <c r="J1231" s="173"/>
      <c r="K1231" s="173"/>
    </row>
    <row r="1232" spans="5:11" x14ac:dyDescent="0.25">
      <c r="E1232" s="173"/>
      <c r="F1232" s="174"/>
      <c r="G1232" s="173"/>
      <c r="H1232" s="173"/>
      <c r="I1232" s="173"/>
      <c r="J1232" s="173"/>
      <c r="K1232" s="173"/>
    </row>
    <row r="1233" spans="5:11" x14ac:dyDescent="0.25">
      <c r="E1233" s="173"/>
      <c r="F1233" s="174"/>
      <c r="G1233" s="173"/>
      <c r="H1233" s="173"/>
      <c r="I1233" s="173"/>
      <c r="J1233" s="173"/>
      <c r="K1233" s="173"/>
    </row>
    <row r="1234" spans="5:11" x14ac:dyDescent="0.25">
      <c r="E1234" s="173"/>
      <c r="F1234" s="174"/>
      <c r="G1234" s="173"/>
      <c r="H1234" s="173"/>
      <c r="I1234" s="173"/>
      <c r="J1234" s="173"/>
      <c r="K1234" s="173"/>
    </row>
    <row r="1235" spans="5:11" x14ac:dyDescent="0.25">
      <c r="E1235" s="173"/>
      <c r="F1235" s="174"/>
      <c r="G1235" s="173"/>
      <c r="H1235" s="173"/>
      <c r="I1235" s="173"/>
      <c r="J1235" s="173"/>
      <c r="K1235" s="173"/>
    </row>
    <row r="1236" spans="5:11" x14ac:dyDescent="0.25">
      <c r="E1236" s="173"/>
      <c r="F1236" s="174"/>
      <c r="G1236" s="173"/>
      <c r="H1236" s="173"/>
      <c r="I1236" s="173"/>
      <c r="J1236" s="173"/>
      <c r="K1236" s="173"/>
    </row>
    <row r="1237" spans="5:11" x14ac:dyDescent="0.25">
      <c r="E1237" s="173"/>
      <c r="F1237" s="174"/>
      <c r="G1237" s="173"/>
      <c r="H1237" s="173"/>
      <c r="I1237" s="173"/>
      <c r="J1237" s="173"/>
      <c r="K1237" s="173"/>
    </row>
    <row r="1238" spans="5:11" x14ac:dyDescent="0.25">
      <c r="E1238" s="173"/>
      <c r="F1238" s="174"/>
      <c r="G1238" s="173"/>
      <c r="H1238" s="173"/>
      <c r="I1238" s="173"/>
      <c r="J1238" s="173"/>
      <c r="K1238" s="173"/>
    </row>
    <row r="1239" spans="5:11" x14ac:dyDescent="0.25">
      <c r="E1239" s="173"/>
      <c r="F1239" s="174"/>
      <c r="G1239" s="173"/>
      <c r="H1239" s="173"/>
      <c r="I1239" s="173"/>
      <c r="J1239" s="173"/>
      <c r="K1239" s="173"/>
    </row>
    <row r="1240" spans="5:11" x14ac:dyDescent="0.25">
      <c r="E1240" s="173"/>
      <c r="F1240" s="174"/>
      <c r="G1240" s="173"/>
      <c r="H1240" s="173"/>
      <c r="I1240" s="173"/>
      <c r="J1240" s="173"/>
      <c r="K1240" s="173"/>
    </row>
    <row r="1241" spans="5:11" x14ac:dyDescent="0.25">
      <c r="E1241" s="173"/>
      <c r="F1241" s="174"/>
      <c r="G1241" s="173"/>
      <c r="H1241" s="173"/>
      <c r="I1241" s="173"/>
      <c r="J1241" s="173"/>
      <c r="K1241" s="173"/>
    </row>
    <row r="1242" spans="5:11" x14ac:dyDescent="0.25">
      <c r="E1242" s="173"/>
      <c r="F1242" s="174"/>
      <c r="G1242" s="173"/>
      <c r="H1242" s="173"/>
      <c r="I1242" s="173"/>
      <c r="J1242" s="173"/>
      <c r="K1242" s="173"/>
    </row>
    <row r="1243" spans="5:11" x14ac:dyDescent="0.25">
      <c r="E1243" s="173"/>
      <c r="F1243" s="174"/>
      <c r="G1243" s="173"/>
      <c r="H1243" s="173"/>
      <c r="I1243" s="173"/>
      <c r="J1243" s="173"/>
      <c r="K1243" s="173"/>
    </row>
    <row r="1244" spans="5:11" x14ac:dyDescent="0.25">
      <c r="E1244" s="173"/>
      <c r="F1244" s="174"/>
      <c r="G1244" s="173"/>
      <c r="H1244" s="173"/>
      <c r="I1244" s="173"/>
      <c r="J1244" s="173"/>
      <c r="K1244" s="173"/>
    </row>
    <row r="1245" spans="5:11" x14ac:dyDescent="0.25">
      <c r="E1245" s="173"/>
      <c r="F1245" s="174"/>
      <c r="G1245" s="173"/>
      <c r="H1245" s="173"/>
      <c r="I1245" s="173"/>
      <c r="J1245" s="173"/>
      <c r="K1245" s="173"/>
    </row>
    <row r="1246" spans="5:11" x14ac:dyDescent="0.25">
      <c r="E1246" s="173"/>
      <c r="F1246" s="174"/>
      <c r="G1246" s="173"/>
      <c r="H1246" s="173"/>
      <c r="I1246" s="173"/>
      <c r="J1246" s="173"/>
      <c r="K1246" s="173"/>
    </row>
    <row r="1247" spans="5:11" x14ac:dyDescent="0.25">
      <c r="E1247" s="173"/>
      <c r="F1247" s="174"/>
      <c r="G1247" s="173"/>
      <c r="H1247" s="173"/>
      <c r="I1247" s="173"/>
      <c r="J1247" s="173"/>
      <c r="K1247" s="173"/>
    </row>
    <row r="1248" spans="5:11" x14ac:dyDescent="0.25">
      <c r="E1248" s="173"/>
      <c r="F1248" s="174"/>
      <c r="G1248" s="173"/>
      <c r="H1248" s="173"/>
      <c r="I1248" s="173"/>
      <c r="J1248" s="173"/>
      <c r="K1248" s="173"/>
    </row>
    <row r="1249" spans="5:11" x14ac:dyDescent="0.25">
      <c r="E1249" s="173"/>
      <c r="F1249" s="174"/>
      <c r="G1249" s="173"/>
      <c r="H1249" s="173"/>
      <c r="I1249" s="173"/>
      <c r="J1249" s="173"/>
      <c r="K1249" s="173"/>
    </row>
    <row r="1250" spans="5:11" x14ac:dyDescent="0.25">
      <c r="E1250" s="173"/>
      <c r="F1250" s="174"/>
      <c r="G1250" s="173"/>
      <c r="H1250" s="173"/>
      <c r="I1250" s="173"/>
      <c r="J1250" s="173"/>
      <c r="K1250" s="173"/>
    </row>
    <row r="1251" spans="5:11" x14ac:dyDescent="0.25">
      <c r="E1251" s="173"/>
      <c r="F1251" s="174"/>
      <c r="G1251" s="173"/>
      <c r="H1251" s="173"/>
      <c r="I1251" s="173"/>
      <c r="J1251" s="173"/>
      <c r="K1251" s="173"/>
    </row>
    <row r="1252" spans="5:11" x14ac:dyDescent="0.25">
      <c r="E1252" s="173"/>
      <c r="F1252" s="174"/>
      <c r="G1252" s="173"/>
      <c r="H1252" s="173"/>
      <c r="I1252" s="173"/>
      <c r="J1252" s="173"/>
      <c r="K1252" s="173"/>
    </row>
    <row r="1253" spans="5:11" x14ac:dyDescent="0.25">
      <c r="E1253" s="173"/>
      <c r="F1253" s="174"/>
      <c r="G1253" s="173"/>
      <c r="H1253" s="173"/>
      <c r="I1253" s="173"/>
      <c r="J1253" s="173"/>
      <c r="K1253" s="173"/>
    </row>
    <row r="1254" spans="5:11" x14ac:dyDescent="0.25">
      <c r="E1254" s="173"/>
      <c r="F1254" s="174"/>
      <c r="G1254" s="173"/>
      <c r="H1254" s="173"/>
      <c r="I1254" s="173"/>
      <c r="J1254" s="173"/>
      <c r="K1254" s="173"/>
    </row>
    <row r="1255" spans="5:11" x14ac:dyDescent="0.25">
      <c r="E1255" s="173"/>
      <c r="F1255" s="174"/>
      <c r="G1255" s="173"/>
      <c r="H1255" s="173"/>
      <c r="I1255" s="173"/>
      <c r="J1255" s="173"/>
      <c r="K1255" s="173"/>
    </row>
    <row r="1256" spans="5:11" x14ac:dyDescent="0.25">
      <c r="E1256" s="173"/>
      <c r="F1256" s="174"/>
      <c r="G1256" s="173"/>
      <c r="H1256" s="173"/>
      <c r="I1256" s="173"/>
      <c r="J1256" s="173"/>
      <c r="K1256" s="173"/>
    </row>
    <row r="1257" spans="5:11" x14ac:dyDescent="0.25">
      <c r="E1257" s="173"/>
      <c r="F1257" s="174"/>
      <c r="G1257" s="173"/>
      <c r="H1257" s="173"/>
      <c r="I1257" s="173"/>
      <c r="J1257" s="173"/>
      <c r="K1257" s="173"/>
    </row>
    <row r="1258" spans="5:11" x14ac:dyDescent="0.25">
      <c r="E1258" s="173"/>
      <c r="F1258" s="174"/>
      <c r="G1258" s="173"/>
      <c r="H1258" s="173"/>
      <c r="I1258" s="173"/>
      <c r="J1258" s="173"/>
      <c r="K1258" s="173"/>
    </row>
    <row r="1259" spans="5:11" x14ac:dyDescent="0.25">
      <c r="E1259" s="173"/>
      <c r="F1259" s="174"/>
      <c r="G1259" s="173"/>
      <c r="H1259" s="173"/>
      <c r="I1259" s="173"/>
      <c r="J1259" s="173"/>
      <c r="K1259" s="173"/>
    </row>
    <row r="1260" spans="5:11" x14ac:dyDescent="0.25">
      <c r="E1260" s="173"/>
      <c r="F1260" s="174"/>
      <c r="G1260" s="173"/>
      <c r="H1260" s="173"/>
      <c r="I1260" s="173"/>
      <c r="J1260" s="173"/>
      <c r="K1260" s="173"/>
    </row>
    <row r="1261" spans="5:11" x14ac:dyDescent="0.25">
      <c r="E1261" s="173"/>
      <c r="F1261" s="174"/>
      <c r="G1261" s="173"/>
      <c r="H1261" s="173"/>
      <c r="I1261" s="173"/>
      <c r="J1261" s="173"/>
      <c r="K1261" s="173"/>
    </row>
    <row r="1262" spans="5:11" x14ac:dyDescent="0.25">
      <c r="E1262" s="173"/>
      <c r="F1262" s="174"/>
      <c r="G1262" s="173"/>
      <c r="H1262" s="173"/>
      <c r="I1262" s="173"/>
      <c r="J1262" s="173"/>
      <c r="K1262" s="173"/>
    </row>
    <row r="1263" spans="5:11" x14ac:dyDescent="0.25">
      <c r="E1263" s="173"/>
      <c r="F1263" s="174"/>
      <c r="G1263" s="173"/>
      <c r="H1263" s="173"/>
      <c r="I1263" s="173"/>
      <c r="J1263" s="173"/>
      <c r="K1263" s="173"/>
    </row>
    <row r="1264" spans="5:11" x14ac:dyDescent="0.25">
      <c r="E1264" s="173"/>
      <c r="F1264" s="174"/>
      <c r="G1264" s="173"/>
      <c r="H1264" s="173"/>
      <c r="I1264" s="173"/>
      <c r="J1264" s="173"/>
      <c r="K1264" s="173"/>
    </row>
    <row r="1265" spans="5:11" x14ac:dyDescent="0.25">
      <c r="E1265" s="173"/>
      <c r="F1265" s="174"/>
      <c r="G1265" s="173"/>
      <c r="H1265" s="173"/>
      <c r="I1265" s="173"/>
      <c r="J1265" s="173"/>
      <c r="K1265" s="173"/>
    </row>
    <row r="1266" spans="5:11" x14ac:dyDescent="0.25">
      <c r="E1266" s="173"/>
      <c r="F1266" s="174"/>
      <c r="G1266" s="173"/>
      <c r="H1266" s="173"/>
      <c r="I1266" s="173"/>
      <c r="J1266" s="173"/>
      <c r="K1266" s="173"/>
    </row>
    <row r="1267" spans="5:11" x14ac:dyDescent="0.25">
      <c r="E1267" s="173"/>
      <c r="F1267" s="174"/>
      <c r="G1267" s="173"/>
      <c r="H1267" s="173"/>
      <c r="I1267" s="173"/>
      <c r="J1267" s="173"/>
      <c r="K1267" s="173"/>
    </row>
    <row r="1268" spans="5:11" x14ac:dyDescent="0.25">
      <c r="E1268" s="173"/>
      <c r="F1268" s="174"/>
      <c r="G1268" s="173"/>
      <c r="H1268" s="173"/>
      <c r="I1268" s="173"/>
      <c r="J1268" s="173"/>
      <c r="K1268" s="173"/>
    </row>
    <row r="1269" spans="5:11" x14ac:dyDescent="0.25">
      <c r="E1269" s="173"/>
      <c r="F1269" s="174"/>
      <c r="G1269" s="173"/>
      <c r="H1269" s="173"/>
      <c r="I1269" s="173"/>
      <c r="J1269" s="173"/>
      <c r="K1269" s="173"/>
    </row>
    <row r="1270" spans="5:11" x14ac:dyDescent="0.25">
      <c r="E1270" s="173"/>
      <c r="F1270" s="174"/>
      <c r="G1270" s="173"/>
      <c r="H1270" s="173"/>
      <c r="I1270" s="173"/>
      <c r="J1270" s="173"/>
      <c r="K1270" s="173"/>
    </row>
    <row r="1271" spans="5:11" x14ac:dyDescent="0.25">
      <c r="E1271" s="173"/>
      <c r="F1271" s="174"/>
      <c r="G1271" s="173"/>
      <c r="H1271" s="173"/>
      <c r="I1271" s="173"/>
      <c r="J1271" s="173"/>
      <c r="K1271" s="173"/>
    </row>
    <row r="1272" spans="5:11" x14ac:dyDescent="0.25">
      <c r="E1272" s="173"/>
      <c r="F1272" s="174"/>
      <c r="G1272" s="173"/>
      <c r="H1272" s="173"/>
      <c r="I1272" s="173"/>
      <c r="J1272" s="173"/>
      <c r="K1272" s="173"/>
    </row>
    <row r="1273" spans="5:11" x14ac:dyDescent="0.25">
      <c r="E1273" s="173"/>
      <c r="F1273" s="174"/>
      <c r="G1273" s="173"/>
      <c r="H1273" s="173"/>
      <c r="I1273" s="173"/>
      <c r="J1273" s="173"/>
      <c r="K1273" s="173"/>
    </row>
    <row r="1274" spans="5:11" x14ac:dyDescent="0.25">
      <c r="E1274" s="173"/>
      <c r="F1274" s="174"/>
      <c r="G1274" s="173"/>
      <c r="H1274" s="173"/>
      <c r="I1274" s="173"/>
      <c r="J1274" s="173"/>
      <c r="K1274" s="173"/>
    </row>
    <row r="1275" spans="5:11" x14ac:dyDescent="0.25">
      <c r="E1275" s="173"/>
      <c r="F1275" s="174"/>
      <c r="G1275" s="173"/>
      <c r="H1275" s="173"/>
      <c r="I1275" s="173"/>
      <c r="J1275" s="173"/>
      <c r="K1275" s="173"/>
    </row>
    <row r="1276" spans="5:11" x14ac:dyDescent="0.25">
      <c r="E1276" s="173"/>
      <c r="F1276" s="174"/>
      <c r="G1276" s="173"/>
      <c r="H1276" s="173"/>
      <c r="I1276" s="173"/>
      <c r="J1276" s="173"/>
      <c r="K1276" s="173"/>
    </row>
    <row r="1277" spans="5:11" x14ac:dyDescent="0.25">
      <c r="E1277" s="173"/>
      <c r="F1277" s="174"/>
      <c r="G1277" s="173"/>
      <c r="H1277" s="173"/>
      <c r="I1277" s="173"/>
      <c r="J1277" s="173"/>
      <c r="K1277" s="173"/>
    </row>
    <row r="1278" spans="5:11" x14ac:dyDescent="0.25">
      <c r="E1278" s="173"/>
      <c r="F1278" s="174"/>
      <c r="G1278" s="173"/>
      <c r="H1278" s="173"/>
      <c r="I1278" s="173"/>
      <c r="J1278" s="173"/>
      <c r="K1278" s="173"/>
    </row>
    <row r="1279" spans="5:11" x14ac:dyDescent="0.25">
      <c r="E1279" s="173"/>
      <c r="F1279" s="174"/>
      <c r="G1279" s="173"/>
      <c r="H1279" s="173"/>
      <c r="I1279" s="173"/>
      <c r="J1279" s="173"/>
      <c r="K1279" s="173"/>
    </row>
    <row r="1280" spans="5:11" x14ac:dyDescent="0.25">
      <c r="E1280" s="173"/>
      <c r="F1280" s="174"/>
      <c r="G1280" s="173"/>
      <c r="H1280" s="173"/>
      <c r="I1280" s="173"/>
      <c r="J1280" s="173"/>
      <c r="K1280" s="173"/>
    </row>
    <row r="1281" spans="5:11" x14ac:dyDescent="0.25">
      <c r="E1281" s="173"/>
      <c r="F1281" s="174"/>
      <c r="G1281" s="173"/>
      <c r="H1281" s="173"/>
      <c r="I1281" s="173"/>
      <c r="J1281" s="173"/>
      <c r="K1281" s="173"/>
    </row>
    <row r="1282" spans="5:11" x14ac:dyDescent="0.25">
      <c r="E1282" s="173"/>
      <c r="F1282" s="174"/>
      <c r="G1282" s="173"/>
      <c r="H1282" s="173"/>
      <c r="I1282" s="173"/>
      <c r="J1282" s="173"/>
      <c r="K1282" s="173"/>
    </row>
    <row r="1283" spans="5:11" x14ac:dyDescent="0.25">
      <c r="E1283" s="173"/>
      <c r="F1283" s="174"/>
      <c r="G1283" s="173"/>
      <c r="H1283" s="173"/>
      <c r="I1283" s="173"/>
      <c r="J1283" s="173"/>
      <c r="K1283" s="173"/>
    </row>
    <row r="1284" spans="5:11" x14ac:dyDescent="0.25">
      <c r="E1284" s="173"/>
      <c r="F1284" s="174"/>
      <c r="G1284" s="173"/>
      <c r="H1284" s="173"/>
      <c r="I1284" s="173"/>
      <c r="J1284" s="173"/>
      <c r="K1284" s="173"/>
    </row>
    <row r="1285" spans="5:11" x14ac:dyDescent="0.25">
      <c r="E1285" s="173"/>
      <c r="F1285" s="174"/>
      <c r="G1285" s="173"/>
      <c r="H1285" s="173"/>
      <c r="I1285" s="173"/>
      <c r="J1285" s="173"/>
      <c r="K1285" s="173"/>
    </row>
    <row r="1286" spans="5:11" x14ac:dyDescent="0.25">
      <c r="E1286" s="173"/>
      <c r="F1286" s="174"/>
      <c r="G1286" s="173"/>
      <c r="H1286" s="173"/>
      <c r="I1286" s="173"/>
      <c r="J1286" s="173"/>
      <c r="K1286" s="173"/>
    </row>
    <row r="1287" spans="5:11" x14ac:dyDescent="0.25">
      <c r="E1287" s="173"/>
      <c r="F1287" s="174"/>
      <c r="G1287" s="173"/>
      <c r="H1287" s="173"/>
      <c r="I1287" s="173"/>
      <c r="J1287" s="173"/>
      <c r="K1287" s="173"/>
    </row>
    <row r="1288" spans="5:11" x14ac:dyDescent="0.25">
      <c r="E1288" s="173"/>
      <c r="F1288" s="174"/>
      <c r="G1288" s="173"/>
      <c r="H1288" s="173"/>
      <c r="I1288" s="173"/>
      <c r="J1288" s="173"/>
      <c r="K1288" s="173"/>
    </row>
    <row r="1289" spans="5:11" x14ac:dyDescent="0.25">
      <c r="E1289" s="173"/>
      <c r="F1289" s="174"/>
      <c r="G1289" s="173"/>
      <c r="H1289" s="173"/>
      <c r="I1289" s="173"/>
      <c r="J1289" s="173"/>
      <c r="K1289" s="173"/>
    </row>
    <row r="1290" spans="5:11" x14ac:dyDescent="0.25">
      <c r="E1290" s="173"/>
      <c r="F1290" s="174"/>
      <c r="G1290" s="173"/>
      <c r="H1290" s="173"/>
      <c r="I1290" s="173"/>
      <c r="J1290" s="173"/>
      <c r="K1290" s="173"/>
    </row>
    <row r="1291" spans="5:11" x14ac:dyDescent="0.25">
      <c r="E1291" s="173"/>
      <c r="F1291" s="174"/>
      <c r="G1291" s="173"/>
      <c r="H1291" s="173"/>
      <c r="I1291" s="173"/>
      <c r="J1291" s="173"/>
      <c r="K1291" s="173"/>
    </row>
    <row r="1292" spans="5:11" x14ac:dyDescent="0.25">
      <c r="E1292" s="173"/>
      <c r="F1292" s="174"/>
      <c r="G1292" s="173"/>
      <c r="H1292" s="173"/>
      <c r="I1292" s="173"/>
      <c r="J1292" s="173"/>
      <c r="K1292" s="173"/>
    </row>
    <row r="1293" spans="5:11" x14ac:dyDescent="0.25">
      <c r="E1293" s="173"/>
      <c r="F1293" s="174"/>
      <c r="G1293" s="173"/>
      <c r="H1293" s="173"/>
      <c r="I1293" s="173"/>
      <c r="J1293" s="173"/>
      <c r="K1293" s="173"/>
    </row>
    <row r="1294" spans="5:11" x14ac:dyDescent="0.25">
      <c r="E1294" s="173"/>
      <c r="F1294" s="174"/>
      <c r="G1294" s="173"/>
      <c r="H1294" s="173"/>
      <c r="I1294" s="173"/>
      <c r="J1294" s="173"/>
      <c r="K1294" s="173"/>
    </row>
    <row r="1295" spans="5:11" x14ac:dyDescent="0.25">
      <c r="E1295" s="173"/>
      <c r="F1295" s="174"/>
      <c r="G1295" s="173"/>
      <c r="H1295" s="173"/>
      <c r="I1295" s="173"/>
      <c r="J1295" s="173"/>
      <c r="K1295" s="173"/>
    </row>
    <row r="1296" spans="5:11" x14ac:dyDescent="0.25">
      <c r="E1296" s="173"/>
      <c r="F1296" s="174"/>
      <c r="G1296" s="173"/>
      <c r="H1296" s="173"/>
      <c r="I1296" s="173"/>
      <c r="J1296" s="173"/>
      <c r="K1296" s="173"/>
    </row>
    <row r="1297" spans="5:11" x14ac:dyDescent="0.25">
      <c r="E1297" s="173"/>
      <c r="F1297" s="174"/>
      <c r="G1297" s="173"/>
      <c r="H1297" s="173"/>
      <c r="I1297" s="173"/>
      <c r="J1297" s="173"/>
      <c r="K1297" s="173"/>
    </row>
    <row r="1298" spans="5:11" x14ac:dyDescent="0.25">
      <c r="E1298" s="173"/>
      <c r="F1298" s="174"/>
      <c r="G1298" s="173"/>
      <c r="H1298" s="173"/>
      <c r="I1298" s="173"/>
      <c r="J1298" s="173"/>
      <c r="K1298" s="173"/>
    </row>
    <row r="1299" spans="5:11" x14ac:dyDescent="0.25">
      <c r="E1299" s="173"/>
      <c r="F1299" s="174"/>
      <c r="G1299" s="173"/>
      <c r="H1299" s="173"/>
      <c r="I1299" s="173"/>
      <c r="J1299" s="173"/>
      <c r="K1299" s="173"/>
    </row>
    <row r="1300" spans="5:11" x14ac:dyDescent="0.25">
      <c r="E1300" s="173"/>
      <c r="F1300" s="174"/>
      <c r="G1300" s="173"/>
      <c r="H1300" s="173"/>
      <c r="I1300" s="173"/>
      <c r="J1300" s="173"/>
      <c r="K1300" s="173"/>
    </row>
    <row r="1301" spans="5:11" x14ac:dyDescent="0.25">
      <c r="E1301" s="173"/>
      <c r="F1301" s="174"/>
      <c r="G1301" s="173"/>
      <c r="H1301" s="173"/>
      <c r="I1301" s="173"/>
      <c r="J1301" s="173"/>
      <c r="K1301" s="173"/>
    </row>
    <row r="1302" spans="5:11" x14ac:dyDescent="0.25">
      <c r="E1302" s="173"/>
      <c r="F1302" s="174"/>
      <c r="G1302" s="173"/>
      <c r="H1302" s="173"/>
      <c r="I1302" s="173"/>
      <c r="J1302" s="173"/>
      <c r="K1302" s="173"/>
    </row>
    <row r="1303" spans="5:11" x14ac:dyDescent="0.25">
      <c r="E1303" s="173"/>
      <c r="F1303" s="174"/>
      <c r="G1303" s="173"/>
      <c r="H1303" s="173"/>
      <c r="I1303" s="173"/>
      <c r="J1303" s="173"/>
      <c r="K1303" s="173"/>
    </row>
    <row r="1304" spans="5:11" x14ac:dyDescent="0.25">
      <c r="E1304" s="173"/>
      <c r="F1304" s="174"/>
      <c r="G1304" s="173"/>
      <c r="H1304" s="173"/>
      <c r="I1304" s="173"/>
      <c r="J1304" s="173"/>
      <c r="K1304" s="173"/>
    </row>
    <row r="1305" spans="5:11" x14ac:dyDescent="0.25">
      <c r="E1305" s="173"/>
      <c r="F1305" s="174"/>
      <c r="G1305" s="173"/>
      <c r="H1305" s="173"/>
      <c r="I1305" s="173"/>
      <c r="J1305" s="173"/>
      <c r="K1305" s="173"/>
    </row>
    <row r="1306" spans="5:11" x14ac:dyDescent="0.25">
      <c r="E1306" s="173"/>
      <c r="F1306" s="174"/>
      <c r="G1306" s="173"/>
      <c r="H1306" s="173"/>
      <c r="I1306" s="173"/>
      <c r="J1306" s="173"/>
      <c r="K1306" s="173"/>
    </row>
    <row r="1307" spans="5:11" x14ac:dyDescent="0.25">
      <c r="E1307" s="173"/>
      <c r="F1307" s="174"/>
      <c r="G1307" s="173"/>
      <c r="H1307" s="173"/>
      <c r="I1307" s="173"/>
      <c r="J1307" s="173"/>
      <c r="K1307" s="173"/>
    </row>
    <row r="1308" spans="5:11" x14ac:dyDescent="0.25">
      <c r="E1308" s="173"/>
      <c r="F1308" s="174"/>
      <c r="G1308" s="173"/>
      <c r="H1308" s="173"/>
      <c r="I1308" s="173"/>
      <c r="J1308" s="173"/>
      <c r="K1308" s="173"/>
    </row>
    <row r="1309" spans="5:11" x14ac:dyDescent="0.25">
      <c r="E1309" s="173"/>
      <c r="F1309" s="174"/>
      <c r="G1309" s="173"/>
      <c r="H1309" s="173"/>
      <c r="I1309" s="173"/>
      <c r="J1309" s="173"/>
      <c r="K1309" s="173"/>
    </row>
    <row r="1310" spans="5:11" x14ac:dyDescent="0.25">
      <c r="E1310" s="173"/>
      <c r="F1310" s="174"/>
      <c r="G1310" s="173"/>
      <c r="H1310" s="173"/>
      <c r="I1310" s="173"/>
      <c r="J1310" s="173"/>
      <c r="K1310" s="173"/>
    </row>
    <row r="1311" spans="5:11" x14ac:dyDescent="0.25">
      <c r="E1311" s="173"/>
      <c r="F1311" s="174"/>
      <c r="G1311" s="173"/>
      <c r="H1311" s="173"/>
      <c r="I1311" s="173"/>
      <c r="J1311" s="173"/>
      <c r="K1311" s="173"/>
    </row>
    <row r="1312" spans="5:11" x14ac:dyDescent="0.25">
      <c r="E1312" s="173"/>
      <c r="F1312" s="174"/>
      <c r="G1312" s="173"/>
      <c r="H1312" s="173"/>
      <c r="I1312" s="173"/>
      <c r="J1312" s="173"/>
      <c r="K1312" s="173"/>
    </row>
    <row r="1313" spans="5:11" x14ac:dyDescent="0.25">
      <c r="E1313" s="173"/>
      <c r="F1313" s="174"/>
      <c r="G1313" s="173"/>
      <c r="H1313" s="173"/>
      <c r="I1313" s="173"/>
      <c r="J1313" s="173"/>
      <c r="K1313" s="173"/>
    </row>
    <row r="1314" spans="5:11" x14ac:dyDescent="0.25">
      <c r="E1314" s="173"/>
      <c r="F1314" s="174"/>
      <c r="G1314" s="173"/>
      <c r="H1314" s="173"/>
      <c r="I1314" s="173"/>
      <c r="J1314" s="173"/>
      <c r="K1314" s="173"/>
    </row>
    <row r="1315" spans="5:11" x14ac:dyDescent="0.25">
      <c r="E1315" s="173"/>
      <c r="F1315" s="174"/>
      <c r="G1315" s="173"/>
      <c r="H1315" s="173"/>
      <c r="I1315" s="173"/>
      <c r="J1315" s="173"/>
      <c r="K1315" s="173"/>
    </row>
    <row r="1316" spans="5:11" x14ac:dyDescent="0.25">
      <c r="E1316" s="173"/>
      <c r="F1316" s="174"/>
      <c r="G1316" s="173"/>
      <c r="H1316" s="173"/>
      <c r="I1316" s="173"/>
      <c r="J1316" s="173"/>
      <c r="K1316" s="173"/>
    </row>
    <row r="1317" spans="5:11" x14ac:dyDescent="0.25">
      <c r="E1317" s="173"/>
      <c r="F1317" s="174"/>
      <c r="G1317" s="173"/>
      <c r="H1317" s="173"/>
      <c r="I1317" s="173"/>
      <c r="J1317" s="173"/>
      <c r="K1317" s="173"/>
    </row>
    <row r="1318" spans="5:11" x14ac:dyDescent="0.25">
      <c r="E1318" s="173"/>
      <c r="F1318" s="174"/>
      <c r="G1318" s="173"/>
      <c r="H1318" s="173"/>
      <c r="I1318" s="173"/>
      <c r="J1318" s="173"/>
      <c r="K1318" s="173"/>
    </row>
    <row r="1319" spans="5:11" x14ac:dyDescent="0.25">
      <c r="E1319" s="173"/>
      <c r="F1319" s="174"/>
      <c r="G1319" s="173"/>
      <c r="H1319" s="173"/>
      <c r="I1319" s="173"/>
      <c r="J1319" s="173"/>
      <c r="K1319" s="173"/>
    </row>
    <row r="1320" spans="5:11" x14ac:dyDescent="0.25">
      <c r="E1320" s="173"/>
      <c r="F1320" s="174"/>
      <c r="G1320" s="173"/>
      <c r="H1320" s="173"/>
      <c r="I1320" s="173"/>
      <c r="J1320" s="173"/>
      <c r="K1320" s="173"/>
    </row>
    <row r="1321" spans="5:11" x14ac:dyDescent="0.25">
      <c r="E1321" s="173"/>
      <c r="F1321" s="174"/>
      <c r="G1321" s="173"/>
      <c r="H1321" s="173"/>
      <c r="I1321" s="173"/>
      <c r="J1321" s="173"/>
      <c r="K1321" s="173"/>
    </row>
    <row r="1322" spans="5:11" x14ac:dyDescent="0.25">
      <c r="E1322" s="173"/>
      <c r="F1322" s="174"/>
      <c r="G1322" s="173"/>
      <c r="H1322" s="173"/>
      <c r="I1322" s="173"/>
      <c r="J1322" s="173"/>
      <c r="K1322" s="173"/>
    </row>
    <row r="1323" spans="5:11" x14ac:dyDescent="0.25">
      <c r="E1323" s="173"/>
      <c r="F1323" s="174"/>
      <c r="G1323" s="173"/>
      <c r="H1323" s="173"/>
      <c r="I1323" s="173"/>
      <c r="J1323" s="173"/>
      <c r="K1323" s="173"/>
    </row>
    <row r="1324" spans="5:11" x14ac:dyDescent="0.25">
      <c r="E1324" s="173"/>
      <c r="F1324" s="174"/>
      <c r="G1324" s="173"/>
      <c r="H1324" s="173"/>
      <c r="I1324" s="173"/>
      <c r="J1324" s="173"/>
      <c r="K1324" s="173"/>
    </row>
    <row r="1325" spans="5:11" x14ac:dyDescent="0.25">
      <c r="E1325" s="173"/>
      <c r="F1325" s="174"/>
      <c r="G1325" s="173"/>
      <c r="H1325" s="173"/>
      <c r="I1325" s="173"/>
      <c r="J1325" s="173"/>
      <c r="K1325" s="173"/>
    </row>
    <row r="1326" spans="5:11" x14ac:dyDescent="0.25">
      <c r="E1326" s="173"/>
      <c r="F1326" s="174"/>
      <c r="G1326" s="173"/>
      <c r="H1326" s="173"/>
      <c r="I1326" s="173"/>
      <c r="J1326" s="173"/>
      <c r="K1326" s="173"/>
    </row>
    <row r="1327" spans="5:11" x14ac:dyDescent="0.25">
      <c r="E1327" s="173"/>
      <c r="F1327" s="174"/>
      <c r="G1327" s="173"/>
      <c r="H1327" s="173"/>
      <c r="I1327" s="173"/>
      <c r="J1327" s="173"/>
      <c r="K1327" s="173"/>
    </row>
    <row r="1328" spans="5:11" x14ac:dyDescent="0.25">
      <c r="E1328" s="173"/>
      <c r="F1328" s="174"/>
      <c r="G1328" s="173"/>
      <c r="H1328" s="173"/>
      <c r="I1328" s="173"/>
      <c r="J1328" s="173"/>
      <c r="K1328" s="173"/>
    </row>
    <row r="1329" spans="5:11" x14ac:dyDescent="0.25">
      <c r="E1329" s="173"/>
      <c r="F1329" s="174"/>
      <c r="G1329" s="173"/>
      <c r="H1329" s="173"/>
      <c r="I1329" s="173"/>
      <c r="J1329" s="173"/>
      <c r="K1329" s="173"/>
    </row>
    <row r="1330" spans="5:11" x14ac:dyDescent="0.25">
      <c r="E1330" s="173"/>
      <c r="F1330" s="174"/>
      <c r="G1330" s="173"/>
      <c r="H1330" s="173"/>
      <c r="I1330" s="173"/>
      <c r="J1330" s="173"/>
      <c r="K1330" s="173"/>
    </row>
    <row r="1331" spans="5:11" x14ac:dyDescent="0.25">
      <c r="E1331" s="173"/>
      <c r="F1331" s="174"/>
      <c r="G1331" s="173"/>
      <c r="H1331" s="173"/>
      <c r="I1331" s="173"/>
      <c r="J1331" s="173"/>
      <c r="K1331" s="173"/>
    </row>
    <row r="1332" spans="5:11" x14ac:dyDescent="0.25">
      <c r="E1332" s="173"/>
      <c r="F1332" s="174"/>
      <c r="G1332" s="173"/>
      <c r="H1332" s="173"/>
      <c r="I1332" s="173"/>
      <c r="J1332" s="173"/>
      <c r="K1332" s="173"/>
    </row>
    <row r="1333" spans="5:11" x14ac:dyDescent="0.25">
      <c r="E1333" s="173"/>
      <c r="F1333" s="174"/>
      <c r="G1333" s="173"/>
      <c r="H1333" s="173"/>
      <c r="I1333" s="173"/>
      <c r="J1333" s="173"/>
      <c r="K1333" s="173"/>
    </row>
    <row r="1334" spans="5:11" x14ac:dyDescent="0.25">
      <c r="E1334" s="173"/>
      <c r="F1334" s="174"/>
      <c r="G1334" s="173"/>
      <c r="H1334" s="173"/>
      <c r="I1334" s="173"/>
      <c r="J1334" s="173"/>
      <c r="K1334" s="173"/>
    </row>
    <row r="1335" spans="5:11" x14ac:dyDescent="0.25">
      <c r="E1335" s="173"/>
      <c r="F1335" s="174"/>
      <c r="G1335" s="173"/>
      <c r="H1335" s="173"/>
      <c r="I1335" s="173"/>
      <c r="J1335" s="173"/>
      <c r="K1335" s="173"/>
    </row>
    <row r="1336" spans="5:11" x14ac:dyDescent="0.25">
      <c r="E1336" s="173"/>
      <c r="F1336" s="174"/>
      <c r="G1336" s="173"/>
      <c r="H1336" s="173"/>
      <c r="I1336" s="173"/>
      <c r="J1336" s="173"/>
      <c r="K1336" s="173"/>
    </row>
    <row r="1337" spans="5:11" x14ac:dyDescent="0.25">
      <c r="E1337" s="173"/>
      <c r="F1337" s="174"/>
      <c r="G1337" s="173"/>
      <c r="H1337" s="173"/>
      <c r="I1337" s="173"/>
      <c r="J1337" s="173"/>
      <c r="K1337" s="173"/>
    </row>
    <row r="1338" spans="5:11" x14ac:dyDescent="0.25">
      <c r="E1338" s="173"/>
      <c r="F1338" s="174"/>
      <c r="G1338" s="173"/>
      <c r="H1338" s="173"/>
      <c r="I1338" s="173"/>
      <c r="J1338" s="173"/>
      <c r="K1338" s="173"/>
    </row>
    <row r="1339" spans="5:11" x14ac:dyDescent="0.25">
      <c r="E1339" s="173"/>
      <c r="F1339" s="174"/>
      <c r="G1339" s="173"/>
      <c r="H1339" s="173"/>
      <c r="I1339" s="173"/>
      <c r="J1339" s="173"/>
      <c r="K1339" s="173"/>
    </row>
    <row r="1340" spans="5:11" x14ac:dyDescent="0.25">
      <c r="E1340" s="173"/>
      <c r="F1340" s="174"/>
      <c r="G1340" s="173"/>
      <c r="H1340" s="173"/>
      <c r="I1340" s="173"/>
      <c r="J1340" s="173"/>
      <c r="K1340" s="173"/>
    </row>
    <row r="1341" spans="5:11" x14ac:dyDescent="0.25">
      <c r="E1341" s="173"/>
      <c r="F1341" s="174"/>
      <c r="G1341" s="173"/>
      <c r="H1341" s="173"/>
      <c r="I1341" s="173"/>
      <c r="J1341" s="173"/>
      <c r="K1341" s="173"/>
    </row>
    <row r="1342" spans="5:11" x14ac:dyDescent="0.25">
      <c r="E1342" s="173"/>
      <c r="F1342" s="174"/>
      <c r="G1342" s="173"/>
      <c r="H1342" s="173"/>
      <c r="I1342" s="173"/>
      <c r="J1342" s="173"/>
      <c r="K1342" s="173"/>
    </row>
    <row r="1343" spans="5:11" x14ac:dyDescent="0.25">
      <c r="E1343" s="173"/>
      <c r="F1343" s="174"/>
      <c r="G1343" s="173"/>
      <c r="H1343" s="173"/>
      <c r="I1343" s="173"/>
      <c r="J1343" s="173"/>
      <c r="K1343" s="173"/>
    </row>
    <row r="1344" spans="5:11" x14ac:dyDescent="0.25">
      <c r="E1344" s="173"/>
      <c r="F1344" s="174"/>
      <c r="G1344" s="173"/>
      <c r="H1344" s="173"/>
      <c r="I1344" s="173"/>
      <c r="J1344" s="173"/>
      <c r="K1344" s="173"/>
    </row>
    <row r="1345" spans="5:11" x14ac:dyDescent="0.25">
      <c r="E1345" s="173"/>
      <c r="F1345" s="174"/>
      <c r="G1345" s="173"/>
      <c r="H1345" s="173"/>
      <c r="I1345" s="173"/>
      <c r="J1345" s="173"/>
      <c r="K1345" s="173"/>
    </row>
    <row r="1346" spans="5:11" x14ac:dyDescent="0.25">
      <c r="E1346" s="173"/>
      <c r="F1346" s="174"/>
      <c r="G1346" s="173"/>
      <c r="H1346" s="173"/>
      <c r="I1346" s="173"/>
      <c r="J1346" s="173"/>
      <c r="K1346" s="173"/>
    </row>
    <row r="1347" spans="5:11" x14ac:dyDescent="0.25">
      <c r="E1347" s="173"/>
      <c r="F1347" s="174"/>
      <c r="G1347" s="173"/>
      <c r="H1347" s="173"/>
      <c r="I1347" s="173"/>
      <c r="J1347" s="173"/>
      <c r="K1347" s="173"/>
    </row>
    <row r="1348" spans="5:11" x14ac:dyDescent="0.25">
      <c r="E1348" s="173"/>
      <c r="F1348" s="174"/>
      <c r="G1348" s="173"/>
      <c r="H1348" s="173"/>
      <c r="I1348" s="173"/>
      <c r="J1348" s="173"/>
      <c r="K1348" s="173"/>
    </row>
    <row r="1349" spans="5:11" x14ac:dyDescent="0.25">
      <c r="E1349" s="173"/>
      <c r="F1349" s="174"/>
      <c r="G1349" s="173"/>
      <c r="H1349" s="173"/>
      <c r="I1349" s="173"/>
      <c r="J1349" s="173"/>
      <c r="K1349" s="173"/>
    </row>
    <row r="1350" spans="5:11" x14ac:dyDescent="0.25">
      <c r="E1350" s="173"/>
      <c r="F1350" s="174"/>
      <c r="G1350" s="173"/>
      <c r="H1350" s="173"/>
      <c r="I1350" s="173"/>
      <c r="J1350" s="173"/>
      <c r="K1350" s="173"/>
    </row>
    <row r="1351" spans="5:11" x14ac:dyDescent="0.25">
      <c r="E1351" s="173"/>
      <c r="F1351" s="174"/>
      <c r="G1351" s="173"/>
      <c r="H1351" s="173"/>
      <c r="I1351" s="173"/>
      <c r="J1351" s="173"/>
      <c r="K1351" s="173"/>
    </row>
    <row r="1352" spans="5:11" x14ac:dyDescent="0.25">
      <c r="E1352" s="173"/>
      <c r="F1352" s="174"/>
      <c r="G1352" s="173"/>
      <c r="H1352" s="173"/>
      <c r="I1352" s="173"/>
      <c r="J1352" s="173"/>
      <c r="K1352" s="173"/>
    </row>
    <row r="1353" spans="5:11" x14ac:dyDescent="0.25">
      <c r="E1353" s="173"/>
      <c r="F1353" s="174"/>
      <c r="G1353" s="173"/>
      <c r="H1353" s="173"/>
      <c r="I1353" s="173"/>
      <c r="J1353" s="173"/>
      <c r="K1353" s="173"/>
    </row>
    <row r="1354" spans="5:11" x14ac:dyDescent="0.25">
      <c r="E1354" s="173"/>
      <c r="F1354" s="174"/>
      <c r="G1354" s="173"/>
      <c r="H1354" s="173"/>
      <c r="I1354" s="173"/>
      <c r="J1354" s="173"/>
      <c r="K1354" s="173"/>
    </row>
    <row r="1355" spans="5:11" x14ac:dyDescent="0.25">
      <c r="E1355" s="173"/>
      <c r="F1355" s="174"/>
      <c r="G1355" s="173"/>
      <c r="H1355" s="173"/>
      <c r="I1355" s="173"/>
      <c r="J1355" s="173"/>
      <c r="K1355" s="173"/>
    </row>
    <row r="1356" spans="5:11" x14ac:dyDescent="0.25">
      <c r="E1356" s="173"/>
      <c r="F1356" s="174"/>
      <c r="G1356" s="173"/>
      <c r="H1356" s="173"/>
      <c r="I1356" s="173"/>
      <c r="J1356" s="173"/>
      <c r="K1356" s="173"/>
    </row>
    <row r="1357" spans="5:11" x14ac:dyDescent="0.25">
      <c r="E1357" s="173"/>
      <c r="F1357" s="174"/>
      <c r="G1357" s="173"/>
      <c r="H1357" s="173"/>
      <c r="I1357" s="173"/>
      <c r="J1357" s="173"/>
      <c r="K1357" s="173"/>
    </row>
    <row r="1358" spans="5:11" x14ac:dyDescent="0.25">
      <c r="E1358" s="173"/>
      <c r="F1358" s="174"/>
      <c r="G1358" s="173"/>
      <c r="H1358" s="173"/>
      <c r="I1358" s="173"/>
      <c r="J1358" s="173"/>
      <c r="K1358" s="173"/>
    </row>
    <row r="1359" spans="5:11" x14ac:dyDescent="0.25">
      <c r="E1359" s="173"/>
      <c r="F1359" s="174"/>
      <c r="G1359" s="173"/>
      <c r="H1359" s="173"/>
      <c r="I1359" s="173"/>
      <c r="J1359" s="173"/>
      <c r="K1359" s="173"/>
    </row>
    <row r="1360" spans="5:11" x14ac:dyDescent="0.25">
      <c r="E1360" s="173"/>
      <c r="F1360" s="174"/>
      <c r="G1360" s="173"/>
      <c r="H1360" s="173"/>
      <c r="I1360" s="173"/>
      <c r="J1360" s="173"/>
      <c r="K1360" s="173"/>
    </row>
    <row r="1361" spans="5:11" x14ac:dyDescent="0.25">
      <c r="E1361" s="173"/>
      <c r="F1361" s="174"/>
      <c r="G1361" s="173"/>
      <c r="H1361" s="173"/>
      <c r="I1361" s="173"/>
      <c r="J1361" s="173"/>
      <c r="K1361" s="173"/>
    </row>
    <row r="1362" spans="5:11" x14ac:dyDescent="0.25">
      <c r="E1362" s="173"/>
      <c r="F1362" s="174"/>
      <c r="G1362" s="173"/>
      <c r="H1362" s="173"/>
      <c r="I1362" s="173"/>
      <c r="J1362" s="173"/>
      <c r="K1362" s="173"/>
    </row>
    <row r="1363" spans="5:11" x14ac:dyDescent="0.25">
      <c r="E1363" s="173"/>
      <c r="F1363" s="174"/>
      <c r="G1363" s="173"/>
      <c r="H1363" s="173"/>
      <c r="I1363" s="173"/>
      <c r="J1363" s="173"/>
      <c r="K1363" s="173"/>
    </row>
    <row r="1364" spans="5:11" x14ac:dyDescent="0.25">
      <c r="E1364" s="173"/>
      <c r="F1364" s="174"/>
      <c r="G1364" s="173"/>
      <c r="H1364" s="173"/>
      <c r="I1364" s="173"/>
      <c r="J1364" s="173"/>
      <c r="K1364" s="173"/>
    </row>
    <row r="1365" spans="5:11" x14ac:dyDescent="0.25">
      <c r="E1365" s="173"/>
      <c r="F1365" s="174"/>
      <c r="G1365" s="173"/>
      <c r="H1365" s="173"/>
      <c r="I1365" s="173"/>
      <c r="J1365" s="173"/>
      <c r="K1365" s="173"/>
    </row>
    <row r="1366" spans="5:11" x14ac:dyDescent="0.25">
      <c r="E1366" s="173"/>
      <c r="F1366" s="174"/>
      <c r="G1366" s="173"/>
      <c r="H1366" s="173"/>
      <c r="I1366" s="173"/>
      <c r="J1366" s="173"/>
      <c r="K1366" s="173"/>
    </row>
    <row r="1367" spans="5:11" x14ac:dyDescent="0.25">
      <c r="E1367" s="173"/>
      <c r="F1367" s="174"/>
      <c r="G1367" s="173"/>
      <c r="H1367" s="173"/>
      <c r="I1367" s="173"/>
      <c r="J1367" s="173"/>
      <c r="K1367" s="173"/>
    </row>
    <row r="1368" spans="5:11" x14ac:dyDescent="0.25">
      <c r="E1368" s="173"/>
      <c r="F1368" s="174"/>
      <c r="G1368" s="173"/>
      <c r="H1368" s="173"/>
      <c r="I1368" s="173"/>
      <c r="J1368" s="173"/>
      <c r="K1368" s="173"/>
    </row>
    <row r="1369" spans="5:11" x14ac:dyDescent="0.25">
      <c r="E1369" s="173"/>
      <c r="F1369" s="174"/>
      <c r="G1369" s="173"/>
      <c r="H1369" s="173"/>
      <c r="I1369" s="173"/>
      <c r="J1369" s="173"/>
      <c r="K1369" s="173"/>
    </row>
    <row r="1370" spans="5:11" x14ac:dyDescent="0.25">
      <c r="E1370" s="173"/>
      <c r="F1370" s="174"/>
      <c r="G1370" s="173"/>
      <c r="H1370" s="173"/>
      <c r="I1370" s="173"/>
      <c r="J1370" s="173"/>
      <c r="K1370" s="173"/>
    </row>
    <row r="1371" spans="5:11" x14ac:dyDescent="0.25">
      <c r="E1371" s="173"/>
      <c r="F1371" s="174"/>
      <c r="G1371" s="173"/>
      <c r="H1371" s="173"/>
      <c r="I1371" s="173"/>
      <c r="J1371" s="173"/>
      <c r="K1371" s="173"/>
    </row>
    <row r="1372" spans="5:11" x14ac:dyDescent="0.25">
      <c r="E1372" s="173"/>
      <c r="F1372" s="174"/>
      <c r="G1372" s="173"/>
      <c r="H1372" s="173"/>
      <c r="I1372" s="173"/>
      <c r="J1372" s="173"/>
      <c r="K1372" s="173"/>
    </row>
    <row r="1373" spans="5:11" x14ac:dyDescent="0.25">
      <c r="E1373" s="173"/>
      <c r="F1373" s="174"/>
      <c r="G1373" s="173"/>
      <c r="H1373" s="173"/>
      <c r="I1373" s="173"/>
      <c r="J1373" s="173"/>
      <c r="K1373" s="173"/>
    </row>
    <row r="1374" spans="5:11" x14ac:dyDescent="0.25">
      <c r="E1374" s="173"/>
      <c r="F1374" s="174"/>
      <c r="G1374" s="173"/>
      <c r="H1374" s="173"/>
      <c r="I1374" s="173"/>
      <c r="J1374" s="173"/>
      <c r="K1374" s="173"/>
    </row>
    <row r="1375" spans="5:11" x14ac:dyDescent="0.25">
      <c r="E1375" s="173"/>
      <c r="F1375" s="174"/>
      <c r="G1375" s="173"/>
      <c r="H1375" s="173"/>
      <c r="I1375" s="173"/>
      <c r="J1375" s="173"/>
      <c r="K1375" s="173"/>
    </row>
    <row r="1376" spans="5:11" x14ac:dyDescent="0.25">
      <c r="E1376" s="173"/>
      <c r="F1376" s="174"/>
      <c r="G1376" s="173"/>
      <c r="H1376" s="173"/>
      <c r="I1376" s="173"/>
      <c r="J1376" s="173"/>
      <c r="K1376" s="173"/>
    </row>
    <row r="1377" spans="5:11" x14ac:dyDescent="0.25">
      <c r="E1377" s="173"/>
      <c r="F1377" s="174"/>
      <c r="G1377" s="173"/>
      <c r="H1377" s="173"/>
      <c r="I1377" s="173"/>
      <c r="J1377" s="173"/>
      <c r="K1377" s="173"/>
    </row>
    <row r="1378" spans="5:11" x14ac:dyDescent="0.25">
      <c r="E1378" s="173"/>
      <c r="F1378" s="174"/>
      <c r="G1378" s="173"/>
      <c r="H1378" s="173"/>
      <c r="I1378" s="173"/>
      <c r="J1378" s="173"/>
      <c r="K1378" s="173"/>
    </row>
    <row r="1379" spans="5:11" x14ac:dyDescent="0.25">
      <c r="E1379" s="173"/>
      <c r="F1379" s="174"/>
      <c r="G1379" s="173"/>
      <c r="H1379" s="173"/>
      <c r="I1379" s="173"/>
      <c r="J1379" s="173"/>
      <c r="K1379" s="173"/>
    </row>
    <row r="1380" spans="5:11" x14ac:dyDescent="0.25">
      <c r="E1380" s="173"/>
      <c r="F1380" s="174"/>
      <c r="G1380" s="173"/>
      <c r="H1380" s="173"/>
      <c r="I1380" s="173"/>
      <c r="J1380" s="173"/>
      <c r="K1380" s="173"/>
    </row>
    <row r="1381" spans="5:11" x14ac:dyDescent="0.25">
      <c r="E1381" s="173"/>
      <c r="F1381" s="174"/>
      <c r="G1381" s="173"/>
      <c r="H1381" s="173"/>
      <c r="I1381" s="173"/>
      <c r="J1381" s="173"/>
      <c r="K1381" s="173"/>
    </row>
    <row r="1382" spans="5:11" x14ac:dyDescent="0.25">
      <c r="E1382" s="173"/>
      <c r="F1382" s="174"/>
      <c r="G1382" s="173"/>
      <c r="H1382" s="173"/>
      <c r="I1382" s="173"/>
      <c r="J1382" s="173"/>
      <c r="K1382" s="173"/>
    </row>
    <row r="1383" spans="5:11" x14ac:dyDescent="0.25">
      <c r="E1383" s="173"/>
      <c r="F1383" s="174"/>
      <c r="G1383" s="173"/>
      <c r="H1383" s="173"/>
      <c r="I1383" s="173"/>
      <c r="J1383" s="173"/>
      <c r="K1383" s="173"/>
    </row>
    <row r="1384" spans="5:11" x14ac:dyDescent="0.25">
      <c r="E1384" s="173"/>
      <c r="F1384" s="174"/>
      <c r="G1384" s="173"/>
      <c r="H1384" s="173"/>
      <c r="I1384" s="173"/>
      <c r="J1384" s="173"/>
      <c r="K1384" s="173"/>
    </row>
    <row r="1385" spans="5:11" x14ac:dyDescent="0.25">
      <c r="E1385" s="173"/>
      <c r="F1385" s="174"/>
      <c r="G1385" s="173"/>
      <c r="H1385" s="173"/>
      <c r="I1385" s="173"/>
      <c r="J1385" s="173"/>
      <c r="K1385" s="173"/>
    </row>
    <row r="1386" spans="5:11" x14ac:dyDescent="0.25">
      <c r="E1386" s="173"/>
      <c r="F1386" s="174"/>
      <c r="G1386" s="173"/>
      <c r="H1386" s="173"/>
      <c r="I1386" s="173"/>
      <c r="J1386" s="173"/>
      <c r="K1386" s="173"/>
    </row>
    <row r="1387" spans="5:11" x14ac:dyDescent="0.25">
      <c r="E1387" s="173"/>
      <c r="F1387" s="174"/>
      <c r="G1387" s="173"/>
      <c r="H1387" s="173"/>
      <c r="I1387" s="173"/>
      <c r="J1387" s="173"/>
      <c r="K1387" s="173"/>
    </row>
    <row r="1388" spans="5:11" x14ac:dyDescent="0.25">
      <c r="E1388" s="173"/>
      <c r="F1388" s="174"/>
      <c r="G1388" s="173"/>
      <c r="H1388" s="173"/>
      <c r="I1388" s="173"/>
      <c r="J1388" s="173"/>
      <c r="K1388" s="173"/>
    </row>
    <row r="1389" spans="5:11" x14ac:dyDescent="0.25">
      <c r="E1389" s="173"/>
      <c r="F1389" s="174"/>
      <c r="G1389" s="173"/>
      <c r="H1389" s="173"/>
      <c r="I1389" s="173"/>
      <c r="J1389" s="173"/>
      <c r="K1389" s="173"/>
    </row>
    <row r="1390" spans="5:11" x14ac:dyDescent="0.25">
      <c r="E1390" s="173"/>
      <c r="F1390" s="174"/>
      <c r="G1390" s="173"/>
      <c r="H1390" s="173"/>
      <c r="I1390" s="173"/>
      <c r="J1390" s="173"/>
      <c r="K1390" s="173"/>
    </row>
    <row r="1391" spans="5:11" x14ac:dyDescent="0.25">
      <c r="E1391" s="173"/>
      <c r="F1391" s="174"/>
      <c r="G1391" s="173"/>
      <c r="H1391" s="173"/>
      <c r="I1391" s="173"/>
      <c r="J1391" s="173"/>
      <c r="K1391" s="173"/>
    </row>
    <row r="1392" spans="5:11" x14ac:dyDescent="0.25">
      <c r="E1392" s="173"/>
      <c r="F1392" s="174"/>
      <c r="G1392" s="173"/>
      <c r="H1392" s="173"/>
      <c r="I1392" s="173"/>
      <c r="J1392" s="173"/>
      <c r="K1392" s="173"/>
    </row>
    <row r="1393" spans="5:11" x14ac:dyDescent="0.25">
      <c r="E1393" s="173"/>
      <c r="F1393" s="174"/>
      <c r="G1393" s="173"/>
      <c r="H1393" s="173"/>
      <c r="I1393" s="173"/>
      <c r="J1393" s="173"/>
      <c r="K1393" s="173"/>
    </row>
    <row r="1394" spans="5:11" x14ac:dyDescent="0.25">
      <c r="E1394" s="173"/>
      <c r="F1394" s="174"/>
      <c r="G1394" s="173"/>
      <c r="H1394" s="173"/>
      <c r="I1394" s="173"/>
      <c r="J1394" s="173"/>
      <c r="K1394" s="173"/>
    </row>
    <row r="1395" spans="5:11" x14ac:dyDescent="0.25">
      <c r="E1395" s="173"/>
      <c r="F1395" s="174"/>
      <c r="G1395" s="173"/>
      <c r="H1395" s="173"/>
      <c r="I1395" s="173"/>
      <c r="J1395" s="173"/>
      <c r="K1395" s="173"/>
    </row>
    <row r="1396" spans="5:11" x14ac:dyDescent="0.25">
      <c r="E1396" s="173"/>
      <c r="F1396" s="174"/>
      <c r="G1396" s="173"/>
      <c r="H1396" s="173"/>
      <c r="I1396" s="173"/>
      <c r="J1396" s="173"/>
      <c r="K1396" s="173"/>
    </row>
    <row r="1397" spans="5:11" x14ac:dyDescent="0.25">
      <c r="E1397" s="173"/>
      <c r="F1397" s="174"/>
      <c r="G1397" s="173"/>
      <c r="H1397" s="173"/>
      <c r="I1397" s="173"/>
      <c r="J1397" s="173"/>
      <c r="K1397" s="173"/>
    </row>
    <row r="1398" spans="5:11" x14ac:dyDescent="0.25">
      <c r="E1398" s="173"/>
      <c r="F1398" s="174"/>
      <c r="G1398" s="173"/>
      <c r="H1398" s="173"/>
      <c r="I1398" s="173"/>
      <c r="J1398" s="173"/>
      <c r="K1398" s="173"/>
    </row>
    <row r="1399" spans="5:11" x14ac:dyDescent="0.25">
      <c r="E1399" s="173"/>
      <c r="F1399" s="174"/>
      <c r="G1399" s="173"/>
      <c r="H1399" s="173"/>
      <c r="I1399" s="173"/>
      <c r="J1399" s="173"/>
      <c r="K1399" s="173"/>
    </row>
    <row r="1400" spans="5:11" x14ac:dyDescent="0.25">
      <c r="E1400" s="173"/>
      <c r="F1400" s="174"/>
      <c r="G1400" s="173"/>
      <c r="H1400" s="173"/>
      <c r="I1400" s="173"/>
      <c r="J1400" s="173"/>
      <c r="K1400" s="173"/>
    </row>
    <row r="1401" spans="5:11" x14ac:dyDescent="0.25">
      <c r="E1401" s="173"/>
      <c r="F1401" s="174"/>
      <c r="G1401" s="173"/>
      <c r="H1401" s="173"/>
      <c r="I1401" s="173"/>
      <c r="J1401" s="173"/>
      <c r="K1401" s="173"/>
    </row>
    <row r="1402" spans="5:11" x14ac:dyDescent="0.25">
      <c r="E1402" s="173"/>
      <c r="F1402" s="174"/>
      <c r="G1402" s="173"/>
      <c r="H1402" s="173"/>
      <c r="I1402" s="173"/>
      <c r="J1402" s="173"/>
      <c r="K1402" s="173"/>
    </row>
    <row r="1403" spans="5:11" x14ac:dyDescent="0.25">
      <c r="E1403" s="173"/>
      <c r="F1403" s="174"/>
      <c r="G1403" s="173"/>
      <c r="H1403" s="173"/>
      <c r="I1403" s="173"/>
      <c r="J1403" s="173"/>
      <c r="K1403" s="173"/>
    </row>
    <row r="1404" spans="5:11" x14ac:dyDescent="0.25">
      <c r="E1404" s="173"/>
      <c r="F1404" s="174"/>
      <c r="G1404" s="173"/>
      <c r="H1404" s="173"/>
      <c r="I1404" s="173"/>
      <c r="J1404" s="173"/>
      <c r="K1404" s="173"/>
    </row>
    <row r="1405" spans="5:11" x14ac:dyDescent="0.25">
      <c r="E1405" s="173"/>
      <c r="F1405" s="174"/>
      <c r="G1405" s="173"/>
      <c r="H1405" s="173"/>
      <c r="I1405" s="173"/>
      <c r="J1405" s="173"/>
      <c r="K1405" s="173"/>
    </row>
    <row r="1406" spans="5:11" x14ac:dyDescent="0.25">
      <c r="E1406" s="173"/>
      <c r="F1406" s="174"/>
      <c r="G1406" s="173"/>
      <c r="H1406" s="173"/>
      <c r="I1406" s="173"/>
      <c r="J1406" s="173"/>
      <c r="K1406" s="173"/>
    </row>
    <row r="1407" spans="5:11" x14ac:dyDescent="0.25">
      <c r="E1407" s="173"/>
      <c r="F1407" s="174"/>
      <c r="G1407" s="173"/>
      <c r="H1407" s="173"/>
      <c r="I1407" s="173"/>
      <c r="J1407" s="173"/>
      <c r="K1407" s="173"/>
    </row>
    <row r="1408" spans="5:11" x14ac:dyDescent="0.25">
      <c r="E1408" s="173"/>
      <c r="F1408" s="174"/>
      <c r="G1408" s="173"/>
      <c r="H1408" s="173"/>
      <c r="I1408" s="173"/>
      <c r="J1408" s="173"/>
      <c r="K1408" s="173"/>
    </row>
    <row r="1409" spans="5:11" x14ac:dyDescent="0.25">
      <c r="E1409" s="173"/>
      <c r="F1409" s="174"/>
      <c r="G1409" s="173"/>
      <c r="H1409" s="173"/>
      <c r="I1409" s="173"/>
      <c r="J1409" s="173"/>
      <c r="K1409" s="173"/>
    </row>
    <row r="1410" spans="5:11" x14ac:dyDescent="0.25">
      <c r="E1410" s="173"/>
      <c r="F1410" s="174"/>
      <c r="G1410" s="173"/>
      <c r="H1410" s="173"/>
      <c r="I1410" s="173"/>
      <c r="J1410" s="173"/>
      <c r="K1410" s="173"/>
    </row>
    <row r="1411" spans="5:11" x14ac:dyDescent="0.25">
      <c r="E1411" s="173"/>
      <c r="F1411" s="174"/>
      <c r="G1411" s="173"/>
      <c r="H1411" s="173"/>
      <c r="I1411" s="173"/>
      <c r="J1411" s="173"/>
      <c r="K1411" s="173"/>
    </row>
    <row r="1412" spans="5:11" x14ac:dyDescent="0.25">
      <c r="E1412" s="173"/>
      <c r="F1412" s="174"/>
      <c r="G1412" s="173"/>
      <c r="H1412" s="173"/>
      <c r="I1412" s="173"/>
      <c r="J1412" s="173"/>
      <c r="K1412" s="173"/>
    </row>
    <row r="1413" spans="5:11" x14ac:dyDescent="0.25">
      <c r="E1413" s="173"/>
      <c r="F1413" s="174"/>
      <c r="G1413" s="173"/>
      <c r="H1413" s="173"/>
      <c r="I1413" s="173"/>
      <c r="J1413" s="173"/>
      <c r="K1413" s="173"/>
    </row>
    <row r="1414" spans="5:11" x14ac:dyDescent="0.25">
      <c r="E1414" s="173"/>
      <c r="F1414" s="174"/>
      <c r="G1414" s="173"/>
      <c r="H1414" s="173"/>
      <c r="I1414" s="173"/>
      <c r="J1414" s="173"/>
      <c r="K1414" s="173"/>
    </row>
    <row r="1415" spans="5:11" x14ac:dyDescent="0.25">
      <c r="E1415" s="173"/>
      <c r="F1415" s="174"/>
      <c r="G1415" s="173"/>
      <c r="H1415" s="173"/>
      <c r="I1415" s="173"/>
      <c r="J1415" s="173"/>
      <c r="K1415" s="173"/>
    </row>
    <row r="1416" spans="5:11" x14ac:dyDescent="0.25">
      <c r="E1416" s="173"/>
      <c r="F1416" s="174"/>
      <c r="G1416" s="173"/>
      <c r="H1416" s="173"/>
      <c r="I1416" s="173"/>
      <c r="J1416" s="173"/>
      <c r="K1416" s="173"/>
    </row>
    <row r="1417" spans="5:11" x14ac:dyDescent="0.25">
      <c r="E1417" s="173"/>
      <c r="F1417" s="174"/>
      <c r="G1417" s="173"/>
      <c r="H1417" s="173"/>
      <c r="I1417" s="173"/>
      <c r="J1417" s="173"/>
      <c r="K1417" s="173"/>
    </row>
    <row r="1418" spans="5:11" x14ac:dyDescent="0.25">
      <c r="E1418" s="173"/>
      <c r="F1418" s="174"/>
      <c r="G1418" s="173"/>
      <c r="H1418" s="173"/>
      <c r="I1418" s="173"/>
      <c r="J1418" s="173"/>
      <c r="K1418" s="173"/>
    </row>
    <row r="1419" spans="5:11" x14ac:dyDescent="0.25">
      <c r="E1419" s="173"/>
      <c r="F1419" s="174"/>
      <c r="G1419" s="173"/>
      <c r="H1419" s="173"/>
      <c r="I1419" s="173"/>
      <c r="J1419" s="173"/>
      <c r="K1419" s="173"/>
    </row>
    <row r="1420" spans="5:11" x14ac:dyDescent="0.25">
      <c r="E1420" s="173"/>
      <c r="F1420" s="174"/>
      <c r="G1420" s="173"/>
      <c r="H1420" s="173"/>
      <c r="I1420" s="173"/>
      <c r="J1420" s="173"/>
      <c r="K1420" s="173"/>
    </row>
    <row r="1421" spans="5:11" x14ac:dyDescent="0.25">
      <c r="E1421" s="173"/>
      <c r="F1421" s="174"/>
      <c r="G1421" s="173"/>
      <c r="H1421" s="173"/>
      <c r="I1421" s="173"/>
      <c r="J1421" s="173"/>
      <c r="K1421" s="173"/>
    </row>
    <row r="1422" spans="5:11" x14ac:dyDescent="0.25">
      <c r="E1422" s="173"/>
      <c r="F1422" s="174"/>
      <c r="G1422" s="173"/>
      <c r="H1422" s="173"/>
      <c r="I1422" s="173"/>
      <c r="J1422" s="173"/>
      <c r="K1422" s="173"/>
    </row>
    <row r="1423" spans="5:11" x14ac:dyDescent="0.25">
      <c r="E1423" s="173"/>
      <c r="F1423" s="174"/>
      <c r="G1423" s="173"/>
      <c r="H1423" s="173"/>
      <c r="I1423" s="173"/>
      <c r="J1423" s="173"/>
      <c r="K1423" s="173"/>
    </row>
    <row r="1424" spans="5:11" x14ac:dyDescent="0.25">
      <c r="E1424" s="173"/>
      <c r="F1424" s="174"/>
      <c r="G1424" s="173"/>
      <c r="H1424" s="173"/>
      <c r="I1424" s="173"/>
      <c r="J1424" s="173"/>
      <c r="K1424" s="173"/>
    </row>
    <row r="1425" spans="5:11" x14ac:dyDescent="0.25">
      <c r="E1425" s="173"/>
      <c r="F1425" s="174"/>
      <c r="G1425" s="173"/>
      <c r="H1425" s="173"/>
      <c r="I1425" s="173"/>
      <c r="J1425" s="173"/>
      <c r="K1425" s="173"/>
    </row>
    <row r="1426" spans="5:11" x14ac:dyDescent="0.25">
      <c r="E1426" s="173"/>
      <c r="F1426" s="174"/>
      <c r="G1426" s="173"/>
      <c r="H1426" s="173"/>
      <c r="I1426" s="173"/>
      <c r="J1426" s="173"/>
      <c r="K1426" s="173"/>
    </row>
    <row r="1427" spans="5:11" x14ac:dyDescent="0.25">
      <c r="E1427" s="173"/>
      <c r="F1427" s="174"/>
      <c r="G1427" s="173"/>
      <c r="H1427" s="173"/>
      <c r="I1427" s="173"/>
      <c r="J1427" s="173"/>
      <c r="K1427" s="173"/>
    </row>
    <row r="1428" spans="5:11" x14ac:dyDescent="0.25">
      <c r="E1428" s="173"/>
      <c r="F1428" s="174"/>
      <c r="G1428" s="173"/>
      <c r="H1428" s="173"/>
      <c r="I1428" s="173"/>
      <c r="J1428" s="173"/>
      <c r="K1428" s="173"/>
    </row>
    <row r="1429" spans="5:11" x14ac:dyDescent="0.25">
      <c r="E1429" s="173"/>
      <c r="F1429" s="174"/>
      <c r="G1429" s="173"/>
      <c r="H1429" s="173"/>
      <c r="I1429" s="173"/>
      <c r="J1429" s="173"/>
      <c r="K1429" s="173"/>
    </row>
    <row r="1430" spans="5:11" x14ac:dyDescent="0.25">
      <c r="E1430" s="173"/>
      <c r="F1430" s="174"/>
      <c r="G1430" s="173"/>
      <c r="H1430" s="173"/>
      <c r="I1430" s="173"/>
      <c r="J1430" s="173"/>
      <c r="K1430" s="173"/>
    </row>
    <row r="1431" spans="5:11" x14ac:dyDescent="0.25">
      <c r="E1431" s="173"/>
      <c r="F1431" s="174"/>
      <c r="G1431" s="173"/>
      <c r="H1431" s="173"/>
      <c r="I1431" s="173"/>
      <c r="J1431" s="173"/>
      <c r="K1431" s="173"/>
    </row>
    <row r="1432" spans="5:11" x14ac:dyDescent="0.25">
      <c r="E1432" s="173"/>
      <c r="F1432" s="174"/>
      <c r="G1432" s="173"/>
      <c r="H1432" s="173"/>
      <c r="I1432" s="173"/>
      <c r="J1432" s="173"/>
      <c r="K1432" s="173"/>
    </row>
    <row r="1433" spans="5:11" x14ac:dyDescent="0.25">
      <c r="E1433" s="173"/>
      <c r="F1433" s="174"/>
      <c r="G1433" s="173"/>
      <c r="H1433" s="173"/>
      <c r="I1433" s="173"/>
      <c r="J1433" s="173"/>
      <c r="K1433" s="173"/>
    </row>
    <row r="1434" spans="5:11" x14ac:dyDescent="0.25">
      <c r="E1434" s="173"/>
      <c r="F1434" s="174"/>
      <c r="G1434" s="173"/>
      <c r="H1434" s="173"/>
      <c r="I1434" s="173"/>
      <c r="J1434" s="173"/>
      <c r="K1434" s="173"/>
    </row>
    <row r="1435" spans="5:11" x14ac:dyDescent="0.25">
      <c r="E1435" s="173"/>
      <c r="F1435" s="174"/>
      <c r="G1435" s="173"/>
      <c r="H1435" s="173"/>
      <c r="I1435" s="173"/>
      <c r="J1435" s="173"/>
      <c r="K1435" s="173"/>
    </row>
    <row r="1436" spans="5:11" x14ac:dyDescent="0.25">
      <c r="E1436" s="173"/>
      <c r="F1436" s="174"/>
      <c r="G1436" s="173"/>
      <c r="H1436" s="173"/>
      <c r="I1436" s="173"/>
      <c r="J1436" s="173"/>
      <c r="K1436" s="173"/>
    </row>
    <row r="1437" spans="5:11" x14ac:dyDescent="0.25">
      <c r="E1437" s="173"/>
      <c r="F1437" s="174"/>
      <c r="G1437" s="173"/>
      <c r="H1437" s="173"/>
      <c r="I1437" s="173"/>
      <c r="J1437" s="173"/>
      <c r="K1437" s="173"/>
    </row>
    <row r="1438" spans="5:11" x14ac:dyDescent="0.25">
      <c r="E1438" s="173"/>
      <c r="F1438" s="174"/>
      <c r="G1438" s="173"/>
      <c r="H1438" s="173"/>
      <c r="I1438" s="173"/>
      <c r="J1438" s="173"/>
      <c r="K1438" s="173"/>
    </row>
    <row r="1439" spans="5:11" x14ac:dyDescent="0.25">
      <c r="E1439" s="173"/>
      <c r="F1439" s="174"/>
      <c r="G1439" s="173"/>
      <c r="H1439" s="173"/>
      <c r="I1439" s="173"/>
      <c r="J1439" s="173"/>
      <c r="K1439" s="173"/>
    </row>
    <row r="1440" spans="5:11" x14ac:dyDescent="0.25">
      <c r="E1440" s="173"/>
      <c r="F1440" s="174"/>
      <c r="G1440" s="173"/>
      <c r="H1440" s="173"/>
      <c r="I1440" s="173"/>
      <c r="J1440" s="173"/>
      <c r="K1440" s="173"/>
    </row>
    <row r="1441" spans="5:11" x14ac:dyDescent="0.25">
      <c r="E1441" s="173"/>
      <c r="F1441" s="174"/>
      <c r="G1441" s="173"/>
      <c r="H1441" s="173"/>
      <c r="I1441" s="173"/>
      <c r="J1441" s="173"/>
      <c r="K1441" s="173"/>
    </row>
    <row r="1442" spans="5:11" x14ac:dyDescent="0.25">
      <c r="E1442" s="173"/>
      <c r="F1442" s="174"/>
      <c r="G1442" s="173"/>
      <c r="H1442" s="173"/>
      <c r="I1442" s="173"/>
      <c r="J1442" s="173"/>
      <c r="K1442" s="173"/>
    </row>
    <row r="1443" spans="5:11" x14ac:dyDescent="0.25">
      <c r="E1443" s="173"/>
      <c r="F1443" s="174"/>
      <c r="G1443" s="173"/>
      <c r="H1443" s="173"/>
      <c r="I1443" s="173"/>
      <c r="J1443" s="173"/>
      <c r="K1443" s="173"/>
    </row>
    <row r="1444" spans="5:11" x14ac:dyDescent="0.25">
      <c r="E1444" s="173"/>
      <c r="F1444" s="174"/>
      <c r="G1444" s="173"/>
      <c r="H1444" s="173"/>
      <c r="I1444" s="173"/>
      <c r="J1444" s="173"/>
      <c r="K1444" s="173"/>
    </row>
    <row r="1445" spans="5:11" x14ac:dyDescent="0.25">
      <c r="E1445" s="173"/>
      <c r="F1445" s="174"/>
      <c r="G1445" s="173"/>
      <c r="H1445" s="173"/>
      <c r="I1445" s="173"/>
      <c r="J1445" s="173"/>
      <c r="K1445" s="173"/>
    </row>
    <row r="1446" spans="5:11" x14ac:dyDescent="0.25">
      <c r="E1446" s="173"/>
      <c r="F1446" s="174"/>
      <c r="G1446" s="173"/>
      <c r="H1446" s="173"/>
      <c r="I1446" s="173"/>
      <c r="J1446" s="173"/>
      <c r="K1446" s="173"/>
    </row>
    <row r="1447" spans="5:11" x14ac:dyDescent="0.25">
      <c r="E1447" s="173"/>
      <c r="F1447" s="174"/>
      <c r="G1447" s="173"/>
      <c r="H1447" s="173"/>
      <c r="I1447" s="173"/>
      <c r="J1447" s="173"/>
      <c r="K1447" s="173"/>
    </row>
    <row r="1448" spans="5:11" x14ac:dyDescent="0.25">
      <c r="E1448" s="173"/>
      <c r="F1448" s="174"/>
      <c r="G1448" s="173"/>
      <c r="H1448" s="173"/>
      <c r="I1448" s="173"/>
      <c r="J1448" s="173"/>
      <c r="K1448" s="173"/>
    </row>
    <row r="1449" spans="5:11" x14ac:dyDescent="0.25">
      <c r="E1449" s="173"/>
      <c r="F1449" s="174"/>
      <c r="G1449" s="173"/>
      <c r="H1449" s="173"/>
      <c r="I1449" s="173"/>
      <c r="J1449" s="173"/>
      <c r="K1449" s="173"/>
    </row>
    <row r="1450" spans="5:11" x14ac:dyDescent="0.25">
      <c r="E1450" s="173"/>
      <c r="F1450" s="174"/>
      <c r="G1450" s="173"/>
      <c r="H1450" s="173"/>
      <c r="I1450" s="173"/>
      <c r="J1450" s="173"/>
      <c r="K1450" s="173"/>
    </row>
    <row r="1451" spans="5:11" x14ac:dyDescent="0.25">
      <c r="E1451" s="173"/>
      <c r="F1451" s="174"/>
      <c r="G1451" s="173"/>
      <c r="H1451" s="173"/>
      <c r="I1451" s="173"/>
      <c r="J1451" s="173"/>
      <c r="K1451" s="173"/>
    </row>
    <row r="1452" spans="5:11" x14ac:dyDescent="0.25">
      <c r="E1452" s="173"/>
      <c r="F1452" s="174"/>
      <c r="G1452" s="173"/>
      <c r="H1452" s="173"/>
      <c r="I1452" s="173"/>
      <c r="J1452" s="173"/>
      <c r="K1452" s="173"/>
    </row>
    <row r="1453" spans="5:11" x14ac:dyDescent="0.25">
      <c r="E1453" s="173"/>
      <c r="F1453" s="174"/>
      <c r="G1453" s="173"/>
      <c r="H1453" s="173"/>
      <c r="I1453" s="173"/>
      <c r="J1453" s="173"/>
      <c r="K1453" s="173"/>
    </row>
    <row r="1454" spans="5:11" x14ac:dyDescent="0.25">
      <c r="E1454" s="173"/>
      <c r="F1454" s="174"/>
      <c r="G1454" s="173"/>
      <c r="H1454" s="173"/>
      <c r="I1454" s="173"/>
      <c r="J1454" s="173"/>
      <c r="K1454" s="173"/>
    </row>
    <row r="1455" spans="5:11" x14ac:dyDescent="0.25">
      <c r="E1455" s="173"/>
      <c r="F1455" s="174"/>
      <c r="G1455" s="173"/>
      <c r="H1455" s="173"/>
      <c r="I1455" s="173"/>
      <c r="J1455" s="173"/>
      <c r="K1455" s="173"/>
    </row>
    <row r="1456" spans="5:11" x14ac:dyDescent="0.25">
      <c r="E1456" s="173"/>
      <c r="F1456" s="174"/>
      <c r="G1456" s="173"/>
      <c r="H1456" s="173"/>
      <c r="I1456" s="173"/>
      <c r="J1456" s="173"/>
      <c r="K1456" s="173"/>
    </row>
    <row r="1457" spans="5:11" x14ac:dyDescent="0.25">
      <c r="E1457" s="173"/>
      <c r="F1457" s="174"/>
      <c r="G1457" s="173"/>
      <c r="H1457" s="173"/>
      <c r="I1457" s="173"/>
      <c r="J1457" s="173"/>
      <c r="K1457" s="173"/>
    </row>
    <row r="1458" spans="5:11" x14ac:dyDescent="0.25">
      <c r="E1458" s="173"/>
      <c r="F1458" s="174"/>
      <c r="G1458" s="173"/>
      <c r="H1458" s="173"/>
      <c r="I1458" s="173"/>
      <c r="J1458" s="173"/>
      <c r="K1458" s="173"/>
    </row>
    <row r="1459" spans="5:11" x14ac:dyDescent="0.25">
      <c r="E1459" s="173"/>
      <c r="F1459" s="174"/>
      <c r="G1459" s="173"/>
      <c r="H1459" s="173"/>
      <c r="I1459" s="173"/>
      <c r="J1459" s="173"/>
      <c r="K1459" s="173"/>
    </row>
    <row r="1460" spans="5:11" x14ac:dyDescent="0.25">
      <c r="E1460" s="173"/>
      <c r="F1460" s="174"/>
      <c r="G1460" s="173"/>
      <c r="H1460" s="173"/>
      <c r="I1460" s="173"/>
      <c r="J1460" s="173"/>
      <c r="K1460" s="173"/>
    </row>
    <row r="1461" spans="5:11" x14ac:dyDescent="0.25">
      <c r="E1461" s="173"/>
      <c r="F1461" s="174"/>
      <c r="G1461" s="173"/>
      <c r="H1461" s="173"/>
      <c r="I1461" s="173"/>
      <c r="J1461" s="173"/>
      <c r="K1461" s="173"/>
    </row>
    <row r="1462" spans="5:11" x14ac:dyDescent="0.25">
      <c r="E1462" s="173"/>
      <c r="F1462" s="174"/>
      <c r="G1462" s="173"/>
      <c r="H1462" s="173"/>
      <c r="I1462" s="173"/>
      <c r="J1462" s="173"/>
      <c r="K1462" s="173"/>
    </row>
    <row r="1463" spans="5:11" x14ac:dyDescent="0.25">
      <c r="E1463" s="173"/>
      <c r="F1463" s="174"/>
      <c r="G1463" s="173"/>
      <c r="H1463" s="173"/>
      <c r="I1463" s="173"/>
      <c r="J1463" s="173"/>
      <c r="K1463" s="173"/>
    </row>
    <row r="1464" spans="5:11" x14ac:dyDescent="0.25">
      <c r="E1464" s="173"/>
      <c r="F1464" s="174"/>
      <c r="G1464" s="173"/>
      <c r="H1464" s="173"/>
      <c r="I1464" s="173"/>
      <c r="J1464" s="173"/>
      <c r="K1464" s="173"/>
    </row>
    <row r="1465" spans="5:11" x14ac:dyDescent="0.25">
      <c r="E1465" s="173"/>
      <c r="F1465" s="174"/>
      <c r="G1465" s="173"/>
      <c r="H1465" s="173"/>
      <c r="I1465" s="173"/>
      <c r="J1465" s="173"/>
      <c r="K1465" s="173"/>
    </row>
    <row r="1466" spans="5:11" x14ac:dyDescent="0.25">
      <c r="E1466" s="173"/>
      <c r="F1466" s="174"/>
      <c r="G1466" s="173"/>
      <c r="H1466" s="173"/>
      <c r="I1466" s="173"/>
      <c r="J1466" s="173"/>
      <c r="K1466" s="173"/>
    </row>
    <row r="1467" spans="5:11" x14ac:dyDescent="0.25">
      <c r="E1467" s="173"/>
      <c r="F1467" s="174"/>
      <c r="G1467" s="173"/>
      <c r="H1467" s="173"/>
      <c r="I1467" s="173"/>
      <c r="J1467" s="173"/>
      <c r="K1467" s="173"/>
    </row>
    <row r="1468" spans="5:11" x14ac:dyDescent="0.25">
      <c r="E1468" s="173"/>
      <c r="F1468" s="174"/>
      <c r="G1468" s="173"/>
      <c r="H1468" s="173"/>
      <c r="I1468" s="173"/>
      <c r="J1468" s="173"/>
      <c r="K1468" s="173"/>
    </row>
    <row r="1469" spans="5:11" x14ac:dyDescent="0.25">
      <c r="E1469" s="173"/>
      <c r="F1469" s="174"/>
      <c r="G1469" s="173"/>
      <c r="H1469" s="173"/>
      <c r="I1469" s="173"/>
      <c r="J1469" s="173"/>
      <c r="K1469" s="173"/>
    </row>
    <row r="1470" spans="5:11" x14ac:dyDescent="0.25">
      <c r="E1470" s="173"/>
      <c r="F1470" s="174"/>
      <c r="G1470" s="173"/>
      <c r="H1470" s="173"/>
      <c r="I1470" s="173"/>
      <c r="J1470" s="173"/>
      <c r="K1470" s="173"/>
    </row>
    <row r="1471" spans="5:11" x14ac:dyDescent="0.25">
      <c r="E1471" s="173"/>
      <c r="F1471" s="174"/>
      <c r="G1471" s="173"/>
      <c r="H1471" s="173"/>
      <c r="I1471" s="173"/>
      <c r="J1471" s="173"/>
      <c r="K1471" s="173"/>
    </row>
    <row r="1472" spans="5:11" x14ac:dyDescent="0.25">
      <c r="E1472" s="173"/>
      <c r="F1472" s="174"/>
      <c r="G1472" s="173"/>
      <c r="H1472" s="173"/>
      <c r="I1472" s="173"/>
      <c r="J1472" s="173"/>
      <c r="K1472" s="173"/>
    </row>
    <row r="1473" spans="5:11" x14ac:dyDescent="0.25">
      <c r="E1473" s="173"/>
      <c r="F1473" s="174"/>
      <c r="G1473" s="173"/>
      <c r="H1473" s="173"/>
      <c r="I1473" s="173"/>
      <c r="J1473" s="173"/>
      <c r="K1473" s="173"/>
    </row>
    <row r="1474" spans="5:11" x14ac:dyDescent="0.25">
      <c r="E1474" s="173"/>
      <c r="F1474" s="174"/>
      <c r="G1474" s="173"/>
      <c r="H1474" s="173"/>
      <c r="I1474" s="173"/>
      <c r="J1474" s="173"/>
      <c r="K1474" s="173"/>
    </row>
    <row r="1475" spans="5:11" x14ac:dyDescent="0.25">
      <c r="E1475" s="173"/>
      <c r="F1475" s="174"/>
      <c r="G1475" s="173"/>
      <c r="H1475" s="173"/>
      <c r="I1475" s="173"/>
      <c r="J1475" s="173"/>
      <c r="K1475" s="173"/>
    </row>
    <row r="1476" spans="5:11" x14ac:dyDescent="0.25">
      <c r="E1476" s="173"/>
      <c r="F1476" s="174"/>
      <c r="G1476" s="173"/>
      <c r="H1476" s="173"/>
      <c r="I1476" s="173"/>
      <c r="J1476" s="173"/>
      <c r="K1476" s="173"/>
    </row>
    <row r="1477" spans="5:11" x14ac:dyDescent="0.25">
      <c r="E1477" s="173"/>
      <c r="F1477" s="174"/>
      <c r="G1477" s="173"/>
      <c r="H1477" s="173"/>
      <c r="I1477" s="173"/>
      <c r="J1477" s="173"/>
      <c r="K1477" s="173"/>
    </row>
    <row r="1478" spans="5:11" x14ac:dyDescent="0.25">
      <c r="E1478" s="173"/>
      <c r="F1478" s="174"/>
      <c r="G1478" s="173"/>
      <c r="H1478" s="173"/>
      <c r="I1478" s="173"/>
      <c r="J1478" s="173"/>
      <c r="K1478" s="173"/>
    </row>
    <row r="1479" spans="5:11" x14ac:dyDescent="0.25">
      <c r="E1479" s="173"/>
      <c r="F1479" s="174"/>
      <c r="G1479" s="173"/>
      <c r="H1479" s="173"/>
      <c r="I1479" s="173"/>
      <c r="J1479" s="173"/>
      <c r="K1479" s="173"/>
    </row>
    <row r="1480" spans="5:11" x14ac:dyDescent="0.25">
      <c r="E1480" s="173"/>
      <c r="F1480" s="174"/>
      <c r="G1480" s="173"/>
      <c r="H1480" s="173"/>
      <c r="I1480" s="173"/>
      <c r="J1480" s="173"/>
      <c r="K1480" s="173"/>
    </row>
    <row r="1481" spans="5:11" x14ac:dyDescent="0.25">
      <c r="E1481" s="173"/>
      <c r="F1481" s="174"/>
      <c r="G1481" s="173"/>
      <c r="H1481" s="173"/>
      <c r="I1481" s="173"/>
      <c r="J1481" s="173"/>
      <c r="K1481" s="173"/>
    </row>
    <row r="1482" spans="5:11" x14ac:dyDescent="0.25">
      <c r="E1482" s="173"/>
      <c r="F1482" s="174"/>
      <c r="G1482" s="173"/>
      <c r="H1482" s="173"/>
      <c r="I1482" s="173"/>
      <c r="J1482" s="173"/>
      <c r="K1482" s="173"/>
    </row>
    <row r="1483" spans="5:11" x14ac:dyDescent="0.25">
      <c r="E1483" s="173"/>
      <c r="F1483" s="174"/>
      <c r="G1483" s="173"/>
      <c r="H1483" s="173"/>
      <c r="I1483" s="173"/>
      <c r="J1483" s="173"/>
      <c r="K1483" s="173"/>
    </row>
    <row r="1484" spans="5:11" x14ac:dyDescent="0.25">
      <c r="E1484" s="173"/>
      <c r="F1484" s="174"/>
      <c r="G1484" s="173"/>
      <c r="H1484" s="173"/>
      <c r="I1484" s="173"/>
      <c r="J1484" s="173"/>
      <c r="K1484" s="173"/>
    </row>
    <row r="1485" spans="5:11" x14ac:dyDescent="0.25">
      <c r="E1485" s="173"/>
      <c r="F1485" s="174"/>
      <c r="G1485" s="173"/>
      <c r="H1485" s="173"/>
      <c r="I1485" s="173"/>
      <c r="J1485" s="173"/>
      <c r="K1485" s="173"/>
    </row>
    <row r="1486" spans="5:11" x14ac:dyDescent="0.25">
      <c r="E1486" s="173"/>
      <c r="F1486" s="174"/>
      <c r="G1486" s="173"/>
      <c r="H1486" s="173"/>
      <c r="I1486" s="173"/>
      <c r="J1486" s="173"/>
      <c r="K1486" s="173"/>
    </row>
    <row r="1487" spans="5:11" x14ac:dyDescent="0.25">
      <c r="E1487" s="173"/>
      <c r="F1487" s="174"/>
      <c r="G1487" s="173"/>
      <c r="H1487" s="173"/>
      <c r="I1487" s="173"/>
      <c r="J1487" s="173"/>
      <c r="K1487" s="173"/>
    </row>
    <row r="1488" spans="5:11" x14ac:dyDescent="0.25">
      <c r="E1488" s="173"/>
      <c r="F1488" s="174"/>
      <c r="G1488" s="173"/>
      <c r="H1488" s="173"/>
      <c r="I1488" s="173"/>
      <c r="J1488" s="173"/>
      <c r="K1488" s="173"/>
    </row>
    <row r="1489" spans="5:11" x14ac:dyDescent="0.25">
      <c r="E1489" s="173"/>
      <c r="F1489" s="174"/>
      <c r="G1489" s="173"/>
      <c r="H1489" s="173"/>
      <c r="I1489" s="173"/>
      <c r="J1489" s="173"/>
      <c r="K1489" s="173"/>
    </row>
    <row r="1490" spans="5:11" x14ac:dyDescent="0.25">
      <c r="E1490" s="173"/>
      <c r="F1490" s="174"/>
      <c r="G1490" s="173"/>
      <c r="H1490" s="173"/>
      <c r="I1490" s="173"/>
      <c r="J1490" s="173"/>
      <c r="K1490" s="173"/>
    </row>
    <row r="1491" spans="5:11" x14ac:dyDescent="0.25">
      <c r="E1491" s="173"/>
      <c r="F1491" s="174"/>
      <c r="G1491" s="173"/>
      <c r="H1491" s="173"/>
      <c r="I1491" s="173"/>
      <c r="J1491" s="173"/>
      <c r="K1491" s="173"/>
    </row>
    <row r="1492" spans="5:11" x14ac:dyDescent="0.25">
      <c r="E1492" s="173"/>
      <c r="F1492" s="174"/>
      <c r="G1492" s="173"/>
      <c r="H1492" s="173"/>
      <c r="I1492" s="173"/>
      <c r="J1492" s="173"/>
      <c r="K1492" s="173"/>
    </row>
    <row r="1493" spans="5:11" x14ac:dyDescent="0.25">
      <c r="E1493" s="173"/>
      <c r="F1493" s="174"/>
      <c r="G1493" s="173"/>
      <c r="H1493" s="173"/>
      <c r="I1493" s="173"/>
      <c r="J1493" s="173"/>
      <c r="K1493" s="173"/>
    </row>
    <row r="1494" spans="5:11" x14ac:dyDescent="0.25">
      <c r="E1494" s="173"/>
      <c r="F1494" s="174"/>
      <c r="G1494" s="173"/>
      <c r="H1494" s="173"/>
      <c r="I1494" s="173"/>
      <c r="J1494" s="173"/>
      <c r="K1494" s="173"/>
    </row>
    <row r="1495" spans="5:11" x14ac:dyDescent="0.25">
      <c r="E1495" s="173"/>
      <c r="F1495" s="174"/>
      <c r="G1495" s="173"/>
      <c r="H1495" s="173"/>
      <c r="I1495" s="173"/>
      <c r="J1495" s="173"/>
      <c r="K1495" s="173"/>
    </row>
    <row r="1496" spans="5:11" x14ac:dyDescent="0.25">
      <c r="E1496" s="173"/>
      <c r="F1496" s="174"/>
      <c r="G1496" s="173"/>
      <c r="H1496" s="173"/>
      <c r="I1496" s="173"/>
      <c r="J1496" s="173"/>
      <c r="K1496" s="173"/>
    </row>
    <row r="1497" spans="5:11" x14ac:dyDescent="0.25">
      <c r="E1497" s="173"/>
      <c r="F1497" s="174"/>
      <c r="G1497" s="173"/>
      <c r="H1497" s="173"/>
      <c r="I1497" s="173"/>
      <c r="J1497" s="173"/>
      <c r="K1497" s="173"/>
    </row>
    <row r="1498" spans="5:11" x14ac:dyDescent="0.25">
      <c r="E1498" s="173"/>
      <c r="F1498" s="174"/>
      <c r="G1498" s="173"/>
      <c r="H1498" s="173"/>
      <c r="I1498" s="173"/>
      <c r="J1498" s="173"/>
      <c r="K1498" s="173"/>
    </row>
    <row r="1499" spans="5:11" x14ac:dyDescent="0.25">
      <c r="E1499" s="173"/>
      <c r="F1499" s="174"/>
      <c r="G1499" s="173"/>
      <c r="H1499" s="173"/>
      <c r="I1499" s="173"/>
      <c r="J1499" s="173"/>
      <c r="K1499" s="173"/>
    </row>
    <row r="1500" spans="5:11" x14ac:dyDescent="0.25">
      <c r="E1500" s="173"/>
      <c r="F1500" s="174"/>
      <c r="G1500" s="173"/>
      <c r="H1500" s="173"/>
      <c r="I1500" s="173"/>
      <c r="J1500" s="173"/>
      <c r="K1500" s="173"/>
    </row>
    <row r="1501" spans="5:11" x14ac:dyDescent="0.25">
      <c r="E1501" s="173"/>
      <c r="F1501" s="174"/>
      <c r="G1501" s="173"/>
      <c r="H1501" s="173"/>
      <c r="I1501" s="173"/>
      <c r="J1501" s="173"/>
      <c r="K1501" s="173"/>
    </row>
    <row r="1502" spans="5:11" x14ac:dyDescent="0.25">
      <c r="E1502" s="173"/>
      <c r="F1502" s="174"/>
      <c r="G1502" s="173"/>
      <c r="H1502" s="173"/>
      <c r="I1502" s="173"/>
      <c r="J1502" s="173"/>
      <c r="K1502" s="173"/>
    </row>
    <row r="1503" spans="5:11" x14ac:dyDescent="0.25">
      <c r="E1503" s="173"/>
      <c r="F1503" s="174"/>
      <c r="G1503" s="173"/>
      <c r="H1503" s="173"/>
      <c r="I1503" s="173"/>
      <c r="J1503" s="173"/>
      <c r="K1503" s="173"/>
    </row>
    <row r="1504" spans="5:11" x14ac:dyDescent="0.25">
      <c r="E1504" s="173"/>
      <c r="F1504" s="174"/>
      <c r="G1504" s="173"/>
      <c r="H1504" s="173"/>
      <c r="I1504" s="173"/>
      <c r="J1504" s="173"/>
      <c r="K1504" s="173"/>
    </row>
    <row r="1505" spans="5:11" x14ac:dyDescent="0.25">
      <c r="E1505" s="173"/>
      <c r="F1505" s="174"/>
      <c r="G1505" s="173"/>
      <c r="H1505" s="173"/>
      <c r="I1505" s="173"/>
      <c r="J1505" s="173"/>
      <c r="K1505" s="173"/>
    </row>
    <row r="1506" spans="5:11" x14ac:dyDescent="0.25">
      <c r="E1506" s="173"/>
      <c r="F1506" s="174"/>
      <c r="G1506" s="173"/>
      <c r="H1506" s="173"/>
      <c r="I1506" s="173"/>
      <c r="J1506" s="173"/>
      <c r="K1506" s="173"/>
    </row>
    <row r="1507" spans="5:11" x14ac:dyDescent="0.25">
      <c r="E1507" s="173"/>
      <c r="F1507" s="174"/>
      <c r="G1507" s="173"/>
      <c r="H1507" s="173"/>
      <c r="I1507" s="173"/>
      <c r="J1507" s="173"/>
      <c r="K1507" s="173"/>
    </row>
    <row r="1508" spans="5:11" x14ac:dyDescent="0.25">
      <c r="E1508" s="173"/>
      <c r="F1508" s="174"/>
      <c r="G1508" s="173"/>
      <c r="H1508" s="173"/>
      <c r="I1508" s="173"/>
      <c r="J1508" s="173"/>
      <c r="K1508" s="173"/>
    </row>
    <row r="1509" spans="5:11" x14ac:dyDescent="0.25">
      <c r="E1509" s="173"/>
      <c r="F1509" s="174"/>
      <c r="G1509" s="173"/>
      <c r="H1509" s="173"/>
      <c r="I1509" s="173"/>
      <c r="J1509" s="173"/>
      <c r="K1509" s="173"/>
    </row>
    <row r="1510" spans="5:11" x14ac:dyDescent="0.25">
      <c r="E1510" s="173"/>
      <c r="F1510" s="174"/>
      <c r="G1510" s="173"/>
      <c r="H1510" s="173"/>
      <c r="I1510" s="173"/>
      <c r="J1510" s="173"/>
      <c r="K1510" s="173"/>
    </row>
    <row r="1511" spans="5:11" x14ac:dyDescent="0.25">
      <c r="E1511" s="173"/>
      <c r="F1511" s="174"/>
      <c r="G1511" s="173"/>
      <c r="H1511" s="173"/>
      <c r="I1511" s="173"/>
      <c r="J1511" s="173"/>
      <c r="K1511" s="173"/>
    </row>
    <row r="1512" spans="5:11" x14ac:dyDescent="0.25">
      <c r="E1512" s="173"/>
      <c r="F1512" s="174"/>
      <c r="G1512" s="173"/>
      <c r="H1512" s="173"/>
      <c r="I1512" s="173"/>
      <c r="J1512" s="173"/>
      <c r="K1512" s="173"/>
    </row>
    <row r="1513" spans="5:11" x14ac:dyDescent="0.25">
      <c r="E1513" s="173"/>
      <c r="F1513" s="174"/>
      <c r="G1513" s="173"/>
      <c r="H1513" s="173"/>
      <c r="I1513" s="173"/>
      <c r="J1513" s="173"/>
      <c r="K1513" s="173"/>
    </row>
    <row r="1514" spans="5:11" x14ac:dyDescent="0.25">
      <c r="E1514" s="173"/>
      <c r="F1514" s="174"/>
      <c r="G1514" s="173"/>
      <c r="H1514" s="173"/>
      <c r="I1514" s="173"/>
      <c r="J1514" s="173"/>
      <c r="K1514" s="173"/>
    </row>
    <row r="1515" spans="5:11" x14ac:dyDescent="0.25">
      <c r="E1515" s="173"/>
      <c r="F1515" s="174"/>
      <c r="G1515" s="173"/>
      <c r="H1515" s="173"/>
      <c r="I1515" s="173"/>
      <c r="J1515" s="173"/>
      <c r="K1515" s="173"/>
    </row>
    <row r="1516" spans="5:11" x14ac:dyDescent="0.25">
      <c r="E1516" s="173"/>
      <c r="F1516" s="174"/>
      <c r="G1516" s="173"/>
      <c r="H1516" s="173"/>
      <c r="I1516" s="173"/>
      <c r="J1516" s="173"/>
      <c r="K1516" s="173"/>
    </row>
    <row r="1517" spans="5:11" x14ac:dyDescent="0.25">
      <c r="E1517" s="173"/>
      <c r="F1517" s="174"/>
      <c r="G1517" s="173"/>
      <c r="H1517" s="173"/>
      <c r="I1517" s="173"/>
      <c r="J1517" s="173"/>
      <c r="K1517" s="173"/>
    </row>
    <row r="1518" spans="5:11" x14ac:dyDescent="0.25">
      <c r="E1518" s="173"/>
      <c r="F1518" s="174"/>
      <c r="G1518" s="173"/>
      <c r="H1518" s="173"/>
      <c r="I1518" s="173"/>
      <c r="J1518" s="173"/>
      <c r="K1518" s="173"/>
    </row>
    <row r="1519" spans="5:11" x14ac:dyDescent="0.25">
      <c r="E1519" s="173"/>
      <c r="F1519" s="174"/>
      <c r="G1519" s="173"/>
      <c r="H1519" s="173"/>
      <c r="I1519" s="173"/>
      <c r="J1519" s="173"/>
      <c r="K1519" s="173"/>
    </row>
    <row r="1520" spans="5:11" x14ac:dyDescent="0.25">
      <c r="E1520" s="173"/>
      <c r="F1520" s="174"/>
      <c r="G1520" s="173"/>
      <c r="H1520" s="173"/>
      <c r="I1520" s="173"/>
      <c r="J1520" s="173"/>
      <c r="K1520" s="173"/>
    </row>
    <row r="1521" spans="5:11" x14ac:dyDescent="0.25">
      <c r="E1521" s="173"/>
      <c r="F1521" s="174"/>
      <c r="G1521" s="173"/>
      <c r="H1521" s="173"/>
      <c r="I1521" s="173"/>
      <c r="J1521" s="173"/>
      <c r="K1521" s="173"/>
    </row>
    <row r="1522" spans="5:11" x14ac:dyDescent="0.25">
      <c r="E1522" s="173"/>
      <c r="F1522" s="174"/>
      <c r="G1522" s="173"/>
      <c r="H1522" s="173"/>
      <c r="I1522" s="173"/>
      <c r="J1522" s="173"/>
      <c r="K1522" s="173"/>
    </row>
    <row r="1523" spans="5:11" x14ac:dyDescent="0.25">
      <c r="E1523" s="173"/>
      <c r="F1523" s="174"/>
      <c r="G1523" s="173"/>
      <c r="H1523" s="173"/>
      <c r="I1523" s="173"/>
      <c r="J1523" s="173"/>
      <c r="K1523" s="173"/>
    </row>
    <row r="1524" spans="5:11" x14ac:dyDescent="0.25">
      <c r="E1524" s="173"/>
      <c r="F1524" s="174"/>
      <c r="G1524" s="173"/>
      <c r="H1524" s="173"/>
      <c r="I1524" s="173"/>
      <c r="J1524" s="173"/>
      <c r="K1524" s="173"/>
    </row>
    <row r="1525" spans="5:11" x14ac:dyDescent="0.25">
      <c r="E1525" s="173"/>
      <c r="F1525" s="174"/>
      <c r="G1525" s="173"/>
      <c r="H1525" s="173"/>
      <c r="I1525" s="173"/>
      <c r="J1525" s="173"/>
      <c r="K1525" s="173"/>
    </row>
    <row r="1526" spans="5:11" x14ac:dyDescent="0.25">
      <c r="E1526" s="173"/>
      <c r="F1526" s="174"/>
      <c r="G1526" s="173"/>
      <c r="H1526" s="173"/>
      <c r="I1526" s="173"/>
      <c r="J1526" s="173"/>
      <c r="K1526" s="173"/>
    </row>
    <row r="1527" spans="5:11" x14ac:dyDescent="0.25">
      <c r="E1527" s="173"/>
      <c r="F1527" s="174"/>
      <c r="G1527" s="173"/>
      <c r="H1527" s="173"/>
      <c r="I1527" s="173"/>
      <c r="J1527" s="173"/>
      <c r="K1527" s="173"/>
    </row>
    <row r="1528" spans="5:11" x14ac:dyDescent="0.25">
      <c r="E1528" s="173"/>
      <c r="F1528" s="174"/>
      <c r="G1528" s="173"/>
      <c r="H1528" s="173"/>
      <c r="I1528" s="173"/>
      <c r="J1528" s="173"/>
      <c r="K1528" s="173"/>
    </row>
    <row r="1529" spans="5:11" x14ac:dyDescent="0.25">
      <c r="E1529" s="173"/>
      <c r="F1529" s="174"/>
      <c r="G1529" s="173"/>
      <c r="H1529" s="173"/>
      <c r="I1529" s="173"/>
      <c r="J1529" s="173"/>
      <c r="K1529" s="173"/>
    </row>
    <row r="1530" spans="5:11" x14ac:dyDescent="0.25">
      <c r="E1530" s="173"/>
      <c r="F1530" s="174"/>
      <c r="G1530" s="173"/>
      <c r="H1530" s="173"/>
      <c r="I1530" s="173"/>
      <c r="J1530" s="173"/>
      <c r="K1530" s="173"/>
    </row>
    <row r="1531" spans="5:11" x14ac:dyDescent="0.25">
      <c r="E1531" s="173"/>
      <c r="F1531" s="174"/>
      <c r="G1531" s="173"/>
      <c r="H1531" s="173"/>
      <c r="I1531" s="173"/>
      <c r="J1531" s="173"/>
      <c r="K1531" s="173"/>
    </row>
    <row r="1532" spans="5:11" x14ac:dyDescent="0.25">
      <c r="E1532" s="173"/>
      <c r="F1532" s="174"/>
      <c r="G1532" s="173"/>
      <c r="H1532" s="173"/>
      <c r="I1532" s="173"/>
      <c r="J1532" s="173"/>
      <c r="K1532" s="173"/>
    </row>
    <row r="1533" spans="5:11" x14ac:dyDescent="0.25">
      <c r="E1533" s="173"/>
      <c r="F1533" s="174"/>
      <c r="G1533" s="173"/>
      <c r="H1533" s="173"/>
      <c r="I1533" s="173"/>
      <c r="J1533" s="173"/>
      <c r="K1533" s="173"/>
    </row>
    <row r="1534" spans="5:11" x14ac:dyDescent="0.25">
      <c r="E1534" s="173"/>
      <c r="F1534" s="174"/>
      <c r="G1534" s="173"/>
      <c r="H1534" s="173"/>
      <c r="I1534" s="173"/>
      <c r="J1534" s="173"/>
      <c r="K1534" s="173"/>
    </row>
    <row r="1535" spans="5:11" x14ac:dyDescent="0.25">
      <c r="E1535" s="173"/>
      <c r="F1535" s="174"/>
      <c r="G1535" s="173"/>
      <c r="H1535" s="173"/>
      <c r="I1535" s="173"/>
      <c r="J1535" s="173"/>
      <c r="K1535" s="173"/>
    </row>
    <row r="1536" spans="5:11" x14ac:dyDescent="0.25">
      <c r="E1536" s="173"/>
      <c r="F1536" s="174"/>
      <c r="G1536" s="173"/>
      <c r="H1536" s="173"/>
      <c r="I1536" s="173"/>
      <c r="J1536" s="173"/>
      <c r="K1536" s="173"/>
    </row>
    <row r="1537" spans="5:11" x14ac:dyDescent="0.25">
      <c r="E1537" s="173"/>
      <c r="F1537" s="174"/>
      <c r="G1537" s="173"/>
      <c r="H1537" s="173"/>
      <c r="I1537" s="173"/>
      <c r="J1537" s="173"/>
      <c r="K1537" s="173"/>
    </row>
    <row r="1538" spans="5:11" x14ac:dyDescent="0.25">
      <c r="E1538" s="173"/>
      <c r="F1538" s="174"/>
      <c r="G1538" s="173"/>
      <c r="H1538" s="173"/>
      <c r="I1538" s="173"/>
      <c r="J1538" s="173"/>
      <c r="K1538" s="173"/>
    </row>
    <row r="1539" spans="5:11" x14ac:dyDescent="0.25">
      <c r="E1539" s="173"/>
      <c r="F1539" s="174"/>
      <c r="G1539" s="173"/>
      <c r="H1539" s="173"/>
      <c r="I1539" s="173"/>
      <c r="J1539" s="173"/>
      <c r="K1539" s="173"/>
    </row>
    <row r="1540" spans="5:11" x14ac:dyDescent="0.25">
      <c r="E1540" s="173"/>
      <c r="F1540" s="174"/>
      <c r="G1540" s="173"/>
      <c r="H1540" s="173"/>
      <c r="I1540" s="173"/>
      <c r="J1540" s="173"/>
      <c r="K1540" s="173"/>
    </row>
    <row r="1541" spans="5:11" x14ac:dyDescent="0.25">
      <c r="E1541" s="173"/>
      <c r="F1541" s="174"/>
      <c r="G1541" s="173"/>
      <c r="H1541" s="173"/>
      <c r="I1541" s="173"/>
      <c r="J1541" s="173"/>
      <c r="K1541" s="173"/>
    </row>
    <row r="1542" spans="5:11" x14ac:dyDescent="0.25">
      <c r="E1542" s="173"/>
      <c r="F1542" s="174"/>
      <c r="G1542" s="173"/>
      <c r="H1542" s="173"/>
      <c r="I1542" s="173"/>
      <c r="J1542" s="173"/>
      <c r="K1542" s="173"/>
    </row>
    <row r="1543" spans="5:11" x14ac:dyDescent="0.25">
      <c r="E1543" s="173"/>
      <c r="F1543" s="174"/>
      <c r="G1543" s="173"/>
      <c r="H1543" s="173"/>
      <c r="I1543" s="173"/>
      <c r="J1543" s="173"/>
      <c r="K1543" s="173"/>
    </row>
    <row r="1544" spans="5:11" x14ac:dyDescent="0.25">
      <c r="E1544" s="173"/>
      <c r="F1544" s="174"/>
      <c r="G1544" s="173"/>
      <c r="H1544" s="173"/>
      <c r="I1544" s="173"/>
      <c r="J1544" s="173"/>
      <c r="K1544" s="173"/>
    </row>
    <row r="1545" spans="5:11" x14ac:dyDescent="0.25">
      <c r="E1545" s="173"/>
      <c r="F1545" s="174"/>
      <c r="G1545" s="173"/>
      <c r="H1545" s="173"/>
      <c r="I1545" s="173"/>
      <c r="J1545" s="173"/>
      <c r="K1545" s="173"/>
    </row>
    <row r="1546" spans="5:11" x14ac:dyDescent="0.25">
      <c r="E1546" s="173"/>
      <c r="F1546" s="174"/>
      <c r="G1546" s="173"/>
      <c r="H1546" s="173"/>
      <c r="I1546" s="173"/>
      <c r="J1546" s="173"/>
      <c r="K1546" s="173"/>
    </row>
    <row r="1547" spans="5:11" x14ac:dyDescent="0.25">
      <c r="E1547" s="173"/>
      <c r="F1547" s="174"/>
      <c r="G1547" s="173"/>
      <c r="H1547" s="173"/>
      <c r="I1547" s="173"/>
      <c r="J1547" s="173"/>
      <c r="K1547" s="173"/>
    </row>
    <row r="1548" spans="5:11" x14ac:dyDescent="0.25">
      <c r="E1548" s="173"/>
      <c r="F1548" s="174"/>
      <c r="G1548" s="173"/>
      <c r="H1548" s="173"/>
      <c r="I1548" s="173"/>
      <c r="J1548" s="173"/>
      <c r="K1548" s="173"/>
    </row>
    <row r="1549" spans="5:11" x14ac:dyDescent="0.25">
      <c r="E1549" s="173"/>
      <c r="F1549" s="174"/>
      <c r="G1549" s="173"/>
      <c r="H1549" s="173"/>
      <c r="I1549" s="173"/>
      <c r="J1549" s="173"/>
      <c r="K1549" s="173"/>
    </row>
    <row r="1550" spans="5:11" x14ac:dyDescent="0.25">
      <c r="E1550" s="173"/>
      <c r="F1550" s="174"/>
      <c r="G1550" s="173"/>
      <c r="H1550" s="173"/>
      <c r="I1550" s="173"/>
      <c r="J1550" s="173"/>
      <c r="K1550" s="173"/>
    </row>
    <row r="1551" spans="5:11" x14ac:dyDescent="0.25">
      <c r="E1551" s="173"/>
      <c r="F1551" s="174"/>
      <c r="G1551" s="173"/>
      <c r="H1551" s="173"/>
      <c r="I1551" s="173"/>
      <c r="J1551" s="173"/>
      <c r="K1551" s="173"/>
    </row>
    <row r="1552" spans="5:11" x14ac:dyDescent="0.25">
      <c r="E1552" s="173"/>
      <c r="F1552" s="174"/>
      <c r="G1552" s="173"/>
      <c r="H1552" s="173"/>
      <c r="I1552" s="173"/>
      <c r="J1552" s="173"/>
      <c r="K1552" s="173"/>
    </row>
    <row r="1553" spans="5:11" x14ac:dyDescent="0.25">
      <c r="E1553" s="173"/>
      <c r="F1553" s="174"/>
      <c r="G1553" s="173"/>
      <c r="H1553" s="173"/>
      <c r="I1553" s="173"/>
      <c r="J1553" s="173"/>
      <c r="K1553" s="173"/>
    </row>
    <row r="1554" spans="5:11" x14ac:dyDescent="0.25">
      <c r="E1554" s="173"/>
      <c r="F1554" s="174"/>
      <c r="G1554" s="173"/>
      <c r="H1554" s="173"/>
      <c r="I1554" s="173"/>
      <c r="J1554" s="173"/>
      <c r="K1554" s="173"/>
    </row>
    <row r="1555" spans="5:11" x14ac:dyDescent="0.25">
      <c r="E1555" s="173"/>
      <c r="F1555" s="174"/>
      <c r="G1555" s="173"/>
      <c r="H1555" s="173"/>
      <c r="I1555" s="173"/>
      <c r="J1555" s="173"/>
      <c r="K1555" s="173"/>
    </row>
    <row r="1556" spans="5:11" x14ac:dyDescent="0.25">
      <c r="E1556" s="173"/>
      <c r="F1556" s="174"/>
      <c r="G1556" s="173"/>
      <c r="H1556" s="173"/>
      <c r="I1556" s="173"/>
      <c r="J1556" s="173"/>
      <c r="K1556" s="173"/>
    </row>
    <row r="1557" spans="5:11" x14ac:dyDescent="0.25">
      <c r="E1557" s="173"/>
      <c r="F1557" s="174"/>
      <c r="G1557" s="173"/>
      <c r="H1557" s="173"/>
      <c r="I1557" s="173"/>
      <c r="J1557" s="173"/>
      <c r="K1557" s="173"/>
    </row>
    <row r="1558" spans="5:11" x14ac:dyDescent="0.25">
      <c r="E1558" s="173"/>
      <c r="F1558" s="174"/>
      <c r="G1558" s="173"/>
      <c r="H1558" s="173"/>
      <c r="I1558" s="173"/>
      <c r="J1558" s="173"/>
      <c r="K1558" s="173"/>
    </row>
    <row r="1559" spans="5:11" x14ac:dyDescent="0.25">
      <c r="E1559" s="173"/>
      <c r="F1559" s="174"/>
      <c r="G1559" s="173"/>
      <c r="H1559" s="173"/>
      <c r="I1559" s="173"/>
      <c r="J1559" s="173"/>
      <c r="K1559" s="173"/>
    </row>
    <row r="1560" spans="5:11" x14ac:dyDescent="0.25">
      <c r="E1560" s="173"/>
      <c r="F1560" s="174"/>
      <c r="G1560" s="173"/>
      <c r="H1560" s="173"/>
      <c r="I1560" s="173"/>
      <c r="J1560" s="173"/>
      <c r="K1560" s="173"/>
    </row>
    <row r="1561" spans="5:11" x14ac:dyDescent="0.25">
      <c r="E1561" s="173"/>
      <c r="F1561" s="174"/>
      <c r="G1561" s="173"/>
      <c r="H1561" s="173"/>
      <c r="I1561" s="173"/>
      <c r="J1561" s="173"/>
      <c r="K1561" s="173"/>
    </row>
    <row r="1562" spans="5:11" x14ac:dyDescent="0.25">
      <c r="E1562" s="173"/>
      <c r="F1562" s="174"/>
      <c r="G1562" s="173"/>
      <c r="H1562" s="173"/>
      <c r="I1562" s="173"/>
      <c r="J1562" s="173"/>
      <c r="K1562" s="173"/>
    </row>
    <row r="1563" spans="5:11" x14ac:dyDescent="0.25">
      <c r="E1563" s="173"/>
      <c r="F1563" s="174"/>
      <c r="G1563" s="173"/>
      <c r="H1563" s="173"/>
      <c r="I1563" s="173"/>
      <c r="J1563" s="173"/>
      <c r="K1563" s="173"/>
    </row>
    <row r="1564" spans="5:11" x14ac:dyDescent="0.25">
      <c r="E1564" s="173"/>
      <c r="F1564" s="174"/>
      <c r="G1564" s="173"/>
      <c r="H1564" s="173"/>
      <c r="I1564" s="173"/>
      <c r="J1564" s="173"/>
      <c r="K1564" s="173"/>
    </row>
    <row r="1565" spans="5:11" x14ac:dyDescent="0.25">
      <c r="E1565" s="173"/>
      <c r="F1565" s="174"/>
      <c r="G1565" s="173"/>
      <c r="H1565" s="173"/>
      <c r="I1565" s="173"/>
      <c r="J1565" s="173"/>
      <c r="K1565" s="173"/>
    </row>
    <row r="1566" spans="5:11" x14ac:dyDescent="0.25">
      <c r="E1566" s="173"/>
      <c r="F1566" s="174"/>
      <c r="G1566" s="173"/>
      <c r="H1566" s="173"/>
      <c r="I1566" s="173"/>
      <c r="J1566" s="173"/>
      <c r="K1566" s="173"/>
    </row>
    <row r="1567" spans="5:11" x14ac:dyDescent="0.25">
      <c r="E1567" s="173"/>
      <c r="F1567" s="174"/>
      <c r="G1567" s="173"/>
      <c r="H1567" s="173"/>
      <c r="I1567" s="173"/>
      <c r="J1567" s="173"/>
      <c r="K1567" s="173"/>
    </row>
    <row r="1568" spans="5:11" x14ac:dyDescent="0.25">
      <c r="E1568" s="173"/>
      <c r="F1568" s="174"/>
      <c r="G1568" s="173"/>
      <c r="H1568" s="173"/>
      <c r="I1568" s="173"/>
      <c r="J1568" s="173"/>
      <c r="K1568" s="173"/>
    </row>
    <row r="1569" spans="5:11" x14ac:dyDescent="0.25">
      <c r="E1569" s="173"/>
      <c r="F1569" s="174"/>
      <c r="G1569" s="173"/>
      <c r="H1569" s="173"/>
      <c r="I1569" s="173"/>
      <c r="J1569" s="173"/>
      <c r="K1569" s="173"/>
    </row>
    <row r="1570" spans="5:11" x14ac:dyDescent="0.25">
      <c r="E1570" s="173"/>
      <c r="F1570" s="174"/>
      <c r="G1570" s="173"/>
      <c r="H1570" s="173"/>
      <c r="I1570" s="173"/>
      <c r="J1570" s="173"/>
      <c r="K1570" s="173"/>
    </row>
    <row r="1571" spans="5:11" x14ac:dyDescent="0.25">
      <c r="E1571" s="173"/>
      <c r="F1571" s="174"/>
      <c r="G1571" s="173"/>
      <c r="H1571" s="173"/>
      <c r="I1571" s="173"/>
      <c r="J1571" s="173"/>
      <c r="K1571" s="173"/>
    </row>
    <row r="1572" spans="5:11" x14ac:dyDescent="0.25">
      <c r="E1572" s="173"/>
      <c r="F1572" s="174"/>
      <c r="G1572" s="173"/>
      <c r="H1572" s="173"/>
      <c r="I1572" s="173"/>
      <c r="J1572" s="173"/>
      <c r="K1572" s="173"/>
    </row>
    <row r="1573" spans="5:11" x14ac:dyDescent="0.25">
      <c r="E1573" s="173"/>
      <c r="F1573" s="174"/>
      <c r="G1573" s="173"/>
      <c r="H1573" s="173"/>
      <c r="I1573" s="173"/>
      <c r="J1573" s="173"/>
      <c r="K1573" s="173"/>
    </row>
    <row r="1574" spans="5:11" x14ac:dyDescent="0.25">
      <c r="E1574" s="173"/>
      <c r="F1574" s="174"/>
      <c r="G1574" s="173"/>
      <c r="H1574" s="173"/>
      <c r="I1574" s="173"/>
      <c r="J1574" s="173"/>
      <c r="K1574" s="173"/>
    </row>
    <row r="1575" spans="5:11" x14ac:dyDescent="0.25">
      <c r="E1575" s="173"/>
      <c r="F1575" s="174"/>
      <c r="G1575" s="173"/>
      <c r="H1575" s="173"/>
      <c r="I1575" s="173"/>
      <c r="J1575" s="173"/>
      <c r="K1575" s="173"/>
    </row>
    <row r="1576" spans="5:11" x14ac:dyDescent="0.25">
      <c r="E1576" s="173"/>
      <c r="F1576" s="174"/>
      <c r="G1576" s="173"/>
      <c r="H1576" s="173"/>
      <c r="I1576" s="173"/>
      <c r="J1576" s="173"/>
      <c r="K1576" s="173"/>
    </row>
    <row r="1577" spans="5:11" x14ac:dyDescent="0.25">
      <c r="E1577" s="173"/>
      <c r="F1577" s="174"/>
      <c r="G1577" s="173"/>
      <c r="H1577" s="173"/>
      <c r="I1577" s="173"/>
      <c r="J1577" s="173"/>
      <c r="K1577" s="173"/>
    </row>
    <row r="1578" spans="5:11" x14ac:dyDescent="0.25">
      <c r="E1578" s="173"/>
      <c r="F1578" s="174"/>
      <c r="G1578" s="173"/>
      <c r="H1578" s="173"/>
      <c r="I1578" s="173"/>
      <c r="J1578" s="173"/>
      <c r="K1578" s="173"/>
    </row>
    <row r="1579" spans="5:11" x14ac:dyDescent="0.25">
      <c r="E1579" s="173"/>
      <c r="F1579" s="174"/>
      <c r="G1579" s="173"/>
      <c r="H1579" s="173"/>
      <c r="I1579" s="173"/>
      <c r="J1579" s="173"/>
      <c r="K1579" s="173"/>
    </row>
    <row r="1580" spans="5:11" x14ac:dyDescent="0.25">
      <c r="E1580" s="173"/>
      <c r="F1580" s="174"/>
      <c r="G1580" s="173"/>
      <c r="H1580" s="173"/>
      <c r="I1580" s="173"/>
      <c r="J1580" s="173"/>
      <c r="K1580" s="173"/>
    </row>
    <row r="1581" spans="5:11" x14ac:dyDescent="0.25">
      <c r="E1581" s="173"/>
      <c r="F1581" s="174"/>
      <c r="G1581" s="173"/>
      <c r="H1581" s="173"/>
      <c r="I1581" s="173"/>
      <c r="J1581" s="173"/>
      <c r="K1581" s="173"/>
    </row>
    <row r="1582" spans="5:11" x14ac:dyDescent="0.25">
      <c r="E1582" s="173"/>
      <c r="F1582" s="174"/>
      <c r="G1582" s="173"/>
      <c r="H1582" s="173"/>
      <c r="I1582" s="173"/>
      <c r="J1582" s="173"/>
      <c r="K1582" s="173"/>
    </row>
    <row r="1583" spans="5:11" x14ac:dyDescent="0.25">
      <c r="E1583" s="173"/>
      <c r="F1583" s="174"/>
      <c r="G1583" s="173"/>
      <c r="H1583" s="173"/>
      <c r="I1583" s="173"/>
      <c r="J1583" s="173"/>
      <c r="K1583" s="173"/>
    </row>
    <row r="1584" spans="5:11" x14ac:dyDescent="0.25">
      <c r="E1584" s="173"/>
      <c r="F1584" s="174"/>
      <c r="G1584" s="173"/>
      <c r="H1584" s="173"/>
      <c r="I1584" s="173"/>
      <c r="J1584" s="173"/>
      <c r="K1584" s="173"/>
    </row>
    <row r="1585" spans="5:11" x14ac:dyDescent="0.25">
      <c r="E1585" s="173"/>
      <c r="F1585" s="174"/>
      <c r="G1585" s="173"/>
      <c r="H1585" s="173"/>
      <c r="I1585" s="173"/>
      <c r="J1585" s="173"/>
      <c r="K1585" s="173"/>
    </row>
    <row r="1586" spans="5:11" x14ac:dyDescent="0.25">
      <c r="E1586" s="173"/>
      <c r="F1586" s="174"/>
      <c r="G1586" s="173"/>
      <c r="H1586" s="173"/>
      <c r="I1586" s="173"/>
      <c r="J1586" s="173"/>
      <c r="K1586" s="173"/>
    </row>
    <row r="1587" spans="5:11" x14ac:dyDescent="0.25">
      <c r="E1587" s="173"/>
      <c r="F1587" s="174"/>
      <c r="G1587" s="173"/>
      <c r="H1587" s="173"/>
      <c r="I1587" s="173"/>
      <c r="J1587" s="173"/>
      <c r="K1587" s="173"/>
    </row>
    <row r="1588" spans="5:11" x14ac:dyDescent="0.25">
      <c r="E1588" s="173"/>
      <c r="F1588" s="174"/>
      <c r="G1588" s="173"/>
      <c r="H1588" s="173"/>
      <c r="I1588" s="173"/>
      <c r="J1588" s="173"/>
      <c r="K1588" s="173"/>
    </row>
    <row r="1589" spans="5:11" x14ac:dyDescent="0.25">
      <c r="E1589" s="173"/>
      <c r="F1589" s="174"/>
      <c r="G1589" s="173"/>
      <c r="H1589" s="173"/>
      <c r="I1589" s="173"/>
      <c r="J1589" s="173"/>
      <c r="K1589" s="173"/>
    </row>
    <row r="1590" spans="5:11" x14ac:dyDescent="0.25">
      <c r="E1590" s="173"/>
      <c r="F1590" s="174"/>
      <c r="G1590" s="173"/>
      <c r="H1590" s="173"/>
      <c r="I1590" s="173"/>
      <c r="J1590" s="173"/>
      <c r="K1590" s="173"/>
    </row>
    <row r="1591" spans="5:11" x14ac:dyDescent="0.25">
      <c r="E1591" s="173"/>
      <c r="F1591" s="174"/>
      <c r="G1591" s="173"/>
      <c r="H1591" s="173"/>
      <c r="I1591" s="173"/>
      <c r="J1591" s="173"/>
      <c r="K1591" s="173"/>
    </row>
    <row r="1592" spans="5:11" x14ac:dyDescent="0.25">
      <c r="E1592" s="173"/>
      <c r="F1592" s="174"/>
      <c r="G1592" s="173"/>
      <c r="H1592" s="173"/>
      <c r="I1592" s="173"/>
      <c r="J1592" s="173"/>
      <c r="K1592" s="173"/>
    </row>
    <row r="1593" spans="5:11" x14ac:dyDescent="0.25">
      <c r="E1593" s="173"/>
      <c r="F1593" s="174"/>
      <c r="G1593" s="173"/>
      <c r="H1593" s="173"/>
      <c r="I1593" s="173"/>
      <c r="J1593" s="173"/>
      <c r="K1593" s="173"/>
    </row>
    <row r="1594" spans="5:11" x14ac:dyDescent="0.25">
      <c r="E1594" s="173"/>
      <c r="F1594" s="174"/>
      <c r="G1594" s="173"/>
      <c r="H1594" s="173"/>
      <c r="I1594" s="173"/>
      <c r="J1594" s="173"/>
      <c r="K1594" s="173"/>
    </row>
    <row r="1595" spans="5:11" x14ac:dyDescent="0.25">
      <c r="E1595" s="173"/>
      <c r="F1595" s="174"/>
      <c r="G1595" s="173"/>
      <c r="H1595" s="173"/>
      <c r="I1595" s="173"/>
      <c r="J1595" s="173"/>
      <c r="K1595" s="173"/>
    </row>
    <row r="1596" spans="5:11" x14ac:dyDescent="0.25">
      <c r="E1596" s="173"/>
      <c r="F1596" s="174"/>
      <c r="G1596" s="173"/>
      <c r="H1596" s="173"/>
      <c r="I1596" s="173"/>
      <c r="J1596" s="173"/>
      <c r="K1596" s="173"/>
    </row>
    <row r="1597" spans="5:11" x14ac:dyDescent="0.25">
      <c r="E1597" s="173"/>
      <c r="F1597" s="174"/>
      <c r="G1597" s="173"/>
      <c r="H1597" s="173"/>
      <c r="I1597" s="173"/>
      <c r="J1597" s="173"/>
      <c r="K1597" s="173"/>
    </row>
    <row r="1598" spans="5:11" x14ac:dyDescent="0.25">
      <c r="E1598" s="173"/>
      <c r="F1598" s="174"/>
      <c r="G1598" s="173"/>
      <c r="H1598" s="173"/>
      <c r="I1598" s="173"/>
      <c r="J1598" s="173"/>
      <c r="K1598" s="173"/>
    </row>
    <row r="1599" spans="5:11" x14ac:dyDescent="0.25">
      <c r="E1599" s="173"/>
      <c r="F1599" s="174"/>
      <c r="G1599" s="173"/>
      <c r="H1599" s="173"/>
      <c r="I1599" s="173"/>
      <c r="J1599" s="173"/>
      <c r="K1599" s="173"/>
    </row>
    <row r="1600" spans="5:11" x14ac:dyDescent="0.25">
      <c r="E1600" s="173"/>
      <c r="F1600" s="174"/>
      <c r="G1600" s="173"/>
      <c r="H1600" s="173"/>
      <c r="I1600" s="173"/>
      <c r="J1600" s="173"/>
      <c r="K1600" s="173"/>
    </row>
    <row r="1601" spans="5:11" x14ac:dyDescent="0.25">
      <c r="E1601" s="173"/>
      <c r="F1601" s="174"/>
      <c r="G1601" s="173"/>
      <c r="H1601" s="173"/>
      <c r="I1601" s="173"/>
      <c r="J1601" s="173"/>
      <c r="K1601" s="173"/>
    </row>
    <row r="1602" spans="5:11" x14ac:dyDescent="0.25">
      <c r="E1602" s="173"/>
      <c r="F1602" s="174"/>
      <c r="G1602" s="173"/>
      <c r="H1602" s="173"/>
      <c r="I1602" s="173"/>
      <c r="J1602" s="173"/>
      <c r="K1602" s="173"/>
    </row>
    <row r="1603" spans="5:11" x14ac:dyDescent="0.25">
      <c r="E1603" s="173"/>
      <c r="F1603" s="174"/>
      <c r="G1603" s="173"/>
      <c r="H1603" s="173"/>
      <c r="I1603" s="173"/>
      <c r="J1603" s="173"/>
      <c r="K1603" s="173"/>
    </row>
    <row r="1604" spans="5:11" x14ac:dyDescent="0.25">
      <c r="E1604" s="173"/>
      <c r="F1604" s="174"/>
      <c r="G1604" s="173"/>
      <c r="H1604" s="173"/>
      <c r="I1604" s="173"/>
      <c r="J1604" s="173"/>
      <c r="K1604" s="173"/>
    </row>
    <row r="1605" spans="5:11" x14ac:dyDescent="0.25">
      <c r="E1605" s="173"/>
      <c r="F1605" s="174"/>
      <c r="G1605" s="173"/>
      <c r="H1605" s="173"/>
      <c r="I1605" s="173"/>
      <c r="J1605" s="173"/>
      <c r="K1605" s="173"/>
    </row>
    <row r="1606" spans="5:11" x14ac:dyDescent="0.25">
      <c r="E1606" s="173"/>
      <c r="F1606" s="174"/>
      <c r="G1606" s="173"/>
      <c r="H1606" s="173"/>
      <c r="I1606" s="173"/>
      <c r="J1606" s="173"/>
      <c r="K1606" s="173"/>
    </row>
    <row r="1607" spans="5:11" x14ac:dyDescent="0.25">
      <c r="E1607" s="173"/>
      <c r="F1607" s="174"/>
      <c r="G1607" s="173"/>
      <c r="H1607" s="173"/>
      <c r="I1607" s="173"/>
      <c r="J1607" s="173"/>
      <c r="K1607" s="173"/>
    </row>
    <row r="1608" spans="5:11" x14ac:dyDescent="0.25">
      <c r="E1608" s="173"/>
      <c r="F1608" s="174"/>
      <c r="G1608" s="173"/>
      <c r="H1608" s="173"/>
      <c r="I1608" s="173"/>
      <c r="J1608" s="173"/>
      <c r="K1608" s="173"/>
    </row>
    <row r="1609" spans="5:11" x14ac:dyDescent="0.25">
      <c r="E1609" s="173"/>
      <c r="F1609" s="174"/>
      <c r="G1609" s="173"/>
      <c r="H1609" s="173"/>
      <c r="I1609" s="173"/>
      <c r="J1609" s="173"/>
      <c r="K1609" s="173"/>
    </row>
    <row r="1610" spans="5:11" x14ac:dyDescent="0.25">
      <c r="E1610" s="173"/>
      <c r="F1610" s="174"/>
      <c r="G1610" s="173"/>
      <c r="H1610" s="173"/>
      <c r="I1610" s="173"/>
      <c r="J1610" s="173"/>
      <c r="K1610" s="173"/>
    </row>
    <row r="1611" spans="5:11" x14ac:dyDescent="0.25">
      <c r="E1611" s="173"/>
      <c r="F1611" s="174"/>
      <c r="G1611" s="173"/>
      <c r="H1611" s="173"/>
      <c r="I1611" s="173"/>
      <c r="J1611" s="173"/>
      <c r="K1611" s="173"/>
    </row>
    <row r="1612" spans="5:11" x14ac:dyDescent="0.25">
      <c r="E1612" s="173"/>
      <c r="F1612" s="174"/>
      <c r="G1612" s="173"/>
      <c r="H1612" s="173"/>
      <c r="I1612" s="173"/>
      <c r="J1612" s="173"/>
      <c r="K1612" s="173"/>
    </row>
    <row r="1613" spans="5:11" x14ac:dyDescent="0.25">
      <c r="E1613" s="173"/>
      <c r="F1613" s="174"/>
      <c r="G1613" s="173"/>
      <c r="H1613" s="173"/>
      <c r="I1613" s="173"/>
      <c r="J1613" s="173"/>
      <c r="K1613" s="173"/>
    </row>
    <row r="1614" spans="5:11" x14ac:dyDescent="0.25">
      <c r="E1614" s="173"/>
      <c r="F1614" s="174"/>
      <c r="G1614" s="173"/>
      <c r="H1614" s="173"/>
      <c r="I1614" s="173"/>
      <c r="J1614" s="173"/>
      <c r="K1614" s="173"/>
    </row>
    <row r="1615" spans="5:11" x14ac:dyDescent="0.25">
      <c r="E1615" s="173"/>
      <c r="F1615" s="174"/>
      <c r="G1615" s="173"/>
      <c r="H1615" s="173"/>
      <c r="I1615" s="173"/>
      <c r="J1615" s="173"/>
      <c r="K1615" s="173"/>
    </row>
    <row r="1616" spans="5:11" x14ac:dyDescent="0.25">
      <c r="E1616" s="173"/>
      <c r="F1616" s="174"/>
      <c r="G1616" s="173"/>
      <c r="H1616" s="173"/>
      <c r="I1616" s="173"/>
      <c r="J1616" s="173"/>
      <c r="K1616" s="173"/>
    </row>
    <row r="1617" spans="5:11" x14ac:dyDescent="0.25">
      <c r="E1617" s="173"/>
      <c r="F1617" s="174"/>
      <c r="G1617" s="173"/>
      <c r="H1617" s="173"/>
      <c r="I1617" s="173"/>
      <c r="J1617" s="173"/>
      <c r="K1617" s="173"/>
    </row>
    <row r="1618" spans="5:11" x14ac:dyDescent="0.25">
      <c r="E1618" s="173"/>
      <c r="F1618" s="174"/>
      <c r="G1618" s="173"/>
      <c r="H1618" s="173"/>
      <c r="I1618" s="173"/>
      <c r="J1618" s="173"/>
      <c r="K1618" s="173"/>
    </row>
    <row r="1619" spans="5:11" x14ac:dyDescent="0.25">
      <c r="E1619" s="173"/>
      <c r="F1619" s="174"/>
      <c r="G1619" s="173"/>
      <c r="H1619" s="173"/>
      <c r="I1619" s="173"/>
      <c r="J1619" s="173"/>
      <c r="K1619" s="173"/>
    </row>
    <row r="1620" spans="5:11" x14ac:dyDescent="0.25">
      <c r="E1620" s="173"/>
      <c r="F1620" s="174"/>
      <c r="G1620" s="173"/>
      <c r="H1620" s="173"/>
      <c r="I1620" s="173"/>
      <c r="J1620" s="173"/>
      <c r="K1620" s="173"/>
    </row>
    <row r="1621" spans="5:11" x14ac:dyDescent="0.25">
      <c r="E1621" s="173"/>
      <c r="F1621" s="174"/>
      <c r="G1621" s="173"/>
      <c r="H1621" s="173"/>
      <c r="I1621" s="173"/>
      <c r="J1621" s="173"/>
      <c r="K1621" s="173"/>
    </row>
    <row r="1622" spans="5:11" x14ac:dyDescent="0.25">
      <c r="E1622" s="173"/>
      <c r="F1622" s="174"/>
      <c r="G1622" s="173"/>
      <c r="H1622" s="173"/>
      <c r="I1622" s="173"/>
      <c r="J1622" s="173"/>
      <c r="K1622" s="173"/>
    </row>
    <row r="1623" spans="5:11" x14ac:dyDescent="0.25">
      <c r="E1623" s="173"/>
      <c r="F1623" s="174"/>
      <c r="G1623" s="173"/>
      <c r="H1623" s="173"/>
      <c r="I1623" s="173"/>
      <c r="J1623" s="173"/>
      <c r="K1623" s="173"/>
    </row>
    <row r="1624" spans="5:11" x14ac:dyDescent="0.25">
      <c r="E1624" s="173"/>
      <c r="F1624" s="174"/>
      <c r="G1624" s="173"/>
      <c r="H1624" s="173"/>
      <c r="I1624" s="173"/>
      <c r="J1624" s="173"/>
      <c r="K1624" s="173"/>
    </row>
    <row r="1625" spans="5:11" x14ac:dyDescent="0.25">
      <c r="E1625" s="173"/>
      <c r="F1625" s="174"/>
      <c r="G1625" s="173"/>
      <c r="H1625" s="173"/>
      <c r="I1625" s="173"/>
      <c r="J1625" s="173"/>
      <c r="K1625" s="173"/>
    </row>
    <row r="1626" spans="5:11" x14ac:dyDescent="0.25">
      <c r="E1626" s="173"/>
      <c r="F1626" s="174"/>
      <c r="G1626" s="173"/>
      <c r="H1626" s="173"/>
      <c r="I1626" s="173"/>
      <c r="J1626" s="173"/>
      <c r="K1626" s="173"/>
    </row>
    <row r="1627" spans="5:11" x14ac:dyDescent="0.25">
      <c r="E1627" s="173"/>
      <c r="F1627" s="174"/>
      <c r="G1627" s="173"/>
      <c r="H1627" s="173"/>
      <c r="I1627" s="173"/>
      <c r="J1627" s="173"/>
      <c r="K1627" s="173"/>
    </row>
    <row r="1628" spans="5:11" x14ac:dyDescent="0.25">
      <c r="E1628" s="173"/>
      <c r="F1628" s="174"/>
      <c r="G1628" s="173"/>
      <c r="H1628" s="173"/>
      <c r="I1628" s="173"/>
      <c r="J1628" s="173"/>
      <c r="K1628" s="173"/>
    </row>
    <row r="1629" spans="5:11" x14ac:dyDescent="0.25">
      <c r="E1629" s="173"/>
      <c r="F1629" s="174"/>
      <c r="G1629" s="173"/>
      <c r="H1629" s="173"/>
      <c r="I1629" s="173"/>
      <c r="J1629" s="173"/>
      <c r="K1629" s="173"/>
    </row>
    <row r="1630" spans="5:11" x14ac:dyDescent="0.25">
      <c r="E1630" s="173"/>
      <c r="F1630" s="174"/>
      <c r="G1630" s="173"/>
      <c r="H1630" s="173"/>
      <c r="I1630" s="173"/>
      <c r="J1630" s="173"/>
      <c r="K1630" s="173"/>
    </row>
    <row r="1631" spans="5:11" x14ac:dyDescent="0.25">
      <c r="E1631" s="173"/>
      <c r="F1631" s="174"/>
      <c r="G1631" s="173"/>
      <c r="H1631" s="173"/>
      <c r="I1631" s="173"/>
      <c r="J1631" s="173"/>
      <c r="K1631" s="173"/>
    </row>
    <row r="1632" spans="5:11" x14ac:dyDescent="0.25">
      <c r="E1632" s="173"/>
      <c r="F1632" s="174"/>
      <c r="G1632" s="173"/>
      <c r="H1632" s="173"/>
      <c r="I1632" s="173"/>
      <c r="J1632" s="173"/>
      <c r="K1632" s="173"/>
    </row>
    <row r="1633" spans="5:11" x14ac:dyDescent="0.25">
      <c r="E1633" s="173"/>
      <c r="F1633" s="174"/>
      <c r="G1633" s="173"/>
      <c r="H1633" s="173"/>
      <c r="I1633" s="173"/>
      <c r="J1633" s="173"/>
      <c r="K1633" s="173"/>
    </row>
    <row r="1634" spans="5:11" x14ac:dyDescent="0.25">
      <c r="E1634" s="173"/>
      <c r="F1634" s="174"/>
      <c r="G1634" s="173"/>
      <c r="H1634" s="173"/>
      <c r="I1634" s="173"/>
      <c r="J1634" s="173"/>
      <c r="K1634" s="173"/>
    </row>
    <row r="1635" spans="5:11" x14ac:dyDescent="0.25">
      <c r="E1635" s="173"/>
      <c r="F1635" s="174"/>
      <c r="G1635" s="173"/>
      <c r="H1635" s="173"/>
      <c r="I1635" s="173"/>
      <c r="J1635" s="173"/>
      <c r="K1635" s="173"/>
    </row>
    <row r="1636" spans="5:11" x14ac:dyDescent="0.25">
      <c r="E1636" s="173"/>
      <c r="F1636" s="174"/>
      <c r="G1636" s="173"/>
      <c r="H1636" s="173"/>
      <c r="I1636" s="173"/>
      <c r="J1636" s="173"/>
      <c r="K1636" s="173"/>
    </row>
    <row r="1637" spans="5:11" x14ac:dyDescent="0.25">
      <c r="E1637" s="173"/>
      <c r="F1637" s="174"/>
      <c r="G1637" s="173"/>
      <c r="H1637" s="173"/>
      <c r="I1637" s="173"/>
      <c r="J1637" s="173"/>
      <c r="K1637" s="173"/>
    </row>
    <row r="1638" spans="5:11" x14ac:dyDescent="0.25">
      <c r="E1638" s="173"/>
      <c r="F1638" s="174"/>
      <c r="G1638" s="173"/>
      <c r="H1638" s="173"/>
      <c r="I1638" s="173"/>
      <c r="J1638" s="173"/>
      <c r="K1638" s="173"/>
    </row>
    <row r="1639" spans="5:11" x14ac:dyDescent="0.25">
      <c r="E1639" s="173"/>
      <c r="F1639" s="174"/>
      <c r="G1639" s="173"/>
      <c r="H1639" s="173"/>
      <c r="I1639" s="173"/>
      <c r="J1639" s="173"/>
      <c r="K1639" s="173"/>
    </row>
    <row r="1640" spans="5:11" x14ac:dyDescent="0.25">
      <c r="E1640" s="173"/>
      <c r="F1640" s="174"/>
      <c r="G1640" s="173"/>
      <c r="H1640" s="173"/>
      <c r="I1640" s="173"/>
      <c r="J1640" s="173"/>
      <c r="K1640" s="173"/>
    </row>
    <row r="1641" spans="5:11" x14ac:dyDescent="0.25">
      <c r="E1641" s="173"/>
      <c r="F1641" s="174"/>
      <c r="G1641" s="173"/>
      <c r="H1641" s="173"/>
      <c r="I1641" s="173"/>
      <c r="J1641" s="173"/>
      <c r="K1641" s="173"/>
    </row>
    <row r="1642" spans="5:11" x14ac:dyDescent="0.25">
      <c r="E1642" s="173"/>
      <c r="F1642" s="174"/>
      <c r="G1642" s="173"/>
      <c r="H1642" s="173"/>
      <c r="I1642" s="173"/>
      <c r="J1642" s="173"/>
      <c r="K1642" s="173"/>
    </row>
    <row r="1643" spans="5:11" x14ac:dyDescent="0.25">
      <c r="E1643" s="173"/>
      <c r="F1643" s="174"/>
      <c r="G1643" s="173"/>
      <c r="H1643" s="173"/>
      <c r="I1643" s="173"/>
      <c r="J1643" s="173"/>
      <c r="K1643" s="173"/>
    </row>
    <row r="1644" spans="5:11" x14ac:dyDescent="0.25">
      <c r="E1644" s="173"/>
      <c r="F1644" s="174"/>
      <c r="G1644" s="173"/>
      <c r="H1644" s="173"/>
      <c r="I1644" s="173"/>
      <c r="J1644" s="173"/>
      <c r="K1644" s="173"/>
    </row>
    <row r="1645" spans="5:11" x14ac:dyDescent="0.25">
      <c r="E1645" s="173"/>
      <c r="F1645" s="174"/>
      <c r="G1645" s="173"/>
      <c r="H1645" s="173"/>
      <c r="I1645" s="173"/>
      <c r="J1645" s="173"/>
      <c r="K1645" s="173"/>
    </row>
    <row r="1646" spans="5:11" x14ac:dyDescent="0.25">
      <c r="E1646" s="173"/>
      <c r="F1646" s="174"/>
      <c r="G1646" s="173"/>
      <c r="H1646" s="173"/>
      <c r="I1646" s="173"/>
      <c r="J1646" s="173"/>
      <c r="K1646" s="173"/>
    </row>
    <row r="1647" spans="5:11" x14ac:dyDescent="0.25">
      <c r="E1647" s="173"/>
      <c r="F1647" s="174"/>
      <c r="G1647" s="173"/>
      <c r="H1647" s="173"/>
      <c r="I1647" s="173"/>
      <c r="J1647" s="173"/>
      <c r="K1647" s="173"/>
    </row>
    <row r="1648" spans="5:11" x14ac:dyDescent="0.25">
      <c r="E1648" s="173"/>
      <c r="F1648" s="174"/>
      <c r="G1648" s="173"/>
      <c r="H1648" s="173"/>
      <c r="I1648" s="173"/>
      <c r="J1648" s="173"/>
      <c r="K1648" s="173"/>
    </row>
    <row r="1649" spans="5:11" x14ac:dyDescent="0.25">
      <c r="E1649" s="173"/>
      <c r="F1649" s="174"/>
      <c r="G1649" s="173"/>
      <c r="H1649" s="173"/>
      <c r="I1649" s="173"/>
      <c r="J1649" s="173"/>
      <c r="K1649" s="173"/>
    </row>
    <row r="1650" spans="5:11" x14ac:dyDescent="0.25">
      <c r="E1650" s="173"/>
      <c r="F1650" s="174"/>
      <c r="G1650" s="173"/>
      <c r="H1650" s="173"/>
      <c r="I1650" s="173"/>
      <c r="J1650" s="173"/>
      <c r="K1650" s="173"/>
    </row>
    <row r="1651" spans="5:11" x14ac:dyDescent="0.25">
      <c r="E1651" s="173"/>
      <c r="F1651" s="174"/>
      <c r="G1651" s="173"/>
      <c r="H1651" s="173"/>
      <c r="I1651" s="173"/>
      <c r="J1651" s="173"/>
      <c r="K1651" s="173"/>
    </row>
    <row r="1652" spans="5:11" x14ac:dyDescent="0.25">
      <c r="E1652" s="173"/>
      <c r="F1652" s="174"/>
      <c r="G1652" s="173"/>
      <c r="H1652" s="173"/>
      <c r="I1652" s="173"/>
      <c r="J1652" s="173"/>
      <c r="K1652" s="173"/>
    </row>
    <row r="1653" spans="5:11" x14ac:dyDescent="0.25">
      <c r="E1653" s="173"/>
      <c r="F1653" s="174"/>
      <c r="G1653" s="173"/>
      <c r="H1653" s="173"/>
      <c r="I1653" s="173"/>
      <c r="J1653" s="173"/>
      <c r="K1653" s="173"/>
    </row>
    <row r="1654" spans="5:11" x14ac:dyDescent="0.25">
      <c r="E1654" s="173"/>
      <c r="F1654" s="174"/>
      <c r="G1654" s="173"/>
      <c r="H1654" s="173"/>
      <c r="I1654" s="173"/>
      <c r="J1654" s="173"/>
      <c r="K1654" s="173"/>
    </row>
    <row r="1655" spans="5:11" x14ac:dyDescent="0.25">
      <c r="E1655" s="173"/>
      <c r="F1655" s="174"/>
      <c r="G1655" s="173"/>
      <c r="H1655" s="173"/>
      <c r="I1655" s="173"/>
      <c r="J1655" s="173"/>
      <c r="K1655" s="173"/>
    </row>
    <row r="1656" spans="5:11" x14ac:dyDescent="0.25">
      <c r="E1656" s="173"/>
      <c r="F1656" s="174"/>
      <c r="G1656" s="173"/>
      <c r="H1656" s="173"/>
      <c r="I1656" s="173"/>
      <c r="J1656" s="173"/>
      <c r="K1656" s="173"/>
    </row>
    <row r="1657" spans="5:11" x14ac:dyDescent="0.25">
      <c r="E1657" s="173"/>
      <c r="F1657" s="174"/>
      <c r="G1657" s="173"/>
      <c r="H1657" s="173"/>
      <c r="I1657" s="173"/>
      <c r="J1657" s="173"/>
      <c r="K1657" s="173"/>
    </row>
    <row r="1658" spans="5:11" x14ac:dyDescent="0.25">
      <c r="E1658" s="173"/>
      <c r="F1658" s="174"/>
      <c r="G1658" s="173"/>
      <c r="H1658" s="173"/>
      <c r="I1658" s="173"/>
      <c r="J1658" s="173"/>
      <c r="K1658" s="173"/>
    </row>
    <row r="1659" spans="5:11" x14ac:dyDescent="0.25">
      <c r="E1659" s="173"/>
      <c r="F1659" s="174"/>
      <c r="G1659" s="173"/>
      <c r="H1659" s="173"/>
      <c r="I1659" s="173"/>
      <c r="J1659" s="173"/>
      <c r="K1659" s="173"/>
    </row>
    <row r="1660" spans="5:11" x14ac:dyDescent="0.25">
      <c r="E1660" s="173"/>
      <c r="F1660" s="174"/>
      <c r="G1660" s="173"/>
      <c r="H1660" s="173"/>
      <c r="I1660" s="173"/>
      <c r="J1660" s="173"/>
      <c r="K1660" s="173"/>
    </row>
    <row r="1661" spans="5:11" x14ac:dyDescent="0.25">
      <c r="E1661" s="173"/>
      <c r="F1661" s="174"/>
      <c r="G1661" s="173"/>
      <c r="H1661" s="173"/>
      <c r="I1661" s="173"/>
      <c r="J1661" s="173"/>
      <c r="K1661" s="173"/>
    </row>
    <row r="1662" spans="5:11" x14ac:dyDescent="0.25">
      <c r="E1662" s="173"/>
      <c r="F1662" s="174"/>
      <c r="G1662" s="173"/>
      <c r="H1662" s="173"/>
      <c r="I1662" s="173"/>
      <c r="J1662" s="173"/>
      <c r="K1662" s="173"/>
    </row>
    <row r="1663" spans="5:11" x14ac:dyDescent="0.25">
      <c r="E1663" s="173"/>
      <c r="F1663" s="174"/>
      <c r="G1663" s="173"/>
      <c r="H1663" s="173"/>
      <c r="I1663" s="173"/>
      <c r="J1663" s="173"/>
      <c r="K1663" s="173"/>
    </row>
    <row r="1664" spans="5:11" x14ac:dyDescent="0.25">
      <c r="E1664" s="173"/>
      <c r="F1664" s="174"/>
      <c r="G1664" s="173"/>
      <c r="H1664" s="173"/>
      <c r="I1664" s="173"/>
      <c r="J1664" s="173"/>
      <c r="K1664" s="173"/>
    </row>
    <row r="1665" spans="5:11" x14ac:dyDescent="0.25">
      <c r="E1665" s="173"/>
      <c r="F1665" s="174"/>
      <c r="G1665" s="173"/>
      <c r="H1665" s="173"/>
      <c r="I1665" s="173"/>
      <c r="J1665" s="173"/>
      <c r="K1665" s="173"/>
    </row>
    <row r="1666" spans="5:11" x14ac:dyDescent="0.25">
      <c r="E1666" s="173"/>
      <c r="F1666" s="174"/>
      <c r="G1666" s="173"/>
      <c r="H1666" s="173"/>
      <c r="I1666" s="173"/>
      <c r="J1666" s="173"/>
      <c r="K1666" s="173"/>
    </row>
    <row r="1667" spans="5:11" x14ac:dyDescent="0.25">
      <c r="E1667" s="173"/>
      <c r="F1667" s="174"/>
      <c r="G1667" s="173"/>
      <c r="H1667" s="173"/>
      <c r="I1667" s="173"/>
      <c r="J1667" s="173"/>
      <c r="K1667" s="173"/>
    </row>
    <row r="1668" spans="5:11" x14ac:dyDescent="0.25">
      <c r="E1668" s="173"/>
      <c r="F1668" s="174"/>
      <c r="G1668" s="173"/>
      <c r="H1668" s="173"/>
      <c r="I1668" s="173"/>
      <c r="J1668" s="173"/>
      <c r="K1668" s="173"/>
    </row>
    <row r="1669" spans="5:11" x14ac:dyDescent="0.25">
      <c r="E1669" s="173"/>
      <c r="F1669" s="174"/>
      <c r="G1669" s="173"/>
      <c r="H1669" s="173"/>
      <c r="I1669" s="173"/>
      <c r="J1669" s="173"/>
      <c r="K1669" s="173"/>
    </row>
    <row r="1670" spans="5:11" x14ac:dyDescent="0.25">
      <c r="E1670" s="173"/>
      <c r="F1670" s="174"/>
      <c r="G1670" s="173"/>
      <c r="H1670" s="173"/>
      <c r="I1670" s="173"/>
      <c r="J1670" s="173"/>
      <c r="K1670" s="173"/>
    </row>
    <row r="1671" spans="5:11" x14ac:dyDescent="0.25">
      <c r="E1671" s="173"/>
      <c r="F1671" s="174"/>
      <c r="G1671" s="173"/>
      <c r="H1671" s="173"/>
      <c r="I1671" s="173"/>
      <c r="J1671" s="173"/>
      <c r="K1671" s="173"/>
    </row>
    <row r="1672" spans="5:11" x14ac:dyDescent="0.25">
      <c r="E1672" s="173"/>
      <c r="F1672" s="174"/>
      <c r="G1672" s="173"/>
      <c r="H1672" s="173"/>
      <c r="I1672" s="173"/>
      <c r="J1672" s="173"/>
      <c r="K1672" s="173"/>
    </row>
    <row r="1673" spans="5:11" x14ac:dyDescent="0.25">
      <c r="E1673" s="173"/>
      <c r="F1673" s="174"/>
      <c r="G1673" s="173"/>
      <c r="H1673" s="173"/>
      <c r="I1673" s="173"/>
      <c r="J1673" s="173"/>
      <c r="K1673" s="173"/>
    </row>
    <row r="1674" spans="5:11" x14ac:dyDescent="0.25">
      <c r="E1674" s="173"/>
      <c r="F1674" s="174"/>
      <c r="G1674" s="173"/>
      <c r="H1674" s="173"/>
      <c r="I1674" s="173"/>
      <c r="J1674" s="173"/>
      <c r="K1674" s="173"/>
    </row>
    <row r="1675" spans="5:11" x14ac:dyDescent="0.25">
      <c r="E1675" s="173"/>
      <c r="F1675" s="174"/>
      <c r="G1675" s="173"/>
      <c r="H1675" s="173"/>
      <c r="I1675" s="173"/>
      <c r="J1675" s="173"/>
      <c r="K1675" s="173"/>
    </row>
    <row r="1676" spans="5:11" x14ac:dyDescent="0.25">
      <c r="E1676" s="173"/>
      <c r="F1676" s="174"/>
      <c r="G1676" s="173"/>
      <c r="H1676" s="173"/>
      <c r="I1676" s="173"/>
      <c r="J1676" s="173"/>
      <c r="K1676" s="173"/>
    </row>
    <row r="1677" spans="5:11" x14ac:dyDescent="0.25">
      <c r="E1677" s="173"/>
      <c r="F1677" s="174"/>
      <c r="G1677" s="173"/>
      <c r="H1677" s="173"/>
      <c r="I1677" s="173"/>
      <c r="J1677" s="173"/>
      <c r="K1677" s="173"/>
    </row>
    <row r="1678" spans="5:11" x14ac:dyDescent="0.25">
      <c r="E1678" s="173"/>
      <c r="F1678" s="174"/>
      <c r="G1678" s="173"/>
      <c r="H1678" s="173"/>
      <c r="I1678" s="173"/>
      <c r="J1678" s="173"/>
      <c r="K1678" s="173"/>
    </row>
    <row r="1679" spans="5:11" x14ac:dyDescent="0.25">
      <c r="E1679" s="173"/>
      <c r="F1679" s="174"/>
      <c r="G1679" s="173"/>
      <c r="H1679" s="173"/>
      <c r="I1679" s="173"/>
      <c r="J1679" s="173"/>
      <c r="K1679" s="173"/>
    </row>
    <row r="1680" spans="5:11" x14ac:dyDescent="0.25">
      <c r="E1680" s="173"/>
      <c r="F1680" s="174"/>
      <c r="G1680" s="173"/>
      <c r="H1680" s="173"/>
      <c r="I1680" s="173"/>
      <c r="J1680" s="173"/>
      <c r="K1680" s="173"/>
    </row>
    <row r="1681" spans="5:11" x14ac:dyDescent="0.25">
      <c r="E1681" s="173"/>
      <c r="F1681" s="174"/>
      <c r="G1681" s="173"/>
      <c r="H1681" s="173"/>
      <c r="I1681" s="173"/>
      <c r="J1681" s="173"/>
      <c r="K1681" s="173"/>
    </row>
    <row r="1682" spans="5:11" x14ac:dyDescent="0.25">
      <c r="E1682" s="173"/>
      <c r="F1682" s="174"/>
      <c r="G1682" s="173"/>
      <c r="H1682" s="173"/>
      <c r="I1682" s="173"/>
      <c r="J1682" s="173"/>
      <c r="K1682" s="173"/>
    </row>
    <row r="1683" spans="5:11" x14ac:dyDescent="0.25">
      <c r="E1683" s="173"/>
      <c r="F1683" s="174"/>
      <c r="G1683" s="173"/>
      <c r="H1683" s="173"/>
      <c r="I1683" s="173"/>
      <c r="J1683" s="173"/>
      <c r="K1683" s="173"/>
    </row>
    <row r="1684" spans="5:11" x14ac:dyDescent="0.25">
      <c r="E1684" s="173"/>
      <c r="F1684" s="174"/>
      <c r="G1684" s="173"/>
      <c r="H1684" s="173"/>
      <c r="I1684" s="173"/>
      <c r="J1684" s="173"/>
      <c r="K1684" s="173"/>
    </row>
    <row r="1685" spans="5:11" x14ac:dyDescent="0.25">
      <c r="E1685" s="173"/>
      <c r="F1685" s="174"/>
      <c r="G1685" s="173"/>
      <c r="H1685" s="173"/>
      <c r="I1685" s="173"/>
      <c r="J1685" s="173"/>
      <c r="K1685" s="173"/>
    </row>
    <row r="1686" spans="5:11" x14ac:dyDescent="0.25">
      <c r="E1686" s="173"/>
      <c r="F1686" s="174"/>
      <c r="G1686" s="173"/>
      <c r="H1686" s="173"/>
      <c r="I1686" s="173"/>
      <c r="J1686" s="173"/>
      <c r="K1686" s="173"/>
    </row>
    <row r="1687" spans="5:11" x14ac:dyDescent="0.25">
      <c r="E1687" s="173"/>
      <c r="F1687" s="174"/>
      <c r="G1687" s="173"/>
      <c r="H1687" s="173"/>
      <c r="I1687" s="173"/>
      <c r="J1687" s="173"/>
      <c r="K1687" s="173"/>
    </row>
    <row r="1688" spans="5:11" x14ac:dyDescent="0.25">
      <c r="E1688" s="173"/>
      <c r="F1688" s="174"/>
      <c r="G1688" s="173"/>
      <c r="H1688" s="173"/>
      <c r="I1688" s="173"/>
      <c r="J1688" s="173"/>
      <c r="K1688" s="173"/>
    </row>
    <row r="1689" spans="5:11" x14ac:dyDescent="0.25">
      <c r="E1689" s="173"/>
      <c r="F1689" s="174"/>
      <c r="G1689" s="173"/>
      <c r="H1689" s="173"/>
      <c r="I1689" s="173"/>
      <c r="J1689" s="173"/>
      <c r="K1689" s="173"/>
    </row>
    <row r="1690" spans="5:11" x14ac:dyDescent="0.25">
      <c r="E1690" s="173"/>
      <c r="F1690" s="174"/>
      <c r="G1690" s="173"/>
      <c r="H1690" s="173"/>
      <c r="I1690" s="173"/>
      <c r="J1690" s="173"/>
      <c r="K1690" s="173"/>
    </row>
    <row r="1691" spans="5:11" x14ac:dyDescent="0.25">
      <c r="E1691" s="173"/>
      <c r="F1691" s="174"/>
      <c r="G1691" s="173"/>
      <c r="H1691" s="173"/>
      <c r="I1691" s="173"/>
      <c r="J1691" s="173"/>
      <c r="K1691" s="173"/>
    </row>
    <row r="1692" spans="5:11" x14ac:dyDescent="0.25">
      <c r="E1692" s="173"/>
      <c r="F1692" s="174"/>
      <c r="G1692" s="173"/>
      <c r="H1692" s="173"/>
      <c r="I1692" s="173"/>
      <c r="J1692" s="173"/>
      <c r="K1692" s="173"/>
    </row>
    <row r="1693" spans="5:11" x14ac:dyDescent="0.25">
      <c r="E1693" s="173"/>
      <c r="F1693" s="174"/>
      <c r="G1693" s="173"/>
      <c r="H1693" s="173"/>
      <c r="I1693" s="173"/>
      <c r="J1693" s="173"/>
      <c r="K1693" s="173"/>
    </row>
    <row r="1694" spans="5:11" x14ac:dyDescent="0.25">
      <c r="E1694" s="173"/>
      <c r="F1694" s="174"/>
      <c r="G1694" s="173"/>
      <c r="H1694" s="173"/>
      <c r="I1694" s="173"/>
      <c r="J1694" s="173"/>
      <c r="K1694" s="173"/>
    </row>
    <row r="1695" spans="5:11" x14ac:dyDescent="0.25">
      <c r="E1695" s="173"/>
      <c r="F1695" s="174"/>
      <c r="G1695" s="173"/>
      <c r="H1695" s="173"/>
      <c r="I1695" s="173"/>
      <c r="J1695" s="173"/>
      <c r="K1695" s="173"/>
    </row>
    <row r="1696" spans="5:11" x14ac:dyDescent="0.25">
      <c r="E1696" s="173"/>
      <c r="F1696" s="174"/>
      <c r="G1696" s="173"/>
      <c r="H1696" s="173"/>
      <c r="I1696" s="173"/>
      <c r="J1696" s="173"/>
      <c r="K1696" s="173"/>
    </row>
    <row r="1697" spans="5:11" x14ac:dyDescent="0.25">
      <c r="E1697" s="173"/>
      <c r="F1697" s="174"/>
      <c r="G1697" s="173"/>
      <c r="H1697" s="173"/>
      <c r="I1697" s="173"/>
      <c r="J1697" s="173"/>
      <c r="K1697" s="173"/>
    </row>
    <row r="1698" spans="5:11" x14ac:dyDescent="0.25">
      <c r="E1698" s="173"/>
      <c r="F1698" s="174"/>
      <c r="G1698" s="173"/>
      <c r="H1698" s="173"/>
      <c r="I1698" s="173"/>
      <c r="J1698" s="173"/>
      <c r="K1698" s="173"/>
    </row>
    <row r="1699" spans="5:11" x14ac:dyDescent="0.25">
      <c r="E1699" s="173"/>
      <c r="F1699" s="174"/>
      <c r="G1699" s="173"/>
      <c r="H1699" s="173"/>
      <c r="I1699" s="173"/>
      <c r="J1699" s="173"/>
      <c r="K1699" s="173"/>
    </row>
    <row r="1700" spans="5:11" x14ac:dyDescent="0.25">
      <c r="E1700" s="173"/>
      <c r="F1700" s="174"/>
      <c r="G1700" s="173"/>
      <c r="H1700" s="173"/>
      <c r="I1700" s="173"/>
      <c r="J1700" s="173"/>
      <c r="K1700" s="173"/>
    </row>
    <row r="1701" spans="5:11" x14ac:dyDescent="0.25">
      <c r="E1701" s="173"/>
      <c r="F1701" s="174"/>
      <c r="G1701" s="173"/>
      <c r="H1701" s="173"/>
      <c r="I1701" s="173"/>
      <c r="J1701" s="173"/>
      <c r="K1701" s="173"/>
    </row>
    <row r="1702" spans="5:11" x14ac:dyDescent="0.25">
      <c r="E1702" s="173"/>
      <c r="F1702" s="174"/>
      <c r="G1702" s="173"/>
      <c r="H1702" s="173"/>
      <c r="I1702" s="173"/>
      <c r="J1702" s="173"/>
      <c r="K1702" s="173"/>
    </row>
    <row r="1703" spans="5:11" x14ac:dyDescent="0.25">
      <c r="E1703" s="173"/>
      <c r="F1703" s="174"/>
      <c r="G1703" s="173"/>
      <c r="H1703" s="173"/>
      <c r="I1703" s="173"/>
      <c r="J1703" s="173"/>
      <c r="K1703" s="173"/>
    </row>
    <row r="1704" spans="5:11" x14ac:dyDescent="0.25">
      <c r="E1704" s="173"/>
      <c r="F1704" s="174"/>
      <c r="G1704" s="173"/>
      <c r="H1704" s="173"/>
      <c r="I1704" s="173"/>
      <c r="J1704" s="173"/>
      <c r="K1704" s="173"/>
    </row>
    <row r="1705" spans="5:11" x14ac:dyDescent="0.25">
      <c r="E1705" s="173"/>
      <c r="F1705" s="174"/>
      <c r="G1705" s="173"/>
      <c r="H1705" s="173"/>
      <c r="I1705" s="173"/>
      <c r="J1705" s="173"/>
      <c r="K1705" s="173"/>
    </row>
    <row r="1706" spans="5:11" x14ac:dyDescent="0.25">
      <c r="E1706" s="173"/>
      <c r="F1706" s="174"/>
      <c r="G1706" s="173"/>
      <c r="H1706" s="173"/>
      <c r="I1706" s="173"/>
      <c r="J1706" s="173"/>
      <c r="K1706" s="173"/>
    </row>
    <row r="1707" spans="5:11" x14ac:dyDescent="0.25">
      <c r="E1707" s="173"/>
      <c r="F1707" s="174"/>
      <c r="G1707" s="173"/>
      <c r="H1707" s="173"/>
      <c r="I1707" s="173"/>
      <c r="J1707" s="173"/>
      <c r="K1707" s="173"/>
    </row>
    <row r="1708" spans="5:11" x14ac:dyDescent="0.25">
      <c r="E1708" s="173"/>
      <c r="F1708" s="174"/>
      <c r="G1708" s="173"/>
      <c r="H1708" s="173"/>
      <c r="I1708" s="173"/>
      <c r="J1708" s="173"/>
      <c r="K1708" s="173"/>
    </row>
    <row r="1709" spans="5:11" x14ac:dyDescent="0.25">
      <c r="E1709" s="173"/>
      <c r="F1709" s="174"/>
      <c r="G1709" s="173"/>
      <c r="H1709" s="173"/>
      <c r="I1709" s="173"/>
      <c r="J1709" s="173"/>
      <c r="K1709" s="173"/>
    </row>
    <row r="1710" spans="5:11" x14ac:dyDescent="0.25">
      <c r="E1710" s="173"/>
      <c r="F1710" s="174"/>
      <c r="G1710" s="173"/>
      <c r="H1710" s="173"/>
      <c r="I1710" s="173"/>
      <c r="J1710" s="173"/>
      <c r="K1710" s="173"/>
    </row>
    <row r="1711" spans="5:11" x14ac:dyDescent="0.25">
      <c r="E1711" s="173"/>
      <c r="F1711" s="174"/>
      <c r="G1711" s="173"/>
      <c r="H1711" s="173"/>
      <c r="I1711" s="173"/>
      <c r="J1711" s="173"/>
      <c r="K1711" s="173"/>
    </row>
    <row r="1712" spans="5:11" x14ac:dyDescent="0.25">
      <c r="E1712" s="173"/>
      <c r="F1712" s="174"/>
      <c r="G1712" s="173"/>
      <c r="H1712" s="173"/>
      <c r="I1712" s="173"/>
      <c r="J1712" s="173"/>
      <c r="K1712" s="173"/>
    </row>
    <row r="1713" spans="5:11" x14ac:dyDescent="0.25">
      <c r="E1713" s="173"/>
      <c r="F1713" s="174"/>
      <c r="G1713" s="173"/>
      <c r="H1713" s="173"/>
      <c r="I1713" s="173"/>
      <c r="J1713" s="173"/>
      <c r="K1713" s="173"/>
    </row>
    <row r="1714" spans="5:11" x14ac:dyDescent="0.25">
      <c r="E1714" s="173"/>
      <c r="F1714" s="174"/>
      <c r="G1714" s="173"/>
      <c r="H1714" s="173"/>
      <c r="I1714" s="173"/>
      <c r="J1714" s="173"/>
      <c r="K1714" s="173"/>
    </row>
    <row r="1715" spans="5:11" x14ac:dyDescent="0.25">
      <c r="E1715" s="173"/>
      <c r="F1715" s="174"/>
      <c r="G1715" s="173"/>
      <c r="H1715" s="173"/>
      <c r="I1715" s="173"/>
      <c r="J1715" s="173"/>
      <c r="K1715" s="173"/>
    </row>
    <row r="1716" spans="5:11" x14ac:dyDescent="0.25">
      <c r="E1716" s="173"/>
      <c r="F1716" s="174"/>
      <c r="G1716" s="173"/>
      <c r="H1716" s="173"/>
      <c r="I1716" s="173"/>
      <c r="J1716" s="173"/>
      <c r="K1716" s="173"/>
    </row>
    <row r="1717" spans="5:11" x14ac:dyDescent="0.25">
      <c r="E1717" s="173"/>
      <c r="F1717" s="174"/>
      <c r="G1717" s="173"/>
      <c r="H1717" s="173"/>
      <c r="I1717" s="173"/>
      <c r="J1717" s="173"/>
      <c r="K1717" s="173"/>
    </row>
    <row r="1718" spans="5:11" x14ac:dyDescent="0.25">
      <c r="E1718" s="173"/>
      <c r="F1718" s="174"/>
      <c r="G1718" s="173"/>
      <c r="H1718" s="173"/>
      <c r="I1718" s="173"/>
      <c r="J1718" s="173"/>
      <c r="K1718" s="173"/>
    </row>
    <row r="1719" spans="5:11" x14ac:dyDescent="0.25">
      <c r="E1719" s="173"/>
      <c r="F1719" s="174"/>
      <c r="G1719" s="173"/>
      <c r="H1719" s="173"/>
      <c r="I1719" s="173"/>
      <c r="J1719" s="173"/>
      <c r="K1719" s="173"/>
    </row>
    <row r="1720" spans="5:11" x14ac:dyDescent="0.25">
      <c r="E1720" s="173"/>
      <c r="F1720" s="174"/>
      <c r="G1720" s="173"/>
      <c r="H1720" s="173"/>
      <c r="I1720" s="173"/>
      <c r="J1720" s="173"/>
      <c r="K1720" s="173"/>
    </row>
    <row r="1721" spans="5:11" x14ac:dyDescent="0.25">
      <c r="E1721" s="173"/>
      <c r="F1721" s="174"/>
      <c r="G1721" s="173"/>
      <c r="H1721" s="173"/>
      <c r="I1721" s="173"/>
      <c r="J1721" s="173"/>
      <c r="K1721" s="173"/>
    </row>
    <row r="1722" spans="5:11" x14ac:dyDescent="0.25">
      <c r="E1722" s="173"/>
      <c r="F1722" s="174"/>
      <c r="G1722" s="173"/>
      <c r="H1722" s="173"/>
      <c r="I1722" s="173"/>
      <c r="J1722" s="173"/>
      <c r="K1722" s="173"/>
    </row>
    <row r="1723" spans="5:11" x14ac:dyDescent="0.25">
      <c r="E1723" s="173"/>
      <c r="F1723" s="174"/>
      <c r="G1723" s="173"/>
      <c r="H1723" s="173"/>
      <c r="I1723" s="173"/>
      <c r="J1723" s="173"/>
      <c r="K1723" s="173"/>
    </row>
    <row r="1724" spans="5:11" x14ac:dyDescent="0.25">
      <c r="E1724" s="173"/>
      <c r="F1724" s="174"/>
      <c r="G1724" s="173"/>
      <c r="H1724" s="173"/>
      <c r="I1724" s="173"/>
      <c r="J1724" s="173"/>
      <c r="K1724" s="173"/>
    </row>
    <row r="1725" spans="5:11" x14ac:dyDescent="0.25">
      <c r="E1725" s="173"/>
      <c r="F1725" s="174"/>
      <c r="G1725" s="173"/>
      <c r="H1725" s="173"/>
      <c r="I1725" s="173"/>
      <c r="J1725" s="173"/>
      <c r="K1725" s="173"/>
    </row>
    <row r="1726" spans="5:11" x14ac:dyDescent="0.25">
      <c r="E1726" s="173"/>
      <c r="F1726" s="174"/>
      <c r="G1726" s="173"/>
      <c r="H1726" s="173"/>
      <c r="I1726" s="173"/>
      <c r="J1726" s="173"/>
      <c r="K1726" s="173"/>
    </row>
    <row r="1727" spans="5:11" x14ac:dyDescent="0.25">
      <c r="E1727" s="173"/>
      <c r="F1727" s="174"/>
      <c r="G1727" s="173"/>
      <c r="H1727" s="173"/>
      <c r="I1727" s="173"/>
      <c r="J1727" s="173"/>
      <c r="K1727" s="173"/>
    </row>
    <row r="1728" spans="5:11" x14ac:dyDescent="0.25">
      <c r="E1728" s="173"/>
      <c r="F1728" s="174"/>
      <c r="G1728" s="173"/>
      <c r="H1728" s="173"/>
      <c r="I1728" s="173"/>
      <c r="J1728" s="173"/>
      <c r="K1728" s="173"/>
    </row>
    <row r="1729" spans="5:11" x14ac:dyDescent="0.25">
      <c r="E1729" s="173"/>
      <c r="F1729" s="174"/>
      <c r="G1729" s="173"/>
      <c r="H1729" s="173"/>
      <c r="I1729" s="173"/>
      <c r="J1729" s="173"/>
      <c r="K1729" s="173"/>
    </row>
    <row r="1730" spans="5:11" x14ac:dyDescent="0.25">
      <c r="E1730" s="173"/>
      <c r="F1730" s="174"/>
      <c r="G1730" s="173"/>
      <c r="H1730" s="173"/>
      <c r="I1730" s="173"/>
      <c r="J1730" s="173"/>
      <c r="K1730" s="173"/>
    </row>
    <row r="1731" spans="5:11" x14ac:dyDescent="0.25">
      <c r="E1731" s="173"/>
      <c r="F1731" s="174"/>
      <c r="G1731" s="173"/>
      <c r="H1731" s="173"/>
      <c r="I1731" s="173"/>
      <c r="J1731" s="173"/>
      <c r="K1731" s="173"/>
    </row>
    <row r="1732" spans="5:11" x14ac:dyDescent="0.25">
      <c r="E1732" s="173"/>
      <c r="F1732" s="174"/>
      <c r="G1732" s="173"/>
      <c r="H1732" s="173"/>
      <c r="I1732" s="173"/>
      <c r="J1732" s="173"/>
      <c r="K1732" s="173"/>
    </row>
    <row r="1733" spans="5:11" x14ac:dyDescent="0.25">
      <c r="E1733" s="173"/>
      <c r="F1733" s="174"/>
      <c r="G1733" s="173"/>
      <c r="H1733" s="173"/>
      <c r="I1733" s="173"/>
      <c r="J1733" s="173"/>
      <c r="K1733" s="173"/>
    </row>
    <row r="1734" spans="5:11" x14ac:dyDescent="0.25">
      <c r="E1734" s="173"/>
      <c r="F1734" s="174"/>
      <c r="G1734" s="173"/>
      <c r="H1734" s="173"/>
      <c r="I1734" s="173"/>
      <c r="J1734" s="173"/>
      <c r="K1734" s="173"/>
    </row>
    <row r="1735" spans="5:11" x14ac:dyDescent="0.25">
      <c r="E1735" s="173"/>
      <c r="F1735" s="174"/>
      <c r="G1735" s="173"/>
      <c r="H1735" s="173"/>
      <c r="I1735" s="173"/>
      <c r="J1735" s="173"/>
      <c r="K1735" s="173"/>
    </row>
    <row r="1736" spans="5:11" x14ac:dyDescent="0.25">
      <c r="E1736" s="173"/>
      <c r="F1736" s="174"/>
      <c r="G1736" s="173"/>
      <c r="H1736" s="173"/>
      <c r="I1736" s="173"/>
      <c r="J1736" s="173"/>
      <c r="K1736" s="173"/>
    </row>
    <row r="1737" spans="5:11" x14ac:dyDescent="0.25">
      <c r="E1737" s="173"/>
      <c r="F1737" s="174"/>
      <c r="G1737" s="173"/>
      <c r="H1737" s="173"/>
      <c r="I1737" s="173"/>
      <c r="J1737" s="173"/>
      <c r="K1737" s="173"/>
    </row>
    <row r="1738" spans="5:11" x14ac:dyDescent="0.25">
      <c r="E1738" s="173"/>
      <c r="F1738" s="174"/>
      <c r="G1738" s="173"/>
      <c r="H1738" s="173"/>
      <c r="I1738" s="173"/>
      <c r="J1738" s="173"/>
      <c r="K1738" s="173"/>
    </row>
    <row r="1739" spans="5:11" x14ac:dyDescent="0.25">
      <c r="E1739" s="173"/>
      <c r="F1739" s="174"/>
      <c r="G1739" s="173"/>
      <c r="H1739" s="173"/>
      <c r="I1739" s="173"/>
      <c r="J1739" s="173"/>
      <c r="K1739" s="173"/>
    </row>
    <row r="1740" spans="5:11" x14ac:dyDescent="0.25">
      <c r="E1740" s="173"/>
      <c r="F1740" s="174"/>
      <c r="G1740" s="173"/>
      <c r="H1740" s="173"/>
      <c r="I1740" s="173"/>
      <c r="J1740" s="173"/>
      <c r="K1740" s="173"/>
    </row>
    <row r="1741" spans="5:11" x14ac:dyDescent="0.25">
      <c r="E1741" s="173"/>
      <c r="F1741" s="174"/>
      <c r="G1741" s="173"/>
      <c r="H1741" s="173"/>
      <c r="I1741" s="173"/>
      <c r="J1741" s="173"/>
      <c r="K1741" s="173"/>
    </row>
    <row r="1742" spans="5:11" x14ac:dyDescent="0.25">
      <c r="E1742" s="173"/>
      <c r="F1742" s="174"/>
      <c r="G1742" s="173"/>
      <c r="H1742" s="173"/>
      <c r="I1742" s="173"/>
      <c r="J1742" s="173"/>
      <c r="K1742" s="173"/>
    </row>
    <row r="1743" spans="5:11" x14ac:dyDescent="0.25">
      <c r="E1743" s="173"/>
      <c r="F1743" s="174"/>
      <c r="G1743" s="173"/>
      <c r="H1743" s="173"/>
      <c r="I1743" s="173"/>
      <c r="J1743" s="173"/>
      <c r="K1743" s="173"/>
    </row>
    <row r="1744" spans="5:11" x14ac:dyDescent="0.25">
      <c r="E1744" s="173"/>
      <c r="F1744" s="174"/>
      <c r="G1744" s="173"/>
      <c r="H1744" s="173"/>
      <c r="I1744" s="173"/>
      <c r="J1744" s="173"/>
      <c r="K1744" s="173"/>
    </row>
    <row r="1745" spans="5:11" x14ac:dyDescent="0.25">
      <c r="E1745" s="173"/>
      <c r="F1745" s="174"/>
      <c r="G1745" s="173"/>
      <c r="H1745" s="173"/>
      <c r="I1745" s="173"/>
      <c r="J1745" s="173"/>
      <c r="K1745" s="173"/>
    </row>
    <row r="1746" spans="5:11" x14ac:dyDescent="0.25">
      <c r="E1746" s="173"/>
      <c r="F1746" s="174"/>
      <c r="G1746" s="173"/>
      <c r="H1746" s="173"/>
      <c r="I1746" s="173"/>
      <c r="J1746" s="173"/>
      <c r="K1746" s="173"/>
    </row>
    <row r="1747" spans="5:11" x14ac:dyDescent="0.25">
      <c r="E1747" s="173"/>
      <c r="F1747" s="174"/>
      <c r="G1747" s="173"/>
      <c r="H1747" s="173"/>
      <c r="I1747" s="173"/>
      <c r="J1747" s="173"/>
      <c r="K1747" s="173"/>
    </row>
    <row r="1748" spans="5:11" x14ac:dyDescent="0.25">
      <c r="E1748" s="173"/>
      <c r="F1748" s="174"/>
      <c r="G1748" s="173"/>
      <c r="H1748" s="173"/>
      <c r="I1748" s="173"/>
      <c r="J1748" s="173"/>
      <c r="K1748" s="173"/>
    </row>
    <row r="1749" spans="5:11" x14ac:dyDescent="0.25">
      <c r="E1749" s="173"/>
      <c r="F1749" s="174"/>
      <c r="G1749" s="173"/>
      <c r="H1749" s="173"/>
      <c r="I1749" s="173"/>
      <c r="J1749" s="173"/>
      <c r="K1749" s="173"/>
    </row>
    <row r="1750" spans="5:11" x14ac:dyDescent="0.25">
      <c r="E1750" s="173"/>
      <c r="F1750" s="174"/>
      <c r="G1750" s="173"/>
      <c r="H1750" s="173"/>
      <c r="I1750" s="173"/>
      <c r="J1750" s="173"/>
      <c r="K1750" s="173"/>
    </row>
    <row r="1751" spans="5:11" x14ac:dyDescent="0.25">
      <c r="E1751" s="173"/>
      <c r="F1751" s="174"/>
      <c r="G1751" s="173"/>
      <c r="H1751" s="173"/>
      <c r="I1751" s="173"/>
      <c r="J1751" s="173"/>
      <c r="K1751" s="173"/>
    </row>
    <row r="1752" spans="5:11" x14ac:dyDescent="0.25">
      <c r="E1752" s="173"/>
      <c r="F1752" s="174"/>
      <c r="G1752" s="173"/>
      <c r="H1752" s="173"/>
      <c r="I1752" s="173"/>
      <c r="J1752" s="173"/>
      <c r="K1752" s="173"/>
    </row>
    <row r="1753" spans="5:11" x14ac:dyDescent="0.25">
      <c r="E1753" s="173"/>
      <c r="F1753" s="174"/>
      <c r="G1753" s="173"/>
      <c r="H1753" s="173"/>
      <c r="I1753" s="173"/>
      <c r="J1753" s="173"/>
      <c r="K1753" s="173"/>
    </row>
    <row r="1754" spans="5:11" x14ac:dyDescent="0.25">
      <c r="E1754" s="173"/>
      <c r="F1754" s="174"/>
      <c r="G1754" s="173"/>
      <c r="H1754" s="173"/>
      <c r="I1754" s="173"/>
      <c r="J1754" s="173"/>
      <c r="K1754" s="173"/>
    </row>
    <row r="1755" spans="5:11" x14ac:dyDescent="0.25">
      <c r="E1755" s="173"/>
      <c r="F1755" s="174"/>
      <c r="G1755" s="173"/>
      <c r="H1755" s="173"/>
      <c r="I1755" s="173"/>
      <c r="J1755" s="173"/>
      <c r="K1755" s="173"/>
    </row>
    <row r="1756" spans="5:11" x14ac:dyDescent="0.25">
      <c r="E1756" s="173"/>
      <c r="F1756" s="174"/>
      <c r="G1756" s="173"/>
      <c r="H1756" s="173"/>
      <c r="I1756" s="173"/>
      <c r="J1756" s="173"/>
      <c r="K1756" s="173"/>
    </row>
    <row r="1757" spans="5:11" x14ac:dyDescent="0.25">
      <c r="E1757" s="173"/>
      <c r="F1757" s="174"/>
      <c r="G1757" s="173"/>
      <c r="H1757" s="173"/>
      <c r="I1757" s="173"/>
      <c r="J1757" s="173"/>
      <c r="K1757" s="173"/>
    </row>
    <row r="1758" spans="5:11" x14ac:dyDescent="0.25">
      <c r="E1758" s="173"/>
      <c r="F1758" s="174"/>
      <c r="G1758" s="173"/>
      <c r="H1758" s="173"/>
      <c r="I1758" s="173"/>
      <c r="J1758" s="173"/>
      <c r="K1758" s="173"/>
    </row>
    <row r="1759" spans="5:11" x14ac:dyDescent="0.25">
      <c r="E1759" s="173"/>
      <c r="F1759" s="174"/>
      <c r="G1759" s="173"/>
      <c r="H1759" s="173"/>
      <c r="I1759" s="173"/>
      <c r="J1759" s="173"/>
      <c r="K1759" s="173"/>
    </row>
    <row r="1760" spans="5:11" x14ac:dyDescent="0.25">
      <c r="E1760" s="173"/>
      <c r="F1760" s="174"/>
      <c r="G1760" s="173"/>
      <c r="H1760" s="173"/>
      <c r="I1760" s="173"/>
      <c r="J1760" s="173"/>
      <c r="K1760" s="173"/>
    </row>
    <row r="1761" spans="5:11" x14ac:dyDescent="0.25">
      <c r="E1761" s="173"/>
      <c r="F1761" s="174"/>
      <c r="G1761" s="173"/>
      <c r="H1761" s="173"/>
      <c r="I1761" s="173"/>
      <c r="J1761" s="173"/>
      <c r="K1761" s="173"/>
    </row>
    <row r="1762" spans="5:11" x14ac:dyDescent="0.25">
      <c r="E1762" s="173"/>
      <c r="F1762" s="174"/>
      <c r="G1762" s="173"/>
      <c r="H1762" s="173"/>
      <c r="I1762" s="173"/>
      <c r="J1762" s="173"/>
      <c r="K1762" s="173"/>
    </row>
    <row r="1763" spans="5:11" x14ac:dyDescent="0.25">
      <c r="E1763" s="173"/>
      <c r="F1763" s="174"/>
      <c r="G1763" s="173"/>
      <c r="H1763" s="173"/>
      <c r="I1763" s="173"/>
      <c r="J1763" s="173"/>
      <c r="K1763" s="173"/>
    </row>
    <row r="1764" spans="5:11" x14ac:dyDescent="0.25">
      <c r="E1764" s="173"/>
      <c r="F1764" s="174"/>
      <c r="G1764" s="173"/>
      <c r="H1764" s="173"/>
      <c r="I1764" s="173"/>
      <c r="J1764" s="173"/>
      <c r="K1764" s="173"/>
    </row>
    <row r="1765" spans="5:11" x14ac:dyDescent="0.25">
      <c r="E1765" s="173"/>
      <c r="F1765" s="174"/>
      <c r="G1765" s="173"/>
      <c r="H1765" s="173"/>
      <c r="I1765" s="173"/>
      <c r="J1765" s="173"/>
      <c r="K1765" s="173"/>
    </row>
    <row r="1766" spans="5:11" x14ac:dyDescent="0.25">
      <c r="E1766" s="173"/>
      <c r="F1766" s="174"/>
      <c r="G1766" s="173"/>
      <c r="H1766" s="173"/>
      <c r="I1766" s="173"/>
      <c r="J1766" s="173"/>
      <c r="K1766" s="173"/>
    </row>
    <row r="1767" spans="5:11" x14ac:dyDescent="0.25">
      <c r="E1767" s="173"/>
      <c r="F1767" s="174"/>
      <c r="G1767" s="173"/>
      <c r="H1767" s="173"/>
      <c r="I1767" s="173"/>
      <c r="J1767" s="173"/>
      <c r="K1767" s="173"/>
    </row>
    <row r="1768" spans="5:11" x14ac:dyDescent="0.25">
      <c r="E1768" s="173"/>
      <c r="F1768" s="174"/>
      <c r="G1768" s="173"/>
      <c r="H1768" s="173"/>
      <c r="I1768" s="173"/>
      <c r="J1768" s="173"/>
      <c r="K1768" s="173"/>
    </row>
    <row r="1769" spans="5:11" x14ac:dyDescent="0.25">
      <c r="E1769" s="173"/>
      <c r="F1769" s="174"/>
      <c r="G1769" s="173"/>
      <c r="H1769" s="173"/>
      <c r="I1769" s="173"/>
      <c r="J1769" s="173"/>
      <c r="K1769" s="173"/>
    </row>
    <row r="1770" spans="5:11" x14ac:dyDescent="0.25">
      <c r="E1770" s="173"/>
      <c r="F1770" s="174"/>
      <c r="G1770" s="173"/>
      <c r="H1770" s="173"/>
      <c r="I1770" s="173"/>
      <c r="J1770" s="173"/>
      <c r="K1770" s="173"/>
    </row>
    <row r="1771" spans="5:11" x14ac:dyDescent="0.25">
      <c r="E1771" s="173"/>
      <c r="F1771" s="174"/>
      <c r="G1771" s="173"/>
      <c r="H1771" s="173"/>
      <c r="I1771" s="173"/>
      <c r="J1771" s="173"/>
      <c r="K1771" s="173"/>
    </row>
    <row r="1772" spans="5:11" x14ac:dyDescent="0.25">
      <c r="E1772" s="173"/>
      <c r="F1772" s="174"/>
      <c r="G1772" s="173"/>
      <c r="H1772" s="173"/>
      <c r="I1772" s="173"/>
      <c r="J1772" s="173"/>
      <c r="K1772" s="173"/>
    </row>
    <row r="1773" spans="5:11" x14ac:dyDescent="0.25">
      <c r="E1773" s="173"/>
      <c r="F1773" s="174"/>
      <c r="G1773" s="173"/>
      <c r="H1773" s="173"/>
      <c r="I1773" s="173"/>
      <c r="J1773" s="173"/>
      <c r="K1773" s="173"/>
    </row>
    <row r="1774" spans="5:11" x14ac:dyDescent="0.25">
      <c r="E1774" s="173"/>
      <c r="F1774" s="174"/>
      <c r="G1774" s="173"/>
      <c r="H1774" s="173"/>
      <c r="I1774" s="173"/>
      <c r="J1774" s="173"/>
      <c r="K1774" s="173"/>
    </row>
    <row r="1775" spans="5:11" x14ac:dyDescent="0.25">
      <c r="E1775" s="173"/>
      <c r="F1775" s="174"/>
      <c r="G1775" s="173"/>
      <c r="H1775" s="173"/>
      <c r="I1775" s="173"/>
      <c r="J1775" s="173"/>
      <c r="K1775" s="173"/>
    </row>
    <row r="1776" spans="5:11" x14ac:dyDescent="0.25">
      <c r="E1776" s="173"/>
      <c r="F1776" s="174"/>
      <c r="G1776" s="173"/>
      <c r="H1776" s="173"/>
      <c r="I1776" s="173"/>
      <c r="J1776" s="173"/>
      <c r="K1776" s="173"/>
    </row>
    <row r="1777" spans="5:11" x14ac:dyDescent="0.25">
      <c r="E1777" s="173"/>
      <c r="F1777" s="174"/>
      <c r="G1777" s="173"/>
      <c r="H1777" s="173"/>
      <c r="I1777" s="173"/>
      <c r="J1777" s="173"/>
      <c r="K1777" s="173"/>
    </row>
    <row r="1778" spans="5:11" x14ac:dyDescent="0.25">
      <c r="E1778" s="173"/>
      <c r="F1778" s="174"/>
      <c r="G1778" s="173"/>
      <c r="H1778" s="173"/>
      <c r="I1778" s="173"/>
      <c r="J1778" s="173"/>
      <c r="K1778" s="173"/>
    </row>
    <row r="1779" spans="5:11" x14ac:dyDescent="0.25">
      <c r="E1779" s="173"/>
      <c r="F1779" s="174"/>
      <c r="G1779" s="173"/>
      <c r="H1779" s="173"/>
      <c r="I1779" s="173"/>
      <c r="J1779" s="173"/>
      <c r="K1779" s="173"/>
    </row>
    <row r="1780" spans="5:11" x14ac:dyDescent="0.25">
      <c r="E1780" s="173"/>
      <c r="F1780" s="174"/>
      <c r="G1780" s="173"/>
      <c r="H1780" s="173"/>
      <c r="I1780" s="173"/>
      <c r="J1780" s="173"/>
      <c r="K1780" s="173"/>
    </row>
    <row r="1781" spans="5:11" x14ac:dyDescent="0.25">
      <c r="E1781" s="173"/>
      <c r="F1781" s="174"/>
      <c r="G1781" s="173"/>
      <c r="H1781" s="173"/>
      <c r="I1781" s="173"/>
      <c r="J1781" s="173"/>
      <c r="K1781" s="173"/>
    </row>
    <row r="1782" spans="5:11" x14ac:dyDescent="0.25">
      <c r="E1782" s="173"/>
      <c r="F1782" s="174"/>
      <c r="G1782" s="173"/>
      <c r="H1782" s="173"/>
      <c r="I1782" s="173"/>
      <c r="J1782" s="173"/>
      <c r="K1782" s="173"/>
    </row>
    <row r="1783" spans="5:11" x14ac:dyDescent="0.25">
      <c r="E1783" s="173"/>
      <c r="F1783" s="174"/>
      <c r="G1783" s="173"/>
      <c r="H1783" s="173"/>
      <c r="I1783" s="173"/>
      <c r="J1783" s="173"/>
      <c r="K1783" s="173"/>
    </row>
    <row r="1784" spans="5:11" x14ac:dyDescent="0.25">
      <c r="E1784" s="173"/>
      <c r="F1784" s="174"/>
      <c r="G1784" s="173"/>
      <c r="H1784" s="173"/>
      <c r="I1784" s="173"/>
      <c r="J1784" s="173"/>
      <c r="K1784" s="173"/>
    </row>
    <row r="1785" spans="5:11" x14ac:dyDescent="0.25">
      <c r="E1785" s="173"/>
      <c r="F1785" s="174"/>
      <c r="G1785" s="173"/>
      <c r="H1785" s="173"/>
      <c r="I1785" s="173"/>
      <c r="J1785" s="173"/>
      <c r="K1785" s="173"/>
    </row>
    <row r="1786" spans="5:11" x14ac:dyDescent="0.25">
      <c r="E1786" s="173"/>
      <c r="F1786" s="174"/>
      <c r="G1786" s="173"/>
      <c r="H1786" s="173"/>
      <c r="I1786" s="173"/>
      <c r="J1786" s="173"/>
      <c r="K1786" s="173"/>
    </row>
    <row r="1787" spans="5:11" x14ac:dyDescent="0.25">
      <c r="E1787" s="173"/>
      <c r="F1787" s="174"/>
      <c r="G1787" s="173"/>
      <c r="H1787" s="173"/>
      <c r="I1787" s="173"/>
      <c r="J1787" s="173"/>
      <c r="K1787" s="173"/>
    </row>
    <row r="1788" spans="5:11" x14ac:dyDescent="0.25">
      <c r="E1788" s="173"/>
      <c r="F1788" s="174"/>
      <c r="G1788" s="173"/>
      <c r="H1788" s="173"/>
      <c r="I1788" s="173"/>
      <c r="J1788" s="173"/>
      <c r="K1788" s="173"/>
    </row>
    <row r="1789" spans="5:11" x14ac:dyDescent="0.25">
      <c r="E1789" s="173"/>
      <c r="F1789" s="174"/>
      <c r="G1789" s="173"/>
      <c r="H1789" s="173"/>
      <c r="I1789" s="173"/>
      <c r="J1789" s="173"/>
      <c r="K1789" s="173"/>
    </row>
    <row r="1790" spans="5:11" x14ac:dyDescent="0.25">
      <c r="E1790" s="173"/>
      <c r="F1790" s="174"/>
      <c r="G1790" s="173"/>
      <c r="H1790" s="173"/>
      <c r="I1790" s="173"/>
      <c r="J1790" s="173"/>
      <c r="K1790" s="173"/>
    </row>
    <row r="1791" spans="5:11" x14ac:dyDescent="0.25">
      <c r="E1791" s="173"/>
      <c r="F1791" s="174"/>
      <c r="G1791" s="173"/>
      <c r="H1791" s="173"/>
      <c r="I1791" s="173"/>
      <c r="J1791" s="173"/>
      <c r="K1791" s="173"/>
    </row>
    <row r="1792" spans="5:11" x14ac:dyDescent="0.25">
      <c r="E1792" s="173"/>
      <c r="F1792" s="174"/>
      <c r="G1792" s="173"/>
      <c r="H1792" s="173"/>
      <c r="I1792" s="173"/>
      <c r="J1792" s="173"/>
      <c r="K1792" s="173"/>
    </row>
    <row r="1793" spans="5:11" x14ac:dyDescent="0.25">
      <c r="E1793" s="173"/>
      <c r="F1793" s="174"/>
      <c r="G1793" s="173"/>
      <c r="H1793" s="173"/>
      <c r="I1793" s="173"/>
      <c r="J1793" s="173"/>
      <c r="K1793" s="173"/>
    </row>
    <row r="1794" spans="5:11" x14ac:dyDescent="0.25">
      <c r="E1794" s="173"/>
      <c r="F1794" s="174"/>
      <c r="G1794" s="173"/>
      <c r="H1794" s="173"/>
      <c r="I1794" s="173"/>
      <c r="J1794" s="173"/>
      <c r="K1794" s="173"/>
    </row>
    <row r="1795" spans="5:11" x14ac:dyDescent="0.25">
      <c r="E1795" s="173"/>
      <c r="F1795" s="174"/>
      <c r="G1795" s="173"/>
      <c r="H1795" s="173"/>
      <c r="I1795" s="173"/>
      <c r="J1795" s="173"/>
      <c r="K1795" s="173"/>
    </row>
    <row r="1796" spans="5:11" x14ac:dyDescent="0.25">
      <c r="E1796" s="173"/>
      <c r="F1796" s="174"/>
      <c r="G1796" s="173"/>
      <c r="H1796" s="173"/>
      <c r="I1796" s="173"/>
      <c r="J1796" s="173"/>
      <c r="K1796" s="173"/>
    </row>
    <row r="1797" spans="5:11" x14ac:dyDescent="0.25">
      <c r="E1797" s="173"/>
      <c r="F1797" s="174"/>
      <c r="G1797" s="173"/>
      <c r="H1797" s="173"/>
      <c r="I1797" s="173"/>
      <c r="J1797" s="173"/>
      <c r="K1797" s="173"/>
    </row>
    <row r="1798" spans="5:11" x14ac:dyDescent="0.25">
      <c r="E1798" s="173"/>
      <c r="F1798" s="174"/>
      <c r="G1798" s="173"/>
      <c r="H1798" s="173"/>
      <c r="I1798" s="173"/>
      <c r="J1798" s="173"/>
      <c r="K1798" s="173"/>
    </row>
    <row r="1799" spans="5:11" x14ac:dyDescent="0.25">
      <c r="E1799" s="173"/>
      <c r="F1799" s="174"/>
      <c r="G1799" s="173"/>
      <c r="H1799" s="173"/>
      <c r="I1799" s="173"/>
      <c r="J1799" s="173"/>
      <c r="K1799" s="173"/>
    </row>
    <row r="1800" spans="5:11" x14ac:dyDescent="0.25">
      <c r="E1800" s="173"/>
      <c r="F1800" s="174"/>
      <c r="G1800" s="173"/>
      <c r="H1800" s="173"/>
      <c r="I1800" s="173"/>
      <c r="J1800" s="173"/>
      <c r="K1800" s="173"/>
    </row>
    <row r="1801" spans="5:11" x14ac:dyDescent="0.25">
      <c r="E1801" s="173"/>
      <c r="F1801" s="174"/>
      <c r="G1801" s="173"/>
      <c r="H1801" s="173"/>
      <c r="I1801" s="173"/>
      <c r="J1801" s="173"/>
      <c r="K1801" s="173"/>
    </row>
    <row r="1802" spans="5:11" x14ac:dyDescent="0.25">
      <c r="E1802" s="173"/>
      <c r="F1802" s="174"/>
      <c r="G1802" s="173"/>
      <c r="H1802" s="173"/>
      <c r="I1802" s="173"/>
      <c r="J1802" s="173"/>
      <c r="K1802" s="173"/>
    </row>
    <row r="1803" spans="5:11" x14ac:dyDescent="0.25">
      <c r="E1803" s="173"/>
      <c r="F1803" s="174"/>
      <c r="G1803" s="173"/>
      <c r="H1803" s="173"/>
      <c r="I1803" s="173"/>
      <c r="J1803" s="173"/>
      <c r="K1803" s="173"/>
    </row>
    <row r="1804" spans="5:11" x14ac:dyDescent="0.25">
      <c r="E1804" s="173"/>
      <c r="F1804" s="174"/>
      <c r="G1804" s="173"/>
      <c r="H1804" s="173"/>
      <c r="I1804" s="173"/>
      <c r="J1804" s="173"/>
      <c r="K1804" s="173"/>
    </row>
    <row r="1805" spans="5:11" x14ac:dyDescent="0.25">
      <c r="E1805" s="173"/>
      <c r="F1805" s="174"/>
      <c r="G1805" s="173"/>
      <c r="H1805" s="173"/>
      <c r="I1805" s="173"/>
      <c r="J1805" s="173"/>
      <c r="K1805" s="173"/>
    </row>
    <row r="1806" spans="5:11" x14ac:dyDescent="0.25">
      <c r="E1806" s="173"/>
      <c r="F1806" s="174"/>
      <c r="G1806" s="173"/>
      <c r="H1806" s="173"/>
      <c r="I1806" s="173"/>
      <c r="J1806" s="173"/>
      <c r="K1806" s="173"/>
    </row>
    <row r="1807" spans="5:11" x14ac:dyDescent="0.25">
      <c r="E1807" s="173"/>
      <c r="F1807" s="174"/>
      <c r="G1807" s="173"/>
      <c r="H1807" s="173"/>
      <c r="I1807" s="173"/>
      <c r="J1807" s="173"/>
      <c r="K1807" s="173"/>
    </row>
    <row r="1808" spans="5:11" x14ac:dyDescent="0.25">
      <c r="E1808" s="173"/>
      <c r="F1808" s="174"/>
      <c r="G1808" s="173"/>
      <c r="H1808" s="173"/>
      <c r="I1808" s="173"/>
      <c r="J1808" s="173"/>
      <c r="K1808" s="173"/>
    </row>
    <row r="1809" spans="5:11" x14ac:dyDescent="0.25">
      <c r="E1809" s="173"/>
      <c r="F1809" s="174"/>
      <c r="G1809" s="173"/>
      <c r="H1809" s="173"/>
      <c r="I1809" s="173"/>
      <c r="J1809" s="173"/>
      <c r="K1809" s="173"/>
    </row>
    <row r="1810" spans="5:11" x14ac:dyDescent="0.25">
      <c r="E1810" s="173"/>
      <c r="F1810" s="174"/>
      <c r="G1810" s="173"/>
      <c r="H1810" s="173"/>
      <c r="I1810" s="173"/>
      <c r="J1810" s="173"/>
      <c r="K1810" s="173"/>
    </row>
    <row r="1811" spans="5:11" x14ac:dyDescent="0.25">
      <c r="E1811" s="173"/>
      <c r="F1811" s="174"/>
      <c r="G1811" s="173"/>
      <c r="H1811" s="173"/>
      <c r="I1811" s="173"/>
      <c r="J1811" s="173"/>
      <c r="K1811" s="173"/>
    </row>
    <row r="1812" spans="5:11" x14ac:dyDescent="0.25">
      <c r="E1812" s="173"/>
      <c r="F1812" s="174"/>
      <c r="G1812" s="173"/>
      <c r="H1812" s="173"/>
      <c r="I1812" s="173"/>
      <c r="J1812" s="173"/>
      <c r="K1812" s="173"/>
    </row>
    <row r="1813" spans="5:11" x14ac:dyDescent="0.25">
      <c r="E1813" s="173"/>
      <c r="F1813" s="174"/>
      <c r="G1813" s="173"/>
      <c r="H1813" s="173"/>
      <c r="I1813" s="173"/>
      <c r="J1813" s="173"/>
      <c r="K1813" s="173"/>
    </row>
    <row r="1814" spans="5:11" x14ac:dyDescent="0.25">
      <c r="E1814" s="173"/>
      <c r="F1814" s="174"/>
      <c r="G1814" s="173"/>
      <c r="H1814" s="173"/>
      <c r="I1814" s="173"/>
      <c r="J1814" s="173"/>
      <c r="K1814" s="173"/>
    </row>
    <row r="1815" spans="5:11" x14ac:dyDescent="0.25">
      <c r="E1815" s="173"/>
      <c r="F1815" s="174"/>
      <c r="G1815" s="173"/>
      <c r="H1815" s="173"/>
      <c r="I1815" s="173"/>
      <c r="J1815" s="173"/>
      <c r="K1815" s="173"/>
    </row>
    <row r="1816" spans="5:11" x14ac:dyDescent="0.25">
      <c r="E1816" s="173"/>
      <c r="F1816" s="174"/>
      <c r="G1816" s="173"/>
      <c r="H1816" s="173"/>
      <c r="I1816" s="173"/>
      <c r="J1816" s="173"/>
      <c r="K1816" s="173"/>
    </row>
    <row r="1817" spans="5:11" x14ac:dyDescent="0.25">
      <c r="E1817" s="173"/>
      <c r="F1817" s="174"/>
      <c r="G1817" s="173"/>
      <c r="H1817" s="173"/>
      <c r="I1817" s="173"/>
      <c r="J1817" s="173"/>
      <c r="K1817" s="173"/>
    </row>
    <row r="1818" spans="5:11" x14ac:dyDescent="0.25">
      <c r="E1818" s="173"/>
      <c r="F1818" s="174"/>
      <c r="G1818" s="173"/>
      <c r="H1818" s="173"/>
      <c r="I1818" s="173"/>
      <c r="J1818" s="173"/>
      <c r="K1818" s="173"/>
    </row>
    <row r="1819" spans="5:11" x14ac:dyDescent="0.25">
      <c r="E1819" s="173"/>
      <c r="F1819" s="174"/>
      <c r="G1819" s="173"/>
      <c r="H1819" s="173"/>
      <c r="I1819" s="173"/>
      <c r="J1819" s="173"/>
      <c r="K1819" s="173"/>
    </row>
    <row r="1820" spans="5:11" x14ac:dyDescent="0.25">
      <c r="E1820" s="173"/>
      <c r="F1820" s="174"/>
      <c r="G1820" s="173"/>
      <c r="H1820" s="173"/>
      <c r="I1820" s="173"/>
      <c r="J1820" s="173"/>
      <c r="K1820" s="173"/>
    </row>
    <row r="1821" spans="5:11" x14ac:dyDescent="0.25">
      <c r="E1821" s="173"/>
      <c r="F1821" s="174"/>
      <c r="G1821" s="173"/>
      <c r="H1821" s="173"/>
      <c r="I1821" s="173"/>
      <c r="J1821" s="173"/>
      <c r="K1821" s="173"/>
    </row>
    <row r="1822" spans="5:11" x14ac:dyDescent="0.25">
      <c r="E1822" s="173"/>
      <c r="F1822" s="174"/>
      <c r="G1822" s="173"/>
      <c r="H1822" s="173"/>
      <c r="I1822" s="173"/>
      <c r="J1822" s="173"/>
      <c r="K1822" s="173"/>
    </row>
    <row r="1823" spans="5:11" x14ac:dyDescent="0.25">
      <c r="E1823" s="173"/>
      <c r="F1823" s="174"/>
      <c r="G1823" s="173"/>
      <c r="H1823" s="173"/>
      <c r="I1823" s="173"/>
      <c r="J1823" s="173"/>
      <c r="K1823" s="173"/>
    </row>
    <row r="1824" spans="5:11" x14ac:dyDescent="0.25">
      <c r="E1824" s="173"/>
      <c r="F1824" s="174"/>
      <c r="G1824" s="173"/>
      <c r="H1824" s="173"/>
      <c r="I1824" s="173"/>
      <c r="J1824" s="173"/>
      <c r="K1824" s="173"/>
    </row>
    <row r="1825" spans="5:11" x14ac:dyDescent="0.25">
      <c r="E1825" s="173"/>
      <c r="F1825" s="174"/>
      <c r="G1825" s="173"/>
      <c r="H1825" s="173"/>
      <c r="I1825" s="173"/>
      <c r="J1825" s="173"/>
      <c r="K1825" s="173"/>
    </row>
    <row r="1826" spans="5:11" x14ac:dyDescent="0.25">
      <c r="E1826" s="173"/>
      <c r="F1826" s="174"/>
      <c r="G1826" s="173"/>
      <c r="H1826" s="173"/>
      <c r="I1826" s="173"/>
      <c r="J1826" s="173"/>
      <c r="K1826" s="173"/>
    </row>
    <row r="1827" spans="5:11" x14ac:dyDescent="0.25">
      <c r="E1827" s="173"/>
      <c r="F1827" s="174"/>
      <c r="G1827" s="173"/>
      <c r="H1827" s="173"/>
      <c r="I1827" s="173"/>
      <c r="J1827" s="173"/>
      <c r="K1827" s="173"/>
    </row>
    <row r="1828" spans="5:11" x14ac:dyDescent="0.25">
      <c r="E1828" s="173"/>
      <c r="F1828" s="174"/>
      <c r="G1828" s="173"/>
      <c r="H1828" s="173"/>
      <c r="I1828" s="173"/>
      <c r="J1828" s="173"/>
      <c r="K1828" s="173"/>
    </row>
    <row r="1829" spans="5:11" x14ac:dyDescent="0.25">
      <c r="E1829" s="173"/>
      <c r="F1829" s="174"/>
      <c r="G1829" s="173"/>
      <c r="H1829" s="173"/>
      <c r="I1829" s="173"/>
      <c r="J1829" s="173"/>
      <c r="K1829" s="173"/>
    </row>
    <row r="1830" spans="5:11" x14ac:dyDescent="0.25">
      <c r="E1830" s="173"/>
      <c r="F1830" s="174"/>
      <c r="G1830" s="173"/>
      <c r="H1830" s="173"/>
      <c r="I1830" s="173"/>
      <c r="J1830" s="173"/>
      <c r="K1830" s="173"/>
    </row>
    <row r="1831" spans="5:11" x14ac:dyDescent="0.25">
      <c r="E1831" s="173"/>
      <c r="F1831" s="174"/>
      <c r="G1831" s="173"/>
      <c r="H1831" s="173"/>
      <c r="I1831" s="173"/>
      <c r="J1831" s="173"/>
      <c r="K1831" s="173"/>
    </row>
    <row r="1832" spans="5:11" x14ac:dyDescent="0.25">
      <c r="E1832" s="173"/>
      <c r="F1832" s="174"/>
      <c r="G1832" s="173"/>
      <c r="H1832" s="173"/>
      <c r="I1832" s="173"/>
      <c r="J1832" s="173"/>
      <c r="K1832" s="173"/>
    </row>
    <row r="1833" spans="5:11" x14ac:dyDescent="0.25">
      <c r="E1833" s="173"/>
      <c r="F1833" s="174"/>
      <c r="G1833" s="173"/>
      <c r="H1833" s="173"/>
      <c r="I1833" s="173"/>
      <c r="J1833" s="173"/>
      <c r="K1833" s="173"/>
    </row>
    <row r="1834" spans="5:11" x14ac:dyDescent="0.25">
      <c r="E1834" s="173"/>
      <c r="F1834" s="174"/>
      <c r="G1834" s="173"/>
      <c r="H1834" s="173"/>
      <c r="I1834" s="173"/>
      <c r="J1834" s="173"/>
      <c r="K1834" s="173"/>
    </row>
    <row r="1835" spans="5:11" x14ac:dyDescent="0.25">
      <c r="E1835" s="173"/>
      <c r="F1835" s="174"/>
      <c r="G1835" s="173"/>
      <c r="H1835" s="173"/>
      <c r="I1835" s="173"/>
      <c r="J1835" s="173"/>
      <c r="K1835" s="173"/>
    </row>
    <row r="1836" spans="5:11" x14ac:dyDescent="0.25">
      <c r="E1836" s="173"/>
      <c r="F1836" s="174"/>
      <c r="G1836" s="173"/>
      <c r="H1836" s="173"/>
      <c r="I1836" s="173"/>
      <c r="J1836" s="173"/>
      <c r="K1836" s="173"/>
    </row>
    <row r="1837" spans="5:11" x14ac:dyDescent="0.25">
      <c r="E1837" s="173"/>
      <c r="F1837" s="174"/>
      <c r="G1837" s="173"/>
      <c r="H1837" s="173"/>
      <c r="I1837" s="173"/>
      <c r="J1837" s="173"/>
      <c r="K1837" s="173"/>
    </row>
    <row r="1838" spans="5:11" x14ac:dyDescent="0.25">
      <c r="E1838" s="173"/>
      <c r="F1838" s="174"/>
      <c r="G1838" s="173"/>
      <c r="H1838" s="173"/>
      <c r="I1838" s="173"/>
      <c r="J1838" s="173"/>
      <c r="K1838" s="173"/>
    </row>
    <row r="1839" spans="5:11" x14ac:dyDescent="0.25">
      <c r="E1839" s="173"/>
      <c r="F1839" s="174"/>
      <c r="G1839" s="173"/>
      <c r="H1839" s="173"/>
      <c r="I1839" s="173"/>
      <c r="J1839" s="173"/>
      <c r="K1839" s="173"/>
    </row>
    <row r="1840" spans="5:11" x14ac:dyDescent="0.25">
      <c r="E1840" s="173"/>
      <c r="F1840" s="174"/>
      <c r="G1840" s="173"/>
      <c r="H1840" s="173"/>
      <c r="I1840" s="173"/>
      <c r="J1840" s="173"/>
      <c r="K1840" s="173"/>
    </row>
    <row r="1841" spans="5:11" x14ac:dyDescent="0.25">
      <c r="E1841" s="173"/>
      <c r="F1841" s="174"/>
      <c r="G1841" s="173"/>
      <c r="H1841" s="173"/>
      <c r="I1841" s="173"/>
      <c r="J1841" s="173"/>
      <c r="K1841" s="173"/>
    </row>
    <row r="1842" spans="5:11" x14ac:dyDescent="0.25">
      <c r="E1842" s="173"/>
      <c r="F1842" s="174"/>
      <c r="G1842" s="173"/>
      <c r="H1842" s="173"/>
      <c r="I1842" s="173"/>
      <c r="J1842" s="173"/>
      <c r="K1842" s="173"/>
    </row>
    <row r="1843" spans="5:11" x14ac:dyDescent="0.25">
      <c r="E1843" s="173"/>
      <c r="F1843" s="174"/>
      <c r="G1843" s="173"/>
      <c r="H1843" s="173"/>
      <c r="I1843" s="173"/>
      <c r="J1843" s="173"/>
      <c r="K1843" s="173"/>
    </row>
    <row r="1844" spans="5:11" x14ac:dyDescent="0.25">
      <c r="E1844" s="173"/>
      <c r="F1844" s="174"/>
      <c r="G1844" s="173"/>
      <c r="H1844" s="173"/>
      <c r="I1844" s="173"/>
      <c r="J1844" s="173"/>
      <c r="K1844" s="173"/>
    </row>
    <row r="1845" spans="5:11" x14ac:dyDescent="0.25">
      <c r="E1845" s="173"/>
      <c r="F1845" s="174"/>
      <c r="G1845" s="173"/>
      <c r="H1845" s="173"/>
      <c r="I1845" s="173"/>
      <c r="J1845" s="173"/>
      <c r="K1845" s="173"/>
    </row>
    <row r="1846" spans="5:11" x14ac:dyDescent="0.25">
      <c r="E1846" s="173"/>
      <c r="F1846" s="174"/>
      <c r="G1846" s="173"/>
      <c r="H1846" s="173"/>
      <c r="I1846" s="173"/>
      <c r="J1846" s="173"/>
      <c r="K1846" s="173"/>
    </row>
    <row r="1847" spans="5:11" x14ac:dyDescent="0.25">
      <c r="E1847" s="173"/>
      <c r="F1847" s="174"/>
      <c r="G1847" s="173"/>
      <c r="H1847" s="173"/>
      <c r="I1847" s="173"/>
      <c r="J1847" s="173"/>
      <c r="K1847" s="173"/>
    </row>
    <row r="1848" spans="5:11" x14ac:dyDescent="0.25">
      <c r="E1848" s="173"/>
      <c r="F1848" s="174"/>
      <c r="G1848" s="173"/>
      <c r="H1848" s="173"/>
      <c r="I1848" s="173"/>
      <c r="J1848" s="173"/>
      <c r="K1848" s="173"/>
    </row>
    <row r="1849" spans="5:11" x14ac:dyDescent="0.25">
      <c r="E1849" s="173"/>
      <c r="F1849" s="174"/>
      <c r="G1849" s="173"/>
      <c r="H1849" s="173"/>
      <c r="I1849" s="173"/>
      <c r="J1849" s="173"/>
      <c r="K1849" s="173"/>
    </row>
    <row r="1850" spans="5:11" x14ac:dyDescent="0.25">
      <c r="E1850" s="173"/>
      <c r="F1850" s="174"/>
      <c r="G1850" s="173"/>
      <c r="H1850" s="173"/>
      <c r="I1850" s="173"/>
      <c r="J1850" s="173"/>
      <c r="K1850" s="173"/>
    </row>
    <row r="1851" spans="5:11" x14ac:dyDescent="0.25">
      <c r="E1851" s="173"/>
      <c r="F1851" s="174"/>
      <c r="G1851" s="173"/>
      <c r="H1851" s="173"/>
      <c r="I1851" s="173"/>
      <c r="J1851" s="173"/>
      <c r="K1851" s="173"/>
    </row>
    <row r="1852" spans="5:11" x14ac:dyDescent="0.25">
      <c r="E1852" s="173"/>
      <c r="F1852" s="174"/>
      <c r="G1852" s="173"/>
      <c r="H1852" s="173"/>
      <c r="I1852" s="173"/>
      <c r="J1852" s="173"/>
      <c r="K1852" s="173"/>
    </row>
    <row r="1853" spans="5:11" x14ac:dyDescent="0.25">
      <c r="E1853" s="173"/>
      <c r="F1853" s="174"/>
      <c r="G1853" s="173"/>
      <c r="H1853" s="173"/>
      <c r="I1853" s="173"/>
      <c r="J1853" s="173"/>
      <c r="K1853" s="173"/>
    </row>
    <row r="1854" spans="5:11" x14ac:dyDescent="0.25">
      <c r="E1854" s="173"/>
      <c r="F1854" s="174"/>
      <c r="G1854" s="173"/>
      <c r="H1854" s="173"/>
      <c r="I1854" s="173"/>
      <c r="J1854" s="173"/>
      <c r="K1854" s="173"/>
    </row>
    <row r="1855" spans="5:11" x14ac:dyDescent="0.25">
      <c r="E1855" s="173"/>
      <c r="F1855" s="174"/>
      <c r="G1855" s="173"/>
      <c r="H1855" s="173"/>
      <c r="I1855" s="173"/>
      <c r="J1855" s="173"/>
      <c r="K1855" s="173"/>
    </row>
    <row r="1856" spans="5:11" x14ac:dyDescent="0.25">
      <c r="E1856" s="173"/>
      <c r="F1856" s="174"/>
      <c r="G1856" s="173"/>
      <c r="H1856" s="173"/>
      <c r="I1856" s="173"/>
      <c r="J1856" s="173"/>
      <c r="K1856" s="173"/>
    </row>
    <row r="1857" spans="5:11" x14ac:dyDescent="0.25">
      <c r="E1857" s="173"/>
      <c r="F1857" s="174"/>
      <c r="G1857" s="173"/>
      <c r="H1857" s="173"/>
      <c r="I1857" s="173"/>
      <c r="J1857" s="173"/>
      <c r="K1857" s="173"/>
    </row>
    <row r="1858" spans="5:11" x14ac:dyDescent="0.25">
      <c r="E1858" s="173"/>
      <c r="F1858" s="174"/>
      <c r="G1858" s="173"/>
      <c r="H1858" s="173"/>
      <c r="I1858" s="173"/>
      <c r="J1858" s="173"/>
      <c r="K1858" s="173"/>
    </row>
    <row r="1859" spans="5:11" x14ac:dyDescent="0.25">
      <c r="E1859" s="173"/>
      <c r="F1859" s="174"/>
      <c r="G1859" s="173"/>
      <c r="H1859" s="173"/>
      <c r="I1859" s="173"/>
      <c r="J1859" s="173"/>
      <c r="K1859" s="173"/>
    </row>
    <row r="1860" spans="5:11" x14ac:dyDescent="0.25">
      <c r="E1860" s="173"/>
      <c r="F1860" s="174"/>
      <c r="G1860" s="173"/>
      <c r="H1860" s="173"/>
      <c r="I1860" s="173"/>
      <c r="J1860" s="173"/>
      <c r="K1860" s="173"/>
    </row>
    <row r="1861" spans="5:11" x14ac:dyDescent="0.25">
      <c r="E1861" s="173"/>
      <c r="F1861" s="174"/>
      <c r="G1861" s="173"/>
      <c r="H1861" s="173"/>
      <c r="I1861" s="173"/>
      <c r="J1861" s="173"/>
      <c r="K1861" s="173"/>
    </row>
    <row r="1862" spans="5:11" x14ac:dyDescent="0.25">
      <c r="E1862" s="173"/>
      <c r="F1862" s="174"/>
      <c r="G1862" s="173"/>
      <c r="H1862" s="173"/>
      <c r="I1862" s="173"/>
      <c r="J1862" s="173"/>
      <c r="K1862" s="173"/>
    </row>
    <row r="1863" spans="5:11" x14ac:dyDescent="0.25">
      <c r="E1863" s="173"/>
      <c r="F1863" s="174"/>
      <c r="G1863" s="173"/>
      <c r="H1863" s="173"/>
      <c r="I1863" s="173"/>
      <c r="J1863" s="173"/>
      <c r="K1863" s="173"/>
    </row>
    <row r="1864" spans="5:11" x14ac:dyDescent="0.25">
      <c r="E1864" s="173"/>
      <c r="F1864" s="174"/>
      <c r="G1864" s="173"/>
      <c r="H1864" s="173"/>
      <c r="I1864" s="173"/>
      <c r="J1864" s="173"/>
      <c r="K1864" s="173"/>
    </row>
    <row r="1865" spans="5:11" x14ac:dyDescent="0.25">
      <c r="E1865" s="173"/>
      <c r="F1865" s="174"/>
      <c r="G1865" s="173"/>
      <c r="H1865" s="173"/>
      <c r="I1865" s="173"/>
      <c r="J1865" s="173"/>
      <c r="K1865" s="173"/>
    </row>
    <row r="1866" spans="5:11" x14ac:dyDescent="0.25">
      <c r="E1866" s="173"/>
      <c r="F1866" s="174"/>
      <c r="G1866" s="173"/>
      <c r="H1866" s="173"/>
      <c r="I1866" s="173"/>
      <c r="J1866" s="173"/>
      <c r="K1866" s="173"/>
    </row>
    <row r="1867" spans="5:11" x14ac:dyDescent="0.25">
      <c r="E1867" s="173"/>
      <c r="F1867" s="174"/>
      <c r="G1867" s="173"/>
      <c r="H1867" s="173"/>
      <c r="I1867" s="173"/>
      <c r="J1867" s="173"/>
      <c r="K1867" s="173"/>
    </row>
    <row r="1868" spans="5:11" x14ac:dyDescent="0.25">
      <c r="E1868" s="173"/>
      <c r="F1868" s="174"/>
      <c r="G1868" s="173"/>
      <c r="H1868" s="173"/>
      <c r="I1868" s="173"/>
      <c r="J1868" s="173"/>
      <c r="K1868" s="173"/>
    </row>
    <row r="1869" spans="5:11" x14ac:dyDescent="0.25">
      <c r="E1869" s="173"/>
      <c r="F1869" s="174"/>
      <c r="G1869" s="173"/>
      <c r="H1869" s="173"/>
      <c r="I1869" s="173"/>
      <c r="J1869" s="173"/>
      <c r="K1869" s="173"/>
    </row>
    <row r="1870" spans="5:11" x14ac:dyDescent="0.25">
      <c r="E1870" s="173"/>
      <c r="F1870" s="174"/>
      <c r="G1870" s="173"/>
      <c r="H1870" s="173"/>
      <c r="I1870" s="173"/>
      <c r="J1870" s="173"/>
      <c r="K1870" s="173"/>
    </row>
    <row r="1871" spans="5:11" x14ac:dyDescent="0.25">
      <c r="E1871" s="173"/>
      <c r="F1871" s="174"/>
      <c r="G1871" s="173"/>
      <c r="H1871" s="173"/>
      <c r="I1871" s="173"/>
      <c r="J1871" s="173"/>
      <c r="K1871" s="173"/>
    </row>
    <row r="1872" spans="5:11" x14ac:dyDescent="0.25">
      <c r="E1872" s="173"/>
      <c r="F1872" s="174"/>
      <c r="G1872" s="173"/>
      <c r="H1872" s="173"/>
      <c r="I1872" s="173"/>
      <c r="J1872" s="173"/>
      <c r="K1872" s="173"/>
    </row>
    <row r="1873" spans="5:11" x14ac:dyDescent="0.25">
      <c r="E1873" s="173"/>
      <c r="F1873" s="174"/>
      <c r="G1873" s="173"/>
      <c r="H1873" s="173"/>
      <c r="I1873" s="173"/>
      <c r="J1873" s="173"/>
      <c r="K1873" s="173"/>
    </row>
    <row r="1874" spans="5:11" x14ac:dyDescent="0.25">
      <c r="E1874" s="173"/>
      <c r="F1874" s="174"/>
      <c r="G1874" s="173"/>
      <c r="H1874" s="173"/>
      <c r="I1874" s="173"/>
      <c r="J1874" s="173"/>
      <c r="K1874" s="173"/>
    </row>
    <row r="1875" spans="5:11" x14ac:dyDescent="0.25">
      <c r="E1875" s="173"/>
      <c r="F1875" s="174"/>
      <c r="G1875" s="173"/>
      <c r="H1875" s="173"/>
      <c r="I1875" s="173"/>
      <c r="J1875" s="173"/>
      <c r="K1875" s="173"/>
    </row>
    <row r="1876" spans="5:11" x14ac:dyDescent="0.25">
      <c r="E1876" s="173"/>
      <c r="F1876" s="174"/>
      <c r="G1876" s="173"/>
      <c r="H1876" s="173"/>
      <c r="I1876" s="173"/>
      <c r="J1876" s="173"/>
      <c r="K1876" s="173"/>
    </row>
    <row r="1877" spans="5:11" x14ac:dyDescent="0.25">
      <c r="E1877" s="173"/>
      <c r="F1877" s="174"/>
      <c r="G1877" s="173"/>
      <c r="H1877" s="173"/>
      <c r="I1877" s="173"/>
      <c r="J1877" s="173"/>
      <c r="K1877" s="173"/>
    </row>
    <row r="1878" spans="5:11" x14ac:dyDescent="0.25">
      <c r="E1878" s="173"/>
      <c r="F1878" s="174"/>
      <c r="G1878" s="173"/>
      <c r="H1878" s="173"/>
      <c r="I1878" s="173"/>
      <c r="J1878" s="173"/>
      <c r="K1878" s="173"/>
    </row>
    <row r="1879" spans="5:11" x14ac:dyDescent="0.25">
      <c r="E1879" s="173"/>
      <c r="F1879" s="174"/>
      <c r="G1879" s="173"/>
      <c r="H1879" s="173"/>
      <c r="I1879" s="173"/>
      <c r="J1879" s="173"/>
      <c r="K1879" s="173"/>
    </row>
    <row r="1880" spans="5:11" x14ac:dyDescent="0.25">
      <c r="E1880" s="173"/>
      <c r="F1880" s="174"/>
      <c r="G1880" s="173"/>
      <c r="H1880" s="173"/>
      <c r="I1880" s="173"/>
      <c r="J1880" s="173"/>
      <c r="K1880" s="173"/>
    </row>
    <row r="1881" spans="5:11" x14ac:dyDescent="0.25">
      <c r="E1881" s="173"/>
      <c r="F1881" s="174"/>
      <c r="G1881" s="173"/>
      <c r="H1881" s="173"/>
      <c r="I1881" s="173"/>
      <c r="J1881" s="173"/>
      <c r="K1881" s="173"/>
    </row>
    <row r="1882" spans="5:11" x14ac:dyDescent="0.25">
      <c r="E1882" s="173"/>
      <c r="F1882" s="174"/>
      <c r="G1882" s="173"/>
      <c r="H1882" s="173"/>
      <c r="I1882" s="173"/>
      <c r="J1882" s="173"/>
      <c r="K1882" s="173"/>
    </row>
    <row r="1883" spans="5:11" x14ac:dyDescent="0.25">
      <c r="E1883" s="173"/>
      <c r="F1883" s="174"/>
      <c r="G1883" s="173"/>
      <c r="H1883" s="173"/>
      <c r="I1883" s="173"/>
      <c r="J1883" s="173"/>
      <c r="K1883" s="173"/>
    </row>
    <row r="1884" spans="5:11" x14ac:dyDescent="0.25">
      <c r="E1884" s="173"/>
      <c r="F1884" s="174"/>
      <c r="G1884" s="173"/>
      <c r="H1884" s="173"/>
      <c r="I1884" s="173"/>
      <c r="J1884" s="173"/>
      <c r="K1884" s="173"/>
    </row>
    <row r="1885" spans="5:11" x14ac:dyDescent="0.25">
      <c r="E1885" s="173"/>
      <c r="F1885" s="174"/>
      <c r="G1885" s="173"/>
      <c r="H1885" s="173"/>
      <c r="I1885" s="173"/>
      <c r="J1885" s="173"/>
      <c r="K1885" s="173"/>
    </row>
    <row r="1886" spans="5:11" x14ac:dyDescent="0.25">
      <c r="E1886" s="173"/>
      <c r="F1886" s="174"/>
      <c r="G1886" s="173"/>
      <c r="H1886" s="173"/>
      <c r="I1886" s="173"/>
      <c r="J1886" s="173"/>
      <c r="K1886" s="173"/>
    </row>
    <row r="1887" spans="5:11" x14ac:dyDescent="0.25">
      <c r="E1887" s="173"/>
      <c r="F1887" s="174"/>
      <c r="G1887" s="173"/>
      <c r="H1887" s="173"/>
      <c r="I1887" s="173"/>
      <c r="J1887" s="173"/>
      <c r="K1887" s="173"/>
    </row>
    <row r="1888" spans="5:11" x14ac:dyDescent="0.25">
      <c r="E1888" s="173"/>
      <c r="F1888" s="174"/>
      <c r="G1888" s="173"/>
      <c r="H1888" s="173"/>
      <c r="I1888" s="173"/>
      <c r="J1888" s="173"/>
      <c r="K1888" s="173"/>
    </row>
    <row r="1889" spans="5:11" x14ac:dyDescent="0.25">
      <c r="E1889" s="173"/>
      <c r="F1889" s="174"/>
      <c r="G1889" s="173"/>
      <c r="H1889" s="173"/>
      <c r="I1889" s="173"/>
      <c r="J1889" s="173"/>
      <c r="K1889" s="173"/>
    </row>
    <row r="1890" spans="5:11" x14ac:dyDescent="0.25">
      <c r="E1890" s="173"/>
      <c r="F1890" s="174"/>
      <c r="G1890" s="173"/>
      <c r="H1890" s="173"/>
      <c r="I1890" s="173"/>
      <c r="J1890" s="173"/>
      <c r="K1890" s="173"/>
    </row>
    <row r="1891" spans="5:11" x14ac:dyDescent="0.25">
      <c r="E1891" s="173"/>
      <c r="F1891" s="174"/>
      <c r="G1891" s="173"/>
      <c r="H1891" s="173"/>
      <c r="I1891" s="173"/>
      <c r="J1891" s="173"/>
      <c r="K1891" s="173"/>
    </row>
    <row r="1892" spans="5:11" x14ac:dyDescent="0.25">
      <c r="E1892" s="173"/>
      <c r="F1892" s="174"/>
      <c r="G1892" s="173"/>
      <c r="H1892" s="173"/>
      <c r="I1892" s="173"/>
      <c r="J1892" s="173"/>
      <c r="K1892" s="173"/>
    </row>
    <row r="1893" spans="5:11" x14ac:dyDescent="0.25">
      <c r="E1893" s="173"/>
      <c r="F1893" s="174"/>
      <c r="G1893" s="173"/>
      <c r="H1893" s="173"/>
      <c r="I1893" s="173"/>
      <c r="J1893" s="173"/>
      <c r="K1893" s="173"/>
    </row>
    <row r="1894" spans="5:11" x14ac:dyDescent="0.25">
      <c r="E1894" s="173"/>
      <c r="F1894" s="174"/>
      <c r="G1894" s="173"/>
      <c r="H1894" s="173"/>
      <c r="I1894" s="173"/>
      <c r="J1894" s="173"/>
      <c r="K1894" s="173"/>
    </row>
    <row r="1895" spans="5:11" x14ac:dyDescent="0.25">
      <c r="E1895" s="173"/>
      <c r="F1895" s="174"/>
      <c r="G1895" s="173"/>
      <c r="H1895" s="173"/>
      <c r="I1895" s="173"/>
      <c r="J1895" s="173"/>
      <c r="K1895" s="173"/>
    </row>
    <row r="1896" spans="5:11" x14ac:dyDescent="0.25">
      <c r="E1896" s="173"/>
      <c r="F1896" s="174"/>
      <c r="G1896" s="173"/>
      <c r="H1896" s="173"/>
      <c r="I1896" s="173"/>
      <c r="J1896" s="173"/>
      <c r="K1896" s="173"/>
    </row>
    <row r="1897" spans="5:11" x14ac:dyDescent="0.25">
      <c r="E1897" s="173"/>
      <c r="F1897" s="174"/>
      <c r="G1897" s="173"/>
      <c r="H1897" s="173"/>
      <c r="I1897" s="173"/>
      <c r="J1897" s="173"/>
      <c r="K1897" s="173"/>
    </row>
    <row r="1898" spans="5:11" x14ac:dyDescent="0.25">
      <c r="E1898" s="173"/>
      <c r="F1898" s="174"/>
      <c r="G1898" s="173"/>
      <c r="H1898" s="173"/>
      <c r="I1898" s="173"/>
      <c r="J1898" s="173"/>
      <c r="K1898" s="173"/>
    </row>
    <row r="1899" spans="5:11" x14ac:dyDescent="0.25">
      <c r="E1899" s="173"/>
      <c r="F1899" s="174"/>
      <c r="G1899" s="173"/>
      <c r="H1899" s="173"/>
      <c r="I1899" s="173"/>
      <c r="J1899" s="173"/>
      <c r="K1899" s="173"/>
    </row>
    <row r="1900" spans="5:11" x14ac:dyDescent="0.25">
      <c r="E1900" s="173"/>
      <c r="F1900" s="174"/>
      <c r="G1900" s="173"/>
      <c r="H1900" s="173"/>
      <c r="I1900" s="173"/>
      <c r="J1900" s="173"/>
      <c r="K1900" s="173"/>
    </row>
    <row r="1901" spans="5:11" x14ac:dyDescent="0.25">
      <c r="E1901" s="173"/>
      <c r="F1901" s="174"/>
      <c r="G1901" s="173"/>
      <c r="H1901" s="173"/>
      <c r="I1901" s="173"/>
      <c r="J1901" s="173"/>
      <c r="K1901" s="173"/>
    </row>
    <row r="1902" spans="5:11" x14ac:dyDescent="0.25">
      <c r="E1902" s="173"/>
      <c r="F1902" s="174"/>
      <c r="G1902" s="173"/>
      <c r="H1902" s="173"/>
      <c r="I1902" s="173"/>
      <c r="J1902" s="173"/>
      <c r="K1902" s="173"/>
    </row>
    <row r="1903" spans="5:11" x14ac:dyDescent="0.25">
      <c r="E1903" s="173"/>
      <c r="F1903" s="174"/>
      <c r="G1903" s="173"/>
      <c r="H1903" s="173"/>
      <c r="I1903" s="173"/>
      <c r="J1903" s="173"/>
      <c r="K1903" s="173"/>
    </row>
    <row r="1904" spans="5:11" x14ac:dyDescent="0.25">
      <c r="E1904" s="173"/>
      <c r="F1904" s="174"/>
      <c r="G1904" s="173"/>
      <c r="H1904" s="173"/>
      <c r="I1904" s="173"/>
      <c r="J1904" s="173"/>
      <c r="K1904" s="173"/>
    </row>
    <row r="1905" spans="5:11" x14ac:dyDescent="0.25">
      <c r="E1905" s="173"/>
      <c r="F1905" s="174"/>
      <c r="G1905" s="173"/>
      <c r="H1905" s="173"/>
      <c r="I1905" s="173"/>
      <c r="J1905" s="173"/>
      <c r="K1905" s="173"/>
    </row>
    <row r="1906" spans="5:11" x14ac:dyDescent="0.25">
      <c r="E1906" s="173"/>
      <c r="F1906" s="174"/>
      <c r="G1906" s="173"/>
      <c r="H1906" s="173"/>
      <c r="I1906" s="173"/>
      <c r="J1906" s="173"/>
      <c r="K1906" s="173"/>
    </row>
    <row r="1907" spans="5:11" x14ac:dyDescent="0.25">
      <c r="E1907" s="173"/>
      <c r="F1907" s="174"/>
      <c r="G1907" s="173"/>
      <c r="H1907" s="173"/>
      <c r="I1907" s="173"/>
      <c r="J1907" s="173"/>
      <c r="K1907" s="173"/>
    </row>
    <row r="1908" spans="5:11" x14ac:dyDescent="0.25">
      <c r="E1908" s="173"/>
      <c r="F1908" s="174"/>
      <c r="G1908" s="173"/>
      <c r="H1908" s="173"/>
      <c r="I1908" s="173"/>
      <c r="J1908" s="173"/>
      <c r="K1908" s="173"/>
    </row>
    <row r="1909" spans="5:11" x14ac:dyDescent="0.25">
      <c r="E1909" s="173"/>
      <c r="F1909" s="174"/>
      <c r="G1909" s="173"/>
      <c r="H1909" s="173"/>
      <c r="I1909" s="173"/>
      <c r="J1909" s="173"/>
      <c r="K1909" s="173"/>
    </row>
    <row r="1910" spans="5:11" x14ac:dyDescent="0.25">
      <c r="E1910" s="173"/>
      <c r="F1910" s="174"/>
      <c r="G1910" s="173"/>
      <c r="H1910" s="173"/>
      <c r="I1910" s="173"/>
      <c r="J1910" s="173"/>
      <c r="K1910" s="173"/>
    </row>
    <row r="1911" spans="5:11" x14ac:dyDescent="0.25">
      <c r="E1911" s="173"/>
      <c r="F1911" s="174"/>
      <c r="G1911" s="173"/>
      <c r="H1911" s="173"/>
      <c r="I1911" s="173"/>
      <c r="J1911" s="173"/>
      <c r="K1911" s="173"/>
    </row>
    <row r="1912" spans="5:11" x14ac:dyDescent="0.25">
      <c r="E1912" s="173"/>
      <c r="F1912" s="174"/>
      <c r="G1912" s="173"/>
      <c r="H1912" s="173"/>
      <c r="I1912" s="173"/>
      <c r="J1912" s="173"/>
      <c r="K1912" s="173"/>
    </row>
    <row r="1913" spans="5:11" x14ac:dyDescent="0.25">
      <c r="E1913" s="173"/>
      <c r="F1913" s="174"/>
      <c r="G1913" s="173"/>
      <c r="H1913" s="173"/>
      <c r="I1913" s="173"/>
      <c r="J1913" s="173"/>
      <c r="K1913" s="173"/>
    </row>
    <row r="1914" spans="5:11" x14ac:dyDescent="0.25">
      <c r="E1914" s="173"/>
      <c r="F1914" s="174"/>
      <c r="G1914" s="173"/>
      <c r="H1914" s="173"/>
      <c r="I1914" s="173"/>
      <c r="J1914" s="173"/>
      <c r="K1914" s="173"/>
    </row>
    <row r="1915" spans="5:11" x14ac:dyDescent="0.25">
      <c r="E1915" s="173"/>
      <c r="F1915" s="174"/>
      <c r="G1915" s="173"/>
      <c r="H1915" s="173"/>
      <c r="I1915" s="173"/>
      <c r="J1915" s="173"/>
      <c r="K1915" s="173"/>
    </row>
    <row r="1916" spans="5:11" x14ac:dyDescent="0.25">
      <c r="E1916" s="173"/>
      <c r="F1916" s="174"/>
      <c r="G1916" s="173"/>
      <c r="H1916" s="173"/>
      <c r="I1916" s="173"/>
      <c r="J1916" s="173"/>
      <c r="K1916" s="173"/>
    </row>
    <row r="1917" spans="5:11" x14ac:dyDescent="0.25">
      <c r="E1917" s="173"/>
      <c r="F1917" s="174"/>
      <c r="G1917" s="173"/>
      <c r="H1917" s="173"/>
      <c r="I1917" s="173"/>
      <c r="J1917" s="173"/>
      <c r="K1917" s="173"/>
    </row>
    <row r="1918" spans="5:11" x14ac:dyDescent="0.25">
      <c r="E1918" s="173"/>
      <c r="F1918" s="174"/>
      <c r="G1918" s="173"/>
      <c r="H1918" s="173"/>
      <c r="I1918" s="173"/>
      <c r="J1918" s="173"/>
      <c r="K1918" s="173"/>
    </row>
    <row r="1919" spans="5:11" x14ac:dyDescent="0.25">
      <c r="E1919" s="173"/>
      <c r="F1919" s="174"/>
      <c r="G1919" s="173"/>
      <c r="H1919" s="173"/>
      <c r="I1919" s="173"/>
      <c r="J1919" s="173"/>
      <c r="K1919" s="173"/>
    </row>
    <row r="1920" spans="5:11" x14ac:dyDescent="0.25">
      <c r="E1920" s="173"/>
      <c r="F1920" s="174"/>
      <c r="G1920" s="173"/>
      <c r="H1920" s="173"/>
      <c r="I1920" s="173"/>
      <c r="J1920" s="173"/>
      <c r="K1920" s="173"/>
    </row>
    <row r="1921" spans="5:11" x14ac:dyDescent="0.25">
      <c r="E1921" s="173"/>
      <c r="F1921" s="174"/>
      <c r="G1921" s="173"/>
      <c r="H1921" s="173"/>
      <c r="I1921" s="173"/>
      <c r="J1921" s="173"/>
      <c r="K1921" s="173"/>
    </row>
    <row r="1922" spans="5:11" x14ac:dyDescent="0.25">
      <c r="E1922" s="173"/>
      <c r="F1922" s="174"/>
      <c r="G1922" s="173"/>
      <c r="H1922" s="173"/>
      <c r="I1922" s="173"/>
      <c r="J1922" s="173"/>
      <c r="K1922" s="173"/>
    </row>
    <row r="1923" spans="5:11" x14ac:dyDescent="0.25">
      <c r="E1923" s="173"/>
      <c r="F1923" s="174"/>
      <c r="G1923" s="173"/>
      <c r="H1923" s="173"/>
      <c r="I1923" s="173"/>
      <c r="J1923" s="173"/>
      <c r="K1923" s="173"/>
    </row>
    <row r="1924" spans="5:11" x14ac:dyDescent="0.25">
      <c r="E1924" s="173"/>
      <c r="F1924" s="174"/>
      <c r="G1924" s="173"/>
      <c r="H1924" s="173"/>
      <c r="I1924" s="173"/>
      <c r="J1924" s="173"/>
      <c r="K1924" s="173"/>
    </row>
    <row r="1925" spans="5:11" x14ac:dyDescent="0.25">
      <c r="E1925" s="173"/>
      <c r="F1925" s="174"/>
      <c r="G1925" s="173"/>
      <c r="H1925" s="173"/>
      <c r="I1925" s="173"/>
      <c r="J1925" s="173"/>
      <c r="K1925" s="173"/>
    </row>
    <row r="1926" spans="5:11" x14ac:dyDescent="0.25">
      <c r="E1926" s="173"/>
      <c r="F1926" s="174"/>
      <c r="G1926" s="173"/>
      <c r="H1926" s="173"/>
      <c r="I1926" s="173"/>
      <c r="J1926" s="173"/>
      <c r="K1926" s="173"/>
    </row>
    <row r="1927" spans="5:11" x14ac:dyDescent="0.25">
      <c r="E1927" s="173"/>
      <c r="F1927" s="174"/>
      <c r="G1927" s="173"/>
      <c r="H1927" s="173"/>
      <c r="I1927" s="173"/>
      <c r="J1927" s="173"/>
      <c r="K1927" s="173"/>
    </row>
    <row r="1928" spans="5:11" x14ac:dyDescent="0.25">
      <c r="E1928" s="173"/>
      <c r="F1928" s="174"/>
      <c r="G1928" s="173"/>
      <c r="H1928" s="173"/>
      <c r="I1928" s="173"/>
      <c r="J1928" s="173"/>
      <c r="K1928" s="173"/>
    </row>
    <row r="1929" spans="5:11" x14ac:dyDescent="0.25">
      <c r="E1929" s="173"/>
      <c r="F1929" s="174"/>
      <c r="G1929" s="173"/>
      <c r="H1929" s="173"/>
      <c r="I1929" s="173"/>
      <c r="J1929" s="173"/>
      <c r="K1929" s="173"/>
    </row>
    <row r="1930" spans="5:11" x14ac:dyDescent="0.25">
      <c r="E1930" s="173"/>
      <c r="F1930" s="174"/>
      <c r="G1930" s="173"/>
      <c r="H1930" s="173"/>
      <c r="I1930" s="173"/>
      <c r="J1930" s="173"/>
      <c r="K1930" s="173"/>
    </row>
    <row r="1931" spans="5:11" x14ac:dyDescent="0.25">
      <c r="E1931" s="173"/>
      <c r="F1931" s="174"/>
      <c r="G1931" s="173"/>
      <c r="H1931" s="173"/>
      <c r="I1931" s="173"/>
      <c r="J1931" s="173"/>
      <c r="K1931" s="173"/>
    </row>
    <row r="1932" spans="5:11" x14ac:dyDescent="0.25">
      <c r="E1932" s="173"/>
      <c r="F1932" s="174"/>
      <c r="G1932" s="173"/>
      <c r="H1932" s="173"/>
      <c r="I1932" s="173"/>
      <c r="J1932" s="173"/>
      <c r="K1932" s="173"/>
    </row>
    <row r="1933" spans="5:11" x14ac:dyDescent="0.25">
      <c r="E1933" s="173"/>
      <c r="F1933" s="174"/>
      <c r="G1933" s="173"/>
      <c r="H1933" s="173"/>
      <c r="I1933" s="173"/>
      <c r="J1933" s="173"/>
      <c r="K1933" s="173"/>
    </row>
    <row r="1934" spans="5:11" x14ac:dyDescent="0.25">
      <c r="E1934" s="173"/>
      <c r="F1934" s="174"/>
      <c r="G1934" s="173"/>
      <c r="H1934" s="173"/>
      <c r="I1934" s="173"/>
      <c r="J1934" s="173"/>
      <c r="K1934" s="173"/>
    </row>
    <row r="1935" spans="5:11" x14ac:dyDescent="0.25">
      <c r="E1935" s="173"/>
      <c r="F1935" s="174"/>
      <c r="G1935" s="173"/>
      <c r="H1935" s="173"/>
      <c r="I1935" s="173"/>
      <c r="J1935" s="173"/>
      <c r="K1935" s="173"/>
    </row>
    <row r="1936" spans="5:11" x14ac:dyDescent="0.25">
      <c r="E1936" s="173"/>
      <c r="F1936" s="174"/>
      <c r="G1936" s="173"/>
      <c r="H1936" s="173"/>
      <c r="I1936" s="173"/>
      <c r="J1936" s="173"/>
      <c r="K1936" s="173"/>
    </row>
    <row r="1937" spans="5:11" x14ac:dyDescent="0.25">
      <c r="E1937" s="173"/>
      <c r="F1937" s="174"/>
      <c r="G1937" s="173"/>
      <c r="H1937" s="173"/>
      <c r="I1937" s="173"/>
      <c r="J1937" s="173"/>
      <c r="K1937" s="173"/>
    </row>
    <row r="1938" spans="5:11" x14ac:dyDescent="0.25">
      <c r="E1938" s="173"/>
      <c r="F1938" s="174"/>
      <c r="G1938" s="173"/>
      <c r="H1938" s="173"/>
      <c r="I1938" s="173"/>
      <c r="J1938" s="173"/>
      <c r="K1938" s="173"/>
    </row>
    <row r="1939" spans="5:11" x14ac:dyDescent="0.25">
      <c r="E1939" s="173"/>
      <c r="F1939" s="174"/>
      <c r="G1939" s="173"/>
      <c r="H1939" s="173"/>
      <c r="I1939" s="173"/>
      <c r="J1939" s="173"/>
      <c r="K1939" s="173"/>
    </row>
    <row r="1940" spans="5:11" x14ac:dyDescent="0.25">
      <c r="E1940" s="173"/>
      <c r="F1940" s="174"/>
      <c r="G1940" s="173"/>
      <c r="H1940" s="173"/>
      <c r="I1940" s="173"/>
      <c r="J1940" s="173"/>
      <c r="K1940" s="173"/>
    </row>
    <row r="1941" spans="5:11" x14ac:dyDescent="0.25">
      <c r="E1941" s="173"/>
      <c r="F1941" s="174"/>
      <c r="G1941" s="173"/>
      <c r="H1941" s="173"/>
      <c r="I1941" s="173"/>
      <c r="J1941" s="173"/>
      <c r="K1941" s="173"/>
    </row>
    <row r="1942" spans="5:11" x14ac:dyDescent="0.25">
      <c r="E1942" s="173"/>
      <c r="F1942" s="174"/>
      <c r="G1942" s="173"/>
      <c r="H1942" s="173"/>
      <c r="I1942" s="173"/>
      <c r="J1942" s="173"/>
      <c r="K1942" s="173"/>
    </row>
    <row r="1943" spans="5:11" x14ac:dyDescent="0.25">
      <c r="E1943" s="173"/>
      <c r="F1943" s="174"/>
      <c r="G1943" s="173"/>
      <c r="H1943" s="173"/>
      <c r="I1943" s="173"/>
      <c r="J1943" s="173"/>
      <c r="K1943" s="173"/>
    </row>
    <row r="1944" spans="5:11" x14ac:dyDescent="0.25">
      <c r="E1944" s="173"/>
      <c r="F1944" s="174"/>
      <c r="G1944" s="173"/>
      <c r="H1944" s="173"/>
      <c r="I1944" s="173"/>
      <c r="J1944" s="173"/>
      <c r="K1944" s="173"/>
    </row>
    <row r="1945" spans="5:11" x14ac:dyDescent="0.25">
      <c r="E1945" s="173"/>
      <c r="F1945" s="174"/>
      <c r="G1945" s="173"/>
      <c r="H1945" s="173"/>
      <c r="I1945" s="173"/>
      <c r="J1945" s="173"/>
      <c r="K1945" s="173"/>
    </row>
    <row r="1946" spans="5:11" x14ac:dyDescent="0.25">
      <c r="E1946" s="173"/>
      <c r="F1946" s="174"/>
      <c r="G1946" s="173"/>
      <c r="H1946" s="173"/>
      <c r="I1946" s="173"/>
      <c r="J1946" s="173"/>
      <c r="K1946" s="173"/>
    </row>
    <row r="1947" spans="5:11" x14ac:dyDescent="0.25">
      <c r="E1947" s="173"/>
      <c r="F1947" s="174"/>
      <c r="G1947" s="173"/>
      <c r="H1947" s="173"/>
      <c r="I1947" s="173"/>
      <c r="J1947" s="173"/>
      <c r="K1947" s="173"/>
    </row>
    <row r="1948" spans="5:11" x14ac:dyDescent="0.25">
      <c r="E1948" s="173"/>
      <c r="F1948" s="174"/>
      <c r="G1948" s="173"/>
      <c r="H1948" s="173"/>
      <c r="I1948" s="173"/>
      <c r="J1948" s="173"/>
      <c r="K1948" s="173"/>
    </row>
    <row r="1949" spans="5:11" x14ac:dyDescent="0.25">
      <c r="E1949" s="173"/>
      <c r="F1949" s="174"/>
      <c r="G1949" s="173"/>
      <c r="H1949" s="173"/>
      <c r="I1949" s="173"/>
      <c r="J1949" s="173"/>
      <c r="K1949" s="173"/>
    </row>
    <row r="1950" spans="5:11" x14ac:dyDescent="0.25">
      <c r="E1950" s="173"/>
      <c r="F1950" s="174"/>
      <c r="G1950" s="173"/>
      <c r="H1950" s="173"/>
      <c r="I1950" s="173"/>
      <c r="J1950" s="173"/>
      <c r="K1950" s="173"/>
    </row>
    <row r="1951" spans="5:11" x14ac:dyDescent="0.25">
      <c r="E1951" s="173"/>
      <c r="F1951" s="174"/>
      <c r="G1951" s="173"/>
      <c r="H1951" s="173"/>
      <c r="I1951" s="173"/>
      <c r="J1951" s="173"/>
      <c r="K1951" s="173"/>
    </row>
    <row r="1952" spans="5:11" x14ac:dyDescent="0.25">
      <c r="E1952" s="173"/>
      <c r="F1952" s="174"/>
      <c r="G1952" s="173"/>
      <c r="H1952" s="173"/>
      <c r="I1952" s="173"/>
      <c r="J1952" s="173"/>
      <c r="K1952" s="173"/>
    </row>
    <row r="1953" spans="5:11" x14ac:dyDescent="0.25">
      <c r="E1953" s="173"/>
      <c r="F1953" s="174"/>
      <c r="G1953" s="173"/>
      <c r="H1953" s="173"/>
      <c r="I1953" s="173"/>
      <c r="J1953" s="173"/>
      <c r="K1953" s="173"/>
    </row>
    <row r="1954" spans="5:11" x14ac:dyDescent="0.25">
      <c r="E1954" s="173"/>
      <c r="F1954" s="174"/>
      <c r="G1954" s="173"/>
      <c r="H1954" s="173"/>
      <c r="I1954" s="173"/>
      <c r="J1954" s="173"/>
      <c r="K1954" s="173"/>
    </row>
    <row r="1955" spans="5:11" x14ac:dyDescent="0.25">
      <c r="E1955" s="173"/>
      <c r="F1955" s="174"/>
      <c r="G1955" s="173"/>
      <c r="H1955" s="173"/>
      <c r="I1955" s="173"/>
      <c r="J1955" s="173"/>
      <c r="K1955" s="173"/>
    </row>
    <row r="1956" spans="5:11" x14ac:dyDescent="0.25">
      <c r="E1956" s="173"/>
      <c r="F1956" s="174"/>
      <c r="G1956" s="173"/>
      <c r="H1956" s="173"/>
      <c r="I1956" s="173"/>
      <c r="J1956" s="173"/>
      <c r="K1956" s="173"/>
    </row>
    <row r="1957" spans="5:11" x14ac:dyDescent="0.25">
      <c r="E1957" s="173"/>
      <c r="F1957" s="174"/>
      <c r="G1957" s="173"/>
      <c r="H1957" s="173"/>
      <c r="I1957" s="173"/>
      <c r="J1957" s="173"/>
      <c r="K1957" s="173"/>
    </row>
    <row r="1958" spans="5:11" x14ac:dyDescent="0.25">
      <c r="E1958" s="173"/>
      <c r="F1958" s="174"/>
      <c r="G1958" s="173"/>
      <c r="H1958" s="173"/>
      <c r="I1958" s="173"/>
      <c r="J1958" s="173"/>
      <c r="K1958" s="173"/>
    </row>
    <row r="1959" spans="5:11" x14ac:dyDescent="0.25">
      <c r="E1959" s="173"/>
      <c r="F1959" s="174"/>
      <c r="G1959" s="173"/>
      <c r="H1959" s="173"/>
      <c r="I1959" s="173"/>
      <c r="J1959" s="173"/>
      <c r="K1959" s="173"/>
    </row>
    <row r="1960" spans="5:11" x14ac:dyDescent="0.25">
      <c r="E1960" s="173"/>
      <c r="F1960" s="174"/>
      <c r="G1960" s="173"/>
      <c r="H1960" s="173"/>
      <c r="I1960" s="173"/>
      <c r="J1960" s="173"/>
      <c r="K1960" s="173"/>
    </row>
    <row r="1961" spans="5:11" x14ac:dyDescent="0.25">
      <c r="E1961" s="173"/>
      <c r="F1961" s="174"/>
      <c r="G1961" s="173"/>
      <c r="H1961" s="173"/>
      <c r="I1961" s="173"/>
      <c r="J1961" s="173"/>
      <c r="K1961" s="173"/>
    </row>
    <row r="1962" spans="5:11" x14ac:dyDescent="0.25">
      <c r="E1962" s="173"/>
      <c r="F1962" s="174"/>
      <c r="G1962" s="173"/>
      <c r="H1962" s="173"/>
      <c r="I1962" s="173"/>
      <c r="J1962" s="173"/>
      <c r="K1962" s="173"/>
    </row>
    <row r="1963" spans="5:11" x14ac:dyDescent="0.25">
      <c r="E1963" s="173"/>
      <c r="F1963" s="174"/>
      <c r="G1963" s="173"/>
      <c r="H1963" s="173"/>
      <c r="I1963" s="173"/>
      <c r="J1963" s="173"/>
      <c r="K1963" s="173"/>
    </row>
    <row r="1964" spans="5:11" x14ac:dyDescent="0.25">
      <c r="H1964" s="173"/>
      <c r="I1964" s="173"/>
      <c r="J1964" s="173"/>
      <c r="K1964" s="173"/>
    </row>
  </sheetData>
  <phoneticPr fontId="3" type="noConversion"/>
  <printOptions headings="1"/>
  <pageMargins left="0.74803149606299213" right="0.74803149606299213" top="0.98425196850393704" bottom="0.98425196850393704" header="0.51181102362204722" footer="0.51181102362204722"/>
  <pageSetup paperSize="9" orientation="portrait" blackAndWhite="1" verticalDpi="200" r:id="rId1"/>
  <headerFooter alignWithMargins="0"/>
  <drawing r:id="rId2"/>
  <legacyDrawing r:id="rId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O109"/>
  <sheetViews>
    <sheetView showGridLines="0" workbookViewId="0">
      <selection activeCell="O9" sqref="O9"/>
    </sheetView>
  </sheetViews>
  <sheetFormatPr defaultColWidth="9" defaultRowHeight="14.4" x14ac:dyDescent="0.25"/>
  <cols>
    <col min="1" max="1" width="2.21875" style="4" customWidth="1"/>
    <col min="2" max="2" width="4.21875" style="4" customWidth="1"/>
    <col min="3" max="3" width="6.109375" style="4" customWidth="1"/>
    <col min="4" max="5" width="6.33203125" style="4" customWidth="1"/>
    <col min="6" max="6" width="6.21875" style="4" customWidth="1"/>
    <col min="7" max="7" width="4.88671875" style="4" customWidth="1"/>
    <col min="8" max="8" width="4.6640625" style="4" customWidth="1"/>
    <col min="9" max="9" width="4.88671875" style="4" customWidth="1"/>
    <col min="10" max="10" width="5.6640625" style="4" customWidth="1"/>
    <col min="11" max="11" width="4.6640625" style="4" customWidth="1"/>
    <col min="12" max="12" width="6.77734375" style="4" customWidth="1"/>
    <col min="13" max="13" width="2.21875" style="4" customWidth="1"/>
    <col min="14" max="14" width="4.6640625" style="4" customWidth="1"/>
    <col min="15" max="15" width="8" style="4" customWidth="1"/>
    <col min="16" max="16" width="2.21875" style="4" customWidth="1"/>
    <col min="17" max="257" width="9" style="4"/>
    <col min="258" max="258" width="4.21875" style="4" customWidth="1"/>
    <col min="259" max="259" width="5.21875" style="4" customWidth="1"/>
    <col min="260" max="261" width="6.33203125" style="4" customWidth="1"/>
    <col min="262" max="262" width="6.21875" style="4" customWidth="1"/>
    <col min="263" max="263" width="4.88671875" style="4" customWidth="1"/>
    <col min="264" max="264" width="4.6640625" style="4" customWidth="1"/>
    <col min="265" max="265" width="4.88671875" style="4" customWidth="1"/>
    <col min="266" max="266" width="4.44140625" style="4" customWidth="1"/>
    <col min="267" max="267" width="4.6640625" style="4" customWidth="1"/>
    <col min="268" max="268" width="6.77734375" style="4" customWidth="1"/>
    <col min="269" max="269" width="1.21875" style="4" customWidth="1"/>
    <col min="270" max="270" width="4.6640625" style="4" customWidth="1"/>
    <col min="271" max="271" width="8" style="4" customWidth="1"/>
    <col min="272" max="272" width="1.21875" style="4" customWidth="1"/>
    <col min="273" max="513" width="9" style="4"/>
    <col min="514" max="514" width="4.21875" style="4" customWidth="1"/>
    <col min="515" max="515" width="5.21875" style="4" customWidth="1"/>
    <col min="516" max="517" width="6.33203125" style="4" customWidth="1"/>
    <col min="518" max="518" width="6.21875" style="4" customWidth="1"/>
    <col min="519" max="519" width="4.88671875" style="4" customWidth="1"/>
    <col min="520" max="520" width="4.6640625" style="4" customWidth="1"/>
    <col min="521" max="521" width="4.88671875" style="4" customWidth="1"/>
    <col min="522" max="522" width="4.44140625" style="4" customWidth="1"/>
    <col min="523" max="523" width="4.6640625" style="4" customWidth="1"/>
    <col min="524" max="524" width="6.77734375" style="4" customWidth="1"/>
    <col min="525" max="525" width="1.21875" style="4" customWidth="1"/>
    <col min="526" max="526" width="4.6640625" style="4" customWidth="1"/>
    <col min="527" max="527" width="8" style="4" customWidth="1"/>
    <col min="528" max="528" width="1.21875" style="4" customWidth="1"/>
    <col min="529" max="769" width="9" style="4"/>
    <col min="770" max="770" width="4.21875" style="4" customWidth="1"/>
    <col min="771" max="771" width="5.21875" style="4" customWidth="1"/>
    <col min="772" max="773" width="6.33203125" style="4" customWidth="1"/>
    <col min="774" max="774" width="6.21875" style="4" customWidth="1"/>
    <col min="775" max="775" width="4.88671875" style="4" customWidth="1"/>
    <col min="776" max="776" width="4.6640625" style="4" customWidth="1"/>
    <col min="777" max="777" width="4.88671875" style="4" customWidth="1"/>
    <col min="778" max="778" width="4.44140625" style="4" customWidth="1"/>
    <col min="779" max="779" width="4.6640625" style="4" customWidth="1"/>
    <col min="780" max="780" width="6.77734375" style="4" customWidth="1"/>
    <col min="781" max="781" width="1.21875" style="4" customWidth="1"/>
    <col min="782" max="782" width="4.6640625" style="4" customWidth="1"/>
    <col min="783" max="783" width="8" style="4" customWidth="1"/>
    <col min="784" max="784" width="1.21875" style="4" customWidth="1"/>
    <col min="785" max="1025" width="9" style="4"/>
    <col min="1026" max="1026" width="4.21875" style="4" customWidth="1"/>
    <col min="1027" max="1027" width="5.21875" style="4" customWidth="1"/>
    <col min="1028" max="1029" width="6.33203125" style="4" customWidth="1"/>
    <col min="1030" max="1030" width="6.21875" style="4" customWidth="1"/>
    <col min="1031" max="1031" width="4.88671875" style="4" customWidth="1"/>
    <col min="1032" max="1032" width="4.6640625" style="4" customWidth="1"/>
    <col min="1033" max="1033" width="4.88671875" style="4" customWidth="1"/>
    <col min="1034" max="1034" width="4.44140625" style="4" customWidth="1"/>
    <col min="1035" max="1035" width="4.6640625" style="4" customWidth="1"/>
    <col min="1036" max="1036" width="6.77734375" style="4" customWidth="1"/>
    <col min="1037" max="1037" width="1.21875" style="4" customWidth="1"/>
    <col min="1038" max="1038" width="4.6640625" style="4" customWidth="1"/>
    <col min="1039" max="1039" width="8" style="4" customWidth="1"/>
    <col min="1040" max="1040" width="1.21875" style="4" customWidth="1"/>
    <col min="1041" max="1281" width="9" style="4"/>
    <col min="1282" max="1282" width="4.21875" style="4" customWidth="1"/>
    <col min="1283" max="1283" width="5.21875" style="4" customWidth="1"/>
    <col min="1284" max="1285" width="6.33203125" style="4" customWidth="1"/>
    <col min="1286" max="1286" width="6.21875" style="4" customWidth="1"/>
    <col min="1287" max="1287" width="4.88671875" style="4" customWidth="1"/>
    <col min="1288" max="1288" width="4.6640625" style="4" customWidth="1"/>
    <col min="1289" max="1289" width="4.88671875" style="4" customWidth="1"/>
    <col min="1290" max="1290" width="4.44140625" style="4" customWidth="1"/>
    <col min="1291" max="1291" width="4.6640625" style="4" customWidth="1"/>
    <col min="1292" max="1292" width="6.77734375" style="4" customWidth="1"/>
    <col min="1293" max="1293" width="1.21875" style="4" customWidth="1"/>
    <col min="1294" max="1294" width="4.6640625" style="4" customWidth="1"/>
    <col min="1295" max="1295" width="8" style="4" customWidth="1"/>
    <col min="1296" max="1296" width="1.21875" style="4" customWidth="1"/>
    <col min="1297" max="1537" width="9" style="4"/>
    <col min="1538" max="1538" width="4.21875" style="4" customWidth="1"/>
    <col min="1539" max="1539" width="5.21875" style="4" customWidth="1"/>
    <col min="1540" max="1541" width="6.33203125" style="4" customWidth="1"/>
    <col min="1542" max="1542" width="6.21875" style="4" customWidth="1"/>
    <col min="1543" max="1543" width="4.88671875" style="4" customWidth="1"/>
    <col min="1544" max="1544" width="4.6640625" style="4" customWidth="1"/>
    <col min="1545" max="1545" width="4.88671875" style="4" customWidth="1"/>
    <col min="1546" max="1546" width="4.44140625" style="4" customWidth="1"/>
    <col min="1547" max="1547" width="4.6640625" style="4" customWidth="1"/>
    <col min="1548" max="1548" width="6.77734375" style="4" customWidth="1"/>
    <col min="1549" max="1549" width="1.21875" style="4" customWidth="1"/>
    <col min="1550" max="1550" width="4.6640625" style="4" customWidth="1"/>
    <col min="1551" max="1551" width="8" style="4" customWidth="1"/>
    <col min="1552" max="1552" width="1.21875" style="4" customWidth="1"/>
    <col min="1553" max="1793" width="9" style="4"/>
    <col min="1794" max="1794" width="4.21875" style="4" customWidth="1"/>
    <col min="1795" max="1795" width="5.21875" style="4" customWidth="1"/>
    <col min="1796" max="1797" width="6.33203125" style="4" customWidth="1"/>
    <col min="1798" max="1798" width="6.21875" style="4" customWidth="1"/>
    <col min="1799" max="1799" width="4.88671875" style="4" customWidth="1"/>
    <col min="1800" max="1800" width="4.6640625" style="4" customWidth="1"/>
    <col min="1801" max="1801" width="4.88671875" style="4" customWidth="1"/>
    <col min="1802" max="1802" width="4.44140625" style="4" customWidth="1"/>
    <col min="1803" max="1803" width="4.6640625" style="4" customWidth="1"/>
    <col min="1804" max="1804" width="6.77734375" style="4" customWidth="1"/>
    <col min="1805" max="1805" width="1.21875" style="4" customWidth="1"/>
    <col min="1806" max="1806" width="4.6640625" style="4" customWidth="1"/>
    <col min="1807" max="1807" width="8" style="4" customWidth="1"/>
    <col min="1808" max="1808" width="1.21875" style="4" customWidth="1"/>
    <col min="1809" max="2049" width="9" style="4"/>
    <col min="2050" max="2050" width="4.21875" style="4" customWidth="1"/>
    <col min="2051" max="2051" width="5.21875" style="4" customWidth="1"/>
    <col min="2052" max="2053" width="6.33203125" style="4" customWidth="1"/>
    <col min="2054" max="2054" width="6.21875" style="4" customWidth="1"/>
    <col min="2055" max="2055" width="4.88671875" style="4" customWidth="1"/>
    <col min="2056" max="2056" width="4.6640625" style="4" customWidth="1"/>
    <col min="2057" max="2057" width="4.88671875" style="4" customWidth="1"/>
    <col min="2058" max="2058" width="4.44140625" style="4" customWidth="1"/>
    <col min="2059" max="2059" width="4.6640625" style="4" customWidth="1"/>
    <col min="2060" max="2060" width="6.77734375" style="4" customWidth="1"/>
    <col min="2061" max="2061" width="1.21875" style="4" customWidth="1"/>
    <col min="2062" max="2062" width="4.6640625" style="4" customWidth="1"/>
    <col min="2063" max="2063" width="8" style="4" customWidth="1"/>
    <col min="2064" max="2064" width="1.21875" style="4" customWidth="1"/>
    <col min="2065" max="2305" width="9" style="4"/>
    <col min="2306" max="2306" width="4.21875" style="4" customWidth="1"/>
    <col min="2307" max="2307" width="5.21875" style="4" customWidth="1"/>
    <col min="2308" max="2309" width="6.33203125" style="4" customWidth="1"/>
    <col min="2310" max="2310" width="6.21875" style="4" customWidth="1"/>
    <col min="2311" max="2311" width="4.88671875" style="4" customWidth="1"/>
    <col min="2312" max="2312" width="4.6640625" style="4" customWidth="1"/>
    <col min="2313" max="2313" width="4.88671875" style="4" customWidth="1"/>
    <col min="2314" max="2314" width="4.44140625" style="4" customWidth="1"/>
    <col min="2315" max="2315" width="4.6640625" style="4" customWidth="1"/>
    <col min="2316" max="2316" width="6.77734375" style="4" customWidth="1"/>
    <col min="2317" max="2317" width="1.21875" style="4" customWidth="1"/>
    <col min="2318" max="2318" width="4.6640625" style="4" customWidth="1"/>
    <col min="2319" max="2319" width="8" style="4" customWidth="1"/>
    <col min="2320" max="2320" width="1.21875" style="4" customWidth="1"/>
    <col min="2321" max="2561" width="9" style="4"/>
    <col min="2562" max="2562" width="4.21875" style="4" customWidth="1"/>
    <col min="2563" max="2563" width="5.21875" style="4" customWidth="1"/>
    <col min="2564" max="2565" width="6.33203125" style="4" customWidth="1"/>
    <col min="2566" max="2566" width="6.21875" style="4" customWidth="1"/>
    <col min="2567" max="2567" width="4.88671875" style="4" customWidth="1"/>
    <col min="2568" max="2568" width="4.6640625" style="4" customWidth="1"/>
    <col min="2569" max="2569" width="4.88671875" style="4" customWidth="1"/>
    <col min="2570" max="2570" width="4.44140625" style="4" customWidth="1"/>
    <col min="2571" max="2571" width="4.6640625" style="4" customWidth="1"/>
    <col min="2572" max="2572" width="6.77734375" style="4" customWidth="1"/>
    <col min="2573" max="2573" width="1.21875" style="4" customWidth="1"/>
    <col min="2574" max="2574" width="4.6640625" style="4" customWidth="1"/>
    <col min="2575" max="2575" width="8" style="4" customWidth="1"/>
    <col min="2576" max="2576" width="1.21875" style="4" customWidth="1"/>
    <col min="2577" max="2817" width="9" style="4"/>
    <col min="2818" max="2818" width="4.21875" style="4" customWidth="1"/>
    <col min="2819" max="2819" width="5.21875" style="4" customWidth="1"/>
    <col min="2820" max="2821" width="6.33203125" style="4" customWidth="1"/>
    <col min="2822" max="2822" width="6.21875" style="4" customWidth="1"/>
    <col min="2823" max="2823" width="4.88671875" style="4" customWidth="1"/>
    <col min="2824" max="2824" width="4.6640625" style="4" customWidth="1"/>
    <col min="2825" max="2825" width="4.88671875" style="4" customWidth="1"/>
    <col min="2826" max="2826" width="4.44140625" style="4" customWidth="1"/>
    <col min="2827" max="2827" width="4.6640625" style="4" customWidth="1"/>
    <col min="2828" max="2828" width="6.77734375" style="4" customWidth="1"/>
    <col min="2829" max="2829" width="1.21875" style="4" customWidth="1"/>
    <col min="2830" max="2830" width="4.6640625" style="4" customWidth="1"/>
    <col min="2831" max="2831" width="8" style="4" customWidth="1"/>
    <col min="2832" max="2832" width="1.21875" style="4" customWidth="1"/>
    <col min="2833" max="3073" width="9" style="4"/>
    <col min="3074" max="3074" width="4.21875" style="4" customWidth="1"/>
    <col min="3075" max="3075" width="5.21875" style="4" customWidth="1"/>
    <col min="3076" max="3077" width="6.33203125" style="4" customWidth="1"/>
    <col min="3078" max="3078" width="6.21875" style="4" customWidth="1"/>
    <col min="3079" max="3079" width="4.88671875" style="4" customWidth="1"/>
    <col min="3080" max="3080" width="4.6640625" style="4" customWidth="1"/>
    <col min="3081" max="3081" width="4.88671875" style="4" customWidth="1"/>
    <col min="3082" max="3082" width="4.44140625" style="4" customWidth="1"/>
    <col min="3083" max="3083" width="4.6640625" style="4" customWidth="1"/>
    <col min="3084" max="3084" width="6.77734375" style="4" customWidth="1"/>
    <col min="3085" max="3085" width="1.21875" style="4" customWidth="1"/>
    <col min="3086" max="3086" width="4.6640625" style="4" customWidth="1"/>
    <col min="3087" max="3087" width="8" style="4" customWidth="1"/>
    <col min="3088" max="3088" width="1.21875" style="4" customWidth="1"/>
    <col min="3089" max="3329" width="9" style="4"/>
    <col min="3330" max="3330" width="4.21875" style="4" customWidth="1"/>
    <col min="3331" max="3331" width="5.21875" style="4" customWidth="1"/>
    <col min="3332" max="3333" width="6.33203125" style="4" customWidth="1"/>
    <col min="3334" max="3334" width="6.21875" style="4" customWidth="1"/>
    <col min="3335" max="3335" width="4.88671875" style="4" customWidth="1"/>
    <col min="3336" max="3336" width="4.6640625" style="4" customWidth="1"/>
    <col min="3337" max="3337" width="4.88671875" style="4" customWidth="1"/>
    <col min="3338" max="3338" width="4.44140625" style="4" customWidth="1"/>
    <col min="3339" max="3339" width="4.6640625" style="4" customWidth="1"/>
    <col min="3340" max="3340" width="6.77734375" style="4" customWidth="1"/>
    <col min="3341" max="3341" width="1.21875" style="4" customWidth="1"/>
    <col min="3342" max="3342" width="4.6640625" style="4" customWidth="1"/>
    <col min="3343" max="3343" width="8" style="4" customWidth="1"/>
    <col min="3344" max="3344" width="1.21875" style="4" customWidth="1"/>
    <col min="3345" max="3585" width="9" style="4"/>
    <col min="3586" max="3586" width="4.21875" style="4" customWidth="1"/>
    <col min="3587" max="3587" width="5.21875" style="4" customWidth="1"/>
    <col min="3588" max="3589" width="6.33203125" style="4" customWidth="1"/>
    <col min="3590" max="3590" width="6.21875" style="4" customWidth="1"/>
    <col min="3591" max="3591" width="4.88671875" style="4" customWidth="1"/>
    <col min="3592" max="3592" width="4.6640625" style="4" customWidth="1"/>
    <col min="3593" max="3593" width="4.88671875" style="4" customWidth="1"/>
    <col min="3594" max="3594" width="4.44140625" style="4" customWidth="1"/>
    <col min="3595" max="3595" width="4.6640625" style="4" customWidth="1"/>
    <col min="3596" max="3596" width="6.77734375" style="4" customWidth="1"/>
    <col min="3597" max="3597" width="1.21875" style="4" customWidth="1"/>
    <col min="3598" max="3598" width="4.6640625" style="4" customWidth="1"/>
    <col min="3599" max="3599" width="8" style="4" customWidth="1"/>
    <col min="3600" max="3600" width="1.21875" style="4" customWidth="1"/>
    <col min="3601" max="3841" width="9" style="4"/>
    <col min="3842" max="3842" width="4.21875" style="4" customWidth="1"/>
    <col min="3843" max="3843" width="5.21875" style="4" customWidth="1"/>
    <col min="3844" max="3845" width="6.33203125" style="4" customWidth="1"/>
    <col min="3846" max="3846" width="6.21875" style="4" customWidth="1"/>
    <col min="3847" max="3847" width="4.88671875" style="4" customWidth="1"/>
    <col min="3848" max="3848" width="4.6640625" style="4" customWidth="1"/>
    <col min="3849" max="3849" width="4.88671875" style="4" customWidth="1"/>
    <col min="3850" max="3850" width="4.44140625" style="4" customWidth="1"/>
    <col min="3851" max="3851" width="4.6640625" style="4" customWidth="1"/>
    <col min="3852" max="3852" width="6.77734375" style="4" customWidth="1"/>
    <col min="3853" max="3853" width="1.21875" style="4" customWidth="1"/>
    <col min="3854" max="3854" width="4.6640625" style="4" customWidth="1"/>
    <col min="3855" max="3855" width="8" style="4" customWidth="1"/>
    <col min="3856" max="3856" width="1.21875" style="4" customWidth="1"/>
    <col min="3857" max="4097" width="9" style="4"/>
    <col min="4098" max="4098" width="4.21875" style="4" customWidth="1"/>
    <col min="4099" max="4099" width="5.21875" style="4" customWidth="1"/>
    <col min="4100" max="4101" width="6.33203125" style="4" customWidth="1"/>
    <col min="4102" max="4102" width="6.21875" style="4" customWidth="1"/>
    <col min="4103" max="4103" width="4.88671875" style="4" customWidth="1"/>
    <col min="4104" max="4104" width="4.6640625" style="4" customWidth="1"/>
    <col min="4105" max="4105" width="4.88671875" style="4" customWidth="1"/>
    <col min="4106" max="4106" width="4.44140625" style="4" customWidth="1"/>
    <col min="4107" max="4107" width="4.6640625" style="4" customWidth="1"/>
    <col min="4108" max="4108" width="6.77734375" style="4" customWidth="1"/>
    <col min="4109" max="4109" width="1.21875" style="4" customWidth="1"/>
    <col min="4110" max="4110" width="4.6640625" style="4" customWidth="1"/>
    <col min="4111" max="4111" width="8" style="4" customWidth="1"/>
    <col min="4112" max="4112" width="1.21875" style="4" customWidth="1"/>
    <col min="4113" max="4353" width="9" style="4"/>
    <col min="4354" max="4354" width="4.21875" style="4" customWidth="1"/>
    <col min="4355" max="4355" width="5.21875" style="4" customWidth="1"/>
    <col min="4356" max="4357" width="6.33203125" style="4" customWidth="1"/>
    <col min="4358" max="4358" width="6.21875" style="4" customWidth="1"/>
    <col min="4359" max="4359" width="4.88671875" style="4" customWidth="1"/>
    <col min="4360" max="4360" width="4.6640625" style="4" customWidth="1"/>
    <col min="4361" max="4361" width="4.88671875" style="4" customWidth="1"/>
    <col min="4362" max="4362" width="4.44140625" style="4" customWidth="1"/>
    <col min="4363" max="4363" width="4.6640625" style="4" customWidth="1"/>
    <col min="4364" max="4364" width="6.77734375" style="4" customWidth="1"/>
    <col min="4365" max="4365" width="1.21875" style="4" customWidth="1"/>
    <col min="4366" max="4366" width="4.6640625" style="4" customWidth="1"/>
    <col min="4367" max="4367" width="8" style="4" customWidth="1"/>
    <col min="4368" max="4368" width="1.21875" style="4" customWidth="1"/>
    <col min="4369" max="4609" width="9" style="4"/>
    <col min="4610" max="4610" width="4.21875" style="4" customWidth="1"/>
    <col min="4611" max="4611" width="5.21875" style="4" customWidth="1"/>
    <col min="4612" max="4613" width="6.33203125" style="4" customWidth="1"/>
    <col min="4614" max="4614" width="6.21875" style="4" customWidth="1"/>
    <col min="4615" max="4615" width="4.88671875" style="4" customWidth="1"/>
    <col min="4616" max="4616" width="4.6640625" style="4" customWidth="1"/>
    <col min="4617" max="4617" width="4.88671875" style="4" customWidth="1"/>
    <col min="4618" max="4618" width="4.44140625" style="4" customWidth="1"/>
    <col min="4619" max="4619" width="4.6640625" style="4" customWidth="1"/>
    <col min="4620" max="4620" width="6.77734375" style="4" customWidth="1"/>
    <col min="4621" max="4621" width="1.21875" style="4" customWidth="1"/>
    <col min="4622" max="4622" width="4.6640625" style="4" customWidth="1"/>
    <col min="4623" max="4623" width="8" style="4" customWidth="1"/>
    <col min="4624" max="4624" width="1.21875" style="4" customWidth="1"/>
    <col min="4625" max="4865" width="9" style="4"/>
    <col min="4866" max="4866" width="4.21875" style="4" customWidth="1"/>
    <col min="4867" max="4867" width="5.21875" style="4" customWidth="1"/>
    <col min="4868" max="4869" width="6.33203125" style="4" customWidth="1"/>
    <col min="4870" max="4870" width="6.21875" style="4" customWidth="1"/>
    <col min="4871" max="4871" width="4.88671875" style="4" customWidth="1"/>
    <col min="4872" max="4872" width="4.6640625" style="4" customWidth="1"/>
    <col min="4873" max="4873" width="4.88671875" style="4" customWidth="1"/>
    <col min="4874" max="4874" width="4.44140625" style="4" customWidth="1"/>
    <col min="4875" max="4875" width="4.6640625" style="4" customWidth="1"/>
    <col min="4876" max="4876" width="6.77734375" style="4" customWidth="1"/>
    <col min="4877" max="4877" width="1.21875" style="4" customWidth="1"/>
    <col min="4878" max="4878" width="4.6640625" style="4" customWidth="1"/>
    <col min="4879" max="4879" width="8" style="4" customWidth="1"/>
    <col min="4880" max="4880" width="1.21875" style="4" customWidth="1"/>
    <col min="4881" max="5121" width="9" style="4"/>
    <col min="5122" max="5122" width="4.21875" style="4" customWidth="1"/>
    <col min="5123" max="5123" width="5.21875" style="4" customWidth="1"/>
    <col min="5124" max="5125" width="6.33203125" style="4" customWidth="1"/>
    <col min="5126" max="5126" width="6.21875" style="4" customWidth="1"/>
    <col min="5127" max="5127" width="4.88671875" style="4" customWidth="1"/>
    <col min="5128" max="5128" width="4.6640625" style="4" customWidth="1"/>
    <col min="5129" max="5129" width="4.88671875" style="4" customWidth="1"/>
    <col min="5130" max="5130" width="4.44140625" style="4" customWidth="1"/>
    <col min="5131" max="5131" width="4.6640625" style="4" customWidth="1"/>
    <col min="5132" max="5132" width="6.77734375" style="4" customWidth="1"/>
    <col min="5133" max="5133" width="1.21875" style="4" customWidth="1"/>
    <col min="5134" max="5134" width="4.6640625" style="4" customWidth="1"/>
    <col min="5135" max="5135" width="8" style="4" customWidth="1"/>
    <col min="5136" max="5136" width="1.21875" style="4" customWidth="1"/>
    <col min="5137" max="5377" width="9" style="4"/>
    <col min="5378" max="5378" width="4.21875" style="4" customWidth="1"/>
    <col min="5379" max="5379" width="5.21875" style="4" customWidth="1"/>
    <col min="5380" max="5381" width="6.33203125" style="4" customWidth="1"/>
    <col min="5382" max="5382" width="6.21875" style="4" customWidth="1"/>
    <col min="5383" max="5383" width="4.88671875" style="4" customWidth="1"/>
    <col min="5384" max="5384" width="4.6640625" style="4" customWidth="1"/>
    <col min="5385" max="5385" width="4.88671875" style="4" customWidth="1"/>
    <col min="5386" max="5386" width="4.44140625" style="4" customWidth="1"/>
    <col min="5387" max="5387" width="4.6640625" style="4" customWidth="1"/>
    <col min="5388" max="5388" width="6.77734375" style="4" customWidth="1"/>
    <col min="5389" max="5389" width="1.21875" style="4" customWidth="1"/>
    <col min="5390" max="5390" width="4.6640625" style="4" customWidth="1"/>
    <col min="5391" max="5391" width="8" style="4" customWidth="1"/>
    <col min="5392" max="5392" width="1.21875" style="4" customWidth="1"/>
    <col min="5393" max="5633" width="9" style="4"/>
    <col min="5634" max="5634" width="4.21875" style="4" customWidth="1"/>
    <col min="5635" max="5635" width="5.21875" style="4" customWidth="1"/>
    <col min="5636" max="5637" width="6.33203125" style="4" customWidth="1"/>
    <col min="5638" max="5638" width="6.21875" style="4" customWidth="1"/>
    <col min="5639" max="5639" width="4.88671875" style="4" customWidth="1"/>
    <col min="5640" max="5640" width="4.6640625" style="4" customWidth="1"/>
    <col min="5641" max="5641" width="4.88671875" style="4" customWidth="1"/>
    <col min="5642" max="5642" width="4.44140625" style="4" customWidth="1"/>
    <col min="5643" max="5643" width="4.6640625" style="4" customWidth="1"/>
    <col min="5644" max="5644" width="6.77734375" style="4" customWidth="1"/>
    <col min="5645" max="5645" width="1.21875" style="4" customWidth="1"/>
    <col min="5646" max="5646" width="4.6640625" style="4" customWidth="1"/>
    <col min="5647" max="5647" width="8" style="4" customWidth="1"/>
    <col min="5648" max="5648" width="1.21875" style="4" customWidth="1"/>
    <col min="5649" max="5889" width="9" style="4"/>
    <col min="5890" max="5890" width="4.21875" style="4" customWidth="1"/>
    <col min="5891" max="5891" width="5.21875" style="4" customWidth="1"/>
    <col min="5892" max="5893" width="6.33203125" style="4" customWidth="1"/>
    <col min="5894" max="5894" width="6.21875" style="4" customWidth="1"/>
    <col min="5895" max="5895" width="4.88671875" style="4" customWidth="1"/>
    <col min="5896" max="5896" width="4.6640625" style="4" customWidth="1"/>
    <col min="5897" max="5897" width="4.88671875" style="4" customWidth="1"/>
    <col min="5898" max="5898" width="4.44140625" style="4" customWidth="1"/>
    <col min="5899" max="5899" width="4.6640625" style="4" customWidth="1"/>
    <col min="5900" max="5900" width="6.77734375" style="4" customWidth="1"/>
    <col min="5901" max="5901" width="1.21875" style="4" customWidth="1"/>
    <col min="5902" max="5902" width="4.6640625" style="4" customWidth="1"/>
    <col min="5903" max="5903" width="8" style="4" customWidth="1"/>
    <col min="5904" max="5904" width="1.21875" style="4" customWidth="1"/>
    <col min="5905" max="6145" width="9" style="4"/>
    <col min="6146" max="6146" width="4.21875" style="4" customWidth="1"/>
    <col min="6147" max="6147" width="5.21875" style="4" customWidth="1"/>
    <col min="6148" max="6149" width="6.33203125" style="4" customWidth="1"/>
    <col min="6150" max="6150" width="6.21875" style="4" customWidth="1"/>
    <col min="6151" max="6151" width="4.88671875" style="4" customWidth="1"/>
    <col min="6152" max="6152" width="4.6640625" style="4" customWidth="1"/>
    <col min="6153" max="6153" width="4.88671875" style="4" customWidth="1"/>
    <col min="6154" max="6154" width="4.44140625" style="4" customWidth="1"/>
    <col min="6155" max="6155" width="4.6640625" style="4" customWidth="1"/>
    <col min="6156" max="6156" width="6.77734375" style="4" customWidth="1"/>
    <col min="6157" max="6157" width="1.21875" style="4" customWidth="1"/>
    <col min="6158" max="6158" width="4.6640625" style="4" customWidth="1"/>
    <col min="6159" max="6159" width="8" style="4" customWidth="1"/>
    <col min="6160" max="6160" width="1.21875" style="4" customWidth="1"/>
    <col min="6161" max="6401" width="9" style="4"/>
    <col min="6402" max="6402" width="4.21875" style="4" customWidth="1"/>
    <col min="6403" max="6403" width="5.21875" style="4" customWidth="1"/>
    <col min="6404" max="6405" width="6.33203125" style="4" customWidth="1"/>
    <col min="6406" max="6406" width="6.21875" style="4" customWidth="1"/>
    <col min="6407" max="6407" width="4.88671875" style="4" customWidth="1"/>
    <col min="6408" max="6408" width="4.6640625" style="4" customWidth="1"/>
    <col min="6409" max="6409" width="4.88671875" style="4" customWidth="1"/>
    <col min="6410" max="6410" width="4.44140625" style="4" customWidth="1"/>
    <col min="6411" max="6411" width="4.6640625" style="4" customWidth="1"/>
    <col min="6412" max="6412" width="6.77734375" style="4" customWidth="1"/>
    <col min="6413" max="6413" width="1.21875" style="4" customWidth="1"/>
    <col min="6414" max="6414" width="4.6640625" style="4" customWidth="1"/>
    <col min="6415" max="6415" width="8" style="4" customWidth="1"/>
    <col min="6416" max="6416" width="1.21875" style="4" customWidth="1"/>
    <col min="6417" max="6657" width="9" style="4"/>
    <col min="6658" max="6658" width="4.21875" style="4" customWidth="1"/>
    <col min="6659" max="6659" width="5.21875" style="4" customWidth="1"/>
    <col min="6660" max="6661" width="6.33203125" style="4" customWidth="1"/>
    <col min="6662" max="6662" width="6.21875" style="4" customWidth="1"/>
    <col min="6663" max="6663" width="4.88671875" style="4" customWidth="1"/>
    <col min="6664" max="6664" width="4.6640625" style="4" customWidth="1"/>
    <col min="6665" max="6665" width="4.88671875" style="4" customWidth="1"/>
    <col min="6666" max="6666" width="4.44140625" style="4" customWidth="1"/>
    <col min="6667" max="6667" width="4.6640625" style="4" customWidth="1"/>
    <col min="6668" max="6668" width="6.77734375" style="4" customWidth="1"/>
    <col min="6669" max="6669" width="1.21875" style="4" customWidth="1"/>
    <col min="6670" max="6670" width="4.6640625" style="4" customWidth="1"/>
    <col min="6671" max="6671" width="8" style="4" customWidth="1"/>
    <col min="6672" max="6672" width="1.21875" style="4" customWidth="1"/>
    <col min="6673" max="6913" width="9" style="4"/>
    <col min="6914" max="6914" width="4.21875" style="4" customWidth="1"/>
    <col min="6915" max="6915" width="5.21875" style="4" customWidth="1"/>
    <col min="6916" max="6917" width="6.33203125" style="4" customWidth="1"/>
    <col min="6918" max="6918" width="6.21875" style="4" customWidth="1"/>
    <col min="6919" max="6919" width="4.88671875" style="4" customWidth="1"/>
    <col min="6920" max="6920" width="4.6640625" style="4" customWidth="1"/>
    <col min="6921" max="6921" width="4.88671875" style="4" customWidth="1"/>
    <col min="6922" max="6922" width="4.44140625" style="4" customWidth="1"/>
    <col min="6923" max="6923" width="4.6640625" style="4" customWidth="1"/>
    <col min="6924" max="6924" width="6.77734375" style="4" customWidth="1"/>
    <col min="6925" max="6925" width="1.21875" style="4" customWidth="1"/>
    <col min="6926" max="6926" width="4.6640625" style="4" customWidth="1"/>
    <col min="6927" max="6927" width="8" style="4" customWidth="1"/>
    <col min="6928" max="6928" width="1.21875" style="4" customWidth="1"/>
    <col min="6929" max="7169" width="9" style="4"/>
    <col min="7170" max="7170" width="4.21875" style="4" customWidth="1"/>
    <col min="7171" max="7171" width="5.21875" style="4" customWidth="1"/>
    <col min="7172" max="7173" width="6.33203125" style="4" customWidth="1"/>
    <col min="7174" max="7174" width="6.21875" style="4" customWidth="1"/>
    <col min="7175" max="7175" width="4.88671875" style="4" customWidth="1"/>
    <col min="7176" max="7176" width="4.6640625" style="4" customWidth="1"/>
    <col min="7177" max="7177" width="4.88671875" style="4" customWidth="1"/>
    <col min="7178" max="7178" width="4.44140625" style="4" customWidth="1"/>
    <col min="7179" max="7179" width="4.6640625" style="4" customWidth="1"/>
    <col min="7180" max="7180" width="6.77734375" style="4" customWidth="1"/>
    <col min="7181" max="7181" width="1.21875" style="4" customWidth="1"/>
    <col min="7182" max="7182" width="4.6640625" style="4" customWidth="1"/>
    <col min="7183" max="7183" width="8" style="4" customWidth="1"/>
    <col min="7184" max="7184" width="1.21875" style="4" customWidth="1"/>
    <col min="7185" max="7425" width="9" style="4"/>
    <col min="7426" max="7426" width="4.21875" style="4" customWidth="1"/>
    <col min="7427" max="7427" width="5.21875" style="4" customWidth="1"/>
    <col min="7428" max="7429" width="6.33203125" style="4" customWidth="1"/>
    <col min="7430" max="7430" width="6.21875" style="4" customWidth="1"/>
    <col min="7431" max="7431" width="4.88671875" style="4" customWidth="1"/>
    <col min="7432" max="7432" width="4.6640625" style="4" customWidth="1"/>
    <col min="7433" max="7433" width="4.88671875" style="4" customWidth="1"/>
    <col min="7434" max="7434" width="4.44140625" style="4" customWidth="1"/>
    <col min="7435" max="7435" width="4.6640625" style="4" customWidth="1"/>
    <col min="7436" max="7436" width="6.77734375" style="4" customWidth="1"/>
    <col min="7437" max="7437" width="1.21875" style="4" customWidth="1"/>
    <col min="7438" max="7438" width="4.6640625" style="4" customWidth="1"/>
    <col min="7439" max="7439" width="8" style="4" customWidth="1"/>
    <col min="7440" max="7440" width="1.21875" style="4" customWidth="1"/>
    <col min="7441" max="7681" width="9" style="4"/>
    <col min="7682" max="7682" width="4.21875" style="4" customWidth="1"/>
    <col min="7683" max="7683" width="5.21875" style="4" customWidth="1"/>
    <col min="7684" max="7685" width="6.33203125" style="4" customWidth="1"/>
    <col min="7686" max="7686" width="6.21875" style="4" customWidth="1"/>
    <col min="7687" max="7687" width="4.88671875" style="4" customWidth="1"/>
    <col min="7688" max="7688" width="4.6640625" style="4" customWidth="1"/>
    <col min="7689" max="7689" width="4.88671875" style="4" customWidth="1"/>
    <col min="7690" max="7690" width="4.44140625" style="4" customWidth="1"/>
    <col min="7691" max="7691" width="4.6640625" style="4" customWidth="1"/>
    <col min="7692" max="7692" width="6.77734375" style="4" customWidth="1"/>
    <col min="7693" max="7693" width="1.21875" style="4" customWidth="1"/>
    <col min="7694" max="7694" width="4.6640625" style="4" customWidth="1"/>
    <col min="7695" max="7695" width="8" style="4" customWidth="1"/>
    <col min="7696" max="7696" width="1.21875" style="4" customWidth="1"/>
    <col min="7697" max="7937" width="9" style="4"/>
    <col min="7938" max="7938" width="4.21875" style="4" customWidth="1"/>
    <col min="7939" max="7939" width="5.21875" style="4" customWidth="1"/>
    <col min="7940" max="7941" width="6.33203125" style="4" customWidth="1"/>
    <col min="7942" max="7942" width="6.21875" style="4" customWidth="1"/>
    <col min="7943" max="7943" width="4.88671875" style="4" customWidth="1"/>
    <col min="7944" max="7944" width="4.6640625" style="4" customWidth="1"/>
    <col min="7945" max="7945" width="4.88671875" style="4" customWidth="1"/>
    <col min="7946" max="7946" width="4.44140625" style="4" customWidth="1"/>
    <col min="7947" max="7947" width="4.6640625" style="4" customWidth="1"/>
    <col min="7948" max="7948" width="6.77734375" style="4" customWidth="1"/>
    <col min="7949" max="7949" width="1.21875" style="4" customWidth="1"/>
    <col min="7950" max="7950" width="4.6640625" style="4" customWidth="1"/>
    <col min="7951" max="7951" width="8" style="4" customWidth="1"/>
    <col min="7952" max="7952" width="1.21875" style="4" customWidth="1"/>
    <col min="7953" max="8193" width="9" style="4"/>
    <col min="8194" max="8194" width="4.21875" style="4" customWidth="1"/>
    <col min="8195" max="8195" width="5.21875" style="4" customWidth="1"/>
    <col min="8196" max="8197" width="6.33203125" style="4" customWidth="1"/>
    <col min="8198" max="8198" width="6.21875" style="4" customWidth="1"/>
    <col min="8199" max="8199" width="4.88671875" style="4" customWidth="1"/>
    <col min="8200" max="8200" width="4.6640625" style="4" customWidth="1"/>
    <col min="8201" max="8201" width="4.88671875" style="4" customWidth="1"/>
    <col min="8202" max="8202" width="4.44140625" style="4" customWidth="1"/>
    <col min="8203" max="8203" width="4.6640625" style="4" customWidth="1"/>
    <col min="8204" max="8204" width="6.77734375" style="4" customWidth="1"/>
    <col min="8205" max="8205" width="1.21875" style="4" customWidth="1"/>
    <col min="8206" max="8206" width="4.6640625" style="4" customWidth="1"/>
    <col min="8207" max="8207" width="8" style="4" customWidth="1"/>
    <col min="8208" max="8208" width="1.21875" style="4" customWidth="1"/>
    <col min="8209" max="8449" width="9" style="4"/>
    <col min="8450" max="8450" width="4.21875" style="4" customWidth="1"/>
    <col min="8451" max="8451" width="5.21875" style="4" customWidth="1"/>
    <col min="8452" max="8453" width="6.33203125" style="4" customWidth="1"/>
    <col min="8454" max="8454" width="6.21875" style="4" customWidth="1"/>
    <col min="8455" max="8455" width="4.88671875" style="4" customWidth="1"/>
    <col min="8456" max="8456" width="4.6640625" style="4" customWidth="1"/>
    <col min="8457" max="8457" width="4.88671875" style="4" customWidth="1"/>
    <col min="8458" max="8458" width="4.44140625" style="4" customWidth="1"/>
    <col min="8459" max="8459" width="4.6640625" style="4" customWidth="1"/>
    <col min="8460" max="8460" width="6.77734375" style="4" customWidth="1"/>
    <col min="8461" max="8461" width="1.21875" style="4" customWidth="1"/>
    <col min="8462" max="8462" width="4.6640625" style="4" customWidth="1"/>
    <col min="8463" max="8463" width="8" style="4" customWidth="1"/>
    <col min="8464" max="8464" width="1.21875" style="4" customWidth="1"/>
    <col min="8465" max="8705" width="9" style="4"/>
    <col min="8706" max="8706" width="4.21875" style="4" customWidth="1"/>
    <col min="8707" max="8707" width="5.21875" style="4" customWidth="1"/>
    <col min="8708" max="8709" width="6.33203125" style="4" customWidth="1"/>
    <col min="8710" max="8710" width="6.21875" style="4" customWidth="1"/>
    <col min="8711" max="8711" width="4.88671875" style="4" customWidth="1"/>
    <col min="8712" max="8712" width="4.6640625" style="4" customWidth="1"/>
    <col min="8713" max="8713" width="4.88671875" style="4" customWidth="1"/>
    <col min="8714" max="8714" width="4.44140625" style="4" customWidth="1"/>
    <col min="8715" max="8715" width="4.6640625" style="4" customWidth="1"/>
    <col min="8716" max="8716" width="6.77734375" style="4" customWidth="1"/>
    <col min="8717" max="8717" width="1.21875" style="4" customWidth="1"/>
    <col min="8718" max="8718" width="4.6640625" style="4" customWidth="1"/>
    <col min="8719" max="8719" width="8" style="4" customWidth="1"/>
    <col min="8720" max="8720" width="1.21875" style="4" customWidth="1"/>
    <col min="8721" max="8961" width="9" style="4"/>
    <col min="8962" max="8962" width="4.21875" style="4" customWidth="1"/>
    <col min="8963" max="8963" width="5.21875" style="4" customWidth="1"/>
    <col min="8964" max="8965" width="6.33203125" style="4" customWidth="1"/>
    <col min="8966" max="8966" width="6.21875" style="4" customWidth="1"/>
    <col min="8967" max="8967" width="4.88671875" style="4" customWidth="1"/>
    <col min="8968" max="8968" width="4.6640625" style="4" customWidth="1"/>
    <col min="8969" max="8969" width="4.88671875" style="4" customWidth="1"/>
    <col min="8970" max="8970" width="4.44140625" style="4" customWidth="1"/>
    <col min="8971" max="8971" width="4.6640625" style="4" customWidth="1"/>
    <col min="8972" max="8972" width="6.77734375" style="4" customWidth="1"/>
    <col min="8973" max="8973" width="1.21875" style="4" customWidth="1"/>
    <col min="8974" max="8974" width="4.6640625" style="4" customWidth="1"/>
    <col min="8975" max="8975" width="8" style="4" customWidth="1"/>
    <col min="8976" max="8976" width="1.21875" style="4" customWidth="1"/>
    <col min="8977" max="9217" width="9" style="4"/>
    <col min="9218" max="9218" width="4.21875" style="4" customWidth="1"/>
    <col min="9219" max="9219" width="5.21875" style="4" customWidth="1"/>
    <col min="9220" max="9221" width="6.33203125" style="4" customWidth="1"/>
    <col min="9222" max="9222" width="6.21875" style="4" customWidth="1"/>
    <col min="9223" max="9223" width="4.88671875" style="4" customWidth="1"/>
    <col min="9224" max="9224" width="4.6640625" style="4" customWidth="1"/>
    <col min="9225" max="9225" width="4.88671875" style="4" customWidth="1"/>
    <col min="9226" max="9226" width="4.44140625" style="4" customWidth="1"/>
    <col min="9227" max="9227" width="4.6640625" style="4" customWidth="1"/>
    <col min="9228" max="9228" width="6.77734375" style="4" customWidth="1"/>
    <col min="9229" max="9229" width="1.21875" style="4" customWidth="1"/>
    <col min="9230" max="9230" width="4.6640625" style="4" customWidth="1"/>
    <col min="9231" max="9231" width="8" style="4" customWidth="1"/>
    <col min="9232" max="9232" width="1.21875" style="4" customWidth="1"/>
    <col min="9233" max="9473" width="9" style="4"/>
    <col min="9474" max="9474" width="4.21875" style="4" customWidth="1"/>
    <col min="9475" max="9475" width="5.21875" style="4" customWidth="1"/>
    <col min="9476" max="9477" width="6.33203125" style="4" customWidth="1"/>
    <col min="9478" max="9478" width="6.21875" style="4" customWidth="1"/>
    <col min="9479" max="9479" width="4.88671875" style="4" customWidth="1"/>
    <col min="9480" max="9480" width="4.6640625" style="4" customWidth="1"/>
    <col min="9481" max="9481" width="4.88671875" style="4" customWidth="1"/>
    <col min="9482" max="9482" width="4.44140625" style="4" customWidth="1"/>
    <col min="9483" max="9483" width="4.6640625" style="4" customWidth="1"/>
    <col min="9484" max="9484" width="6.77734375" style="4" customWidth="1"/>
    <col min="9485" max="9485" width="1.21875" style="4" customWidth="1"/>
    <col min="9486" max="9486" width="4.6640625" style="4" customWidth="1"/>
    <col min="9487" max="9487" width="8" style="4" customWidth="1"/>
    <col min="9488" max="9488" width="1.21875" style="4" customWidth="1"/>
    <col min="9489" max="9729" width="9" style="4"/>
    <col min="9730" max="9730" width="4.21875" style="4" customWidth="1"/>
    <col min="9731" max="9731" width="5.21875" style="4" customWidth="1"/>
    <col min="9732" max="9733" width="6.33203125" style="4" customWidth="1"/>
    <col min="9734" max="9734" width="6.21875" style="4" customWidth="1"/>
    <col min="9735" max="9735" width="4.88671875" style="4" customWidth="1"/>
    <col min="9736" max="9736" width="4.6640625" style="4" customWidth="1"/>
    <col min="9737" max="9737" width="4.88671875" style="4" customWidth="1"/>
    <col min="9738" max="9738" width="4.44140625" style="4" customWidth="1"/>
    <col min="9739" max="9739" width="4.6640625" style="4" customWidth="1"/>
    <col min="9740" max="9740" width="6.77734375" style="4" customWidth="1"/>
    <col min="9741" max="9741" width="1.21875" style="4" customWidth="1"/>
    <col min="9742" max="9742" width="4.6640625" style="4" customWidth="1"/>
    <col min="9743" max="9743" width="8" style="4" customWidth="1"/>
    <col min="9744" max="9744" width="1.21875" style="4" customWidth="1"/>
    <col min="9745" max="9985" width="9" style="4"/>
    <col min="9986" max="9986" width="4.21875" style="4" customWidth="1"/>
    <col min="9987" max="9987" width="5.21875" style="4" customWidth="1"/>
    <col min="9988" max="9989" width="6.33203125" style="4" customWidth="1"/>
    <col min="9990" max="9990" width="6.21875" style="4" customWidth="1"/>
    <col min="9991" max="9991" width="4.88671875" style="4" customWidth="1"/>
    <col min="9992" max="9992" width="4.6640625" style="4" customWidth="1"/>
    <col min="9993" max="9993" width="4.88671875" style="4" customWidth="1"/>
    <col min="9994" max="9994" width="4.44140625" style="4" customWidth="1"/>
    <col min="9995" max="9995" width="4.6640625" style="4" customWidth="1"/>
    <col min="9996" max="9996" width="6.77734375" style="4" customWidth="1"/>
    <col min="9997" max="9997" width="1.21875" style="4" customWidth="1"/>
    <col min="9998" max="9998" width="4.6640625" style="4" customWidth="1"/>
    <col min="9999" max="9999" width="8" style="4" customWidth="1"/>
    <col min="10000" max="10000" width="1.21875" style="4" customWidth="1"/>
    <col min="10001" max="10241" width="9" style="4"/>
    <col min="10242" max="10242" width="4.21875" style="4" customWidth="1"/>
    <col min="10243" max="10243" width="5.21875" style="4" customWidth="1"/>
    <col min="10244" max="10245" width="6.33203125" style="4" customWidth="1"/>
    <col min="10246" max="10246" width="6.21875" style="4" customWidth="1"/>
    <col min="10247" max="10247" width="4.88671875" style="4" customWidth="1"/>
    <col min="10248" max="10248" width="4.6640625" style="4" customWidth="1"/>
    <col min="10249" max="10249" width="4.88671875" style="4" customWidth="1"/>
    <col min="10250" max="10250" width="4.44140625" style="4" customWidth="1"/>
    <col min="10251" max="10251" width="4.6640625" style="4" customWidth="1"/>
    <col min="10252" max="10252" width="6.77734375" style="4" customWidth="1"/>
    <col min="10253" max="10253" width="1.21875" style="4" customWidth="1"/>
    <col min="10254" max="10254" width="4.6640625" style="4" customWidth="1"/>
    <col min="10255" max="10255" width="8" style="4" customWidth="1"/>
    <col min="10256" max="10256" width="1.21875" style="4" customWidth="1"/>
    <col min="10257" max="10497" width="9" style="4"/>
    <col min="10498" max="10498" width="4.21875" style="4" customWidth="1"/>
    <col min="10499" max="10499" width="5.21875" style="4" customWidth="1"/>
    <col min="10500" max="10501" width="6.33203125" style="4" customWidth="1"/>
    <col min="10502" max="10502" width="6.21875" style="4" customWidth="1"/>
    <col min="10503" max="10503" width="4.88671875" style="4" customWidth="1"/>
    <col min="10504" max="10504" width="4.6640625" style="4" customWidth="1"/>
    <col min="10505" max="10505" width="4.88671875" style="4" customWidth="1"/>
    <col min="10506" max="10506" width="4.44140625" style="4" customWidth="1"/>
    <col min="10507" max="10507" width="4.6640625" style="4" customWidth="1"/>
    <col min="10508" max="10508" width="6.77734375" style="4" customWidth="1"/>
    <col min="10509" max="10509" width="1.21875" style="4" customWidth="1"/>
    <col min="10510" max="10510" width="4.6640625" style="4" customWidth="1"/>
    <col min="10511" max="10511" width="8" style="4" customWidth="1"/>
    <col min="10512" max="10512" width="1.21875" style="4" customWidth="1"/>
    <col min="10513" max="10753" width="9" style="4"/>
    <col min="10754" max="10754" width="4.21875" style="4" customWidth="1"/>
    <col min="10755" max="10755" width="5.21875" style="4" customWidth="1"/>
    <col min="10756" max="10757" width="6.33203125" style="4" customWidth="1"/>
    <col min="10758" max="10758" width="6.21875" style="4" customWidth="1"/>
    <col min="10759" max="10759" width="4.88671875" style="4" customWidth="1"/>
    <col min="10760" max="10760" width="4.6640625" style="4" customWidth="1"/>
    <col min="10761" max="10761" width="4.88671875" style="4" customWidth="1"/>
    <col min="10762" max="10762" width="4.44140625" style="4" customWidth="1"/>
    <col min="10763" max="10763" width="4.6640625" style="4" customWidth="1"/>
    <col min="10764" max="10764" width="6.77734375" style="4" customWidth="1"/>
    <col min="10765" max="10765" width="1.21875" style="4" customWidth="1"/>
    <col min="10766" max="10766" width="4.6640625" style="4" customWidth="1"/>
    <col min="10767" max="10767" width="8" style="4" customWidth="1"/>
    <col min="10768" max="10768" width="1.21875" style="4" customWidth="1"/>
    <col min="10769" max="11009" width="9" style="4"/>
    <col min="11010" max="11010" width="4.21875" style="4" customWidth="1"/>
    <col min="11011" max="11011" width="5.21875" style="4" customWidth="1"/>
    <col min="11012" max="11013" width="6.33203125" style="4" customWidth="1"/>
    <col min="11014" max="11014" width="6.21875" style="4" customWidth="1"/>
    <col min="11015" max="11015" width="4.88671875" style="4" customWidth="1"/>
    <col min="11016" max="11016" width="4.6640625" style="4" customWidth="1"/>
    <col min="11017" max="11017" width="4.88671875" style="4" customWidth="1"/>
    <col min="11018" max="11018" width="4.44140625" style="4" customWidth="1"/>
    <col min="11019" max="11019" width="4.6640625" style="4" customWidth="1"/>
    <col min="11020" max="11020" width="6.77734375" style="4" customWidth="1"/>
    <col min="11021" max="11021" width="1.21875" style="4" customWidth="1"/>
    <col min="11022" max="11022" width="4.6640625" style="4" customWidth="1"/>
    <col min="11023" max="11023" width="8" style="4" customWidth="1"/>
    <col min="11024" max="11024" width="1.21875" style="4" customWidth="1"/>
    <col min="11025" max="11265" width="9" style="4"/>
    <col min="11266" max="11266" width="4.21875" style="4" customWidth="1"/>
    <col min="11267" max="11267" width="5.21875" style="4" customWidth="1"/>
    <col min="11268" max="11269" width="6.33203125" style="4" customWidth="1"/>
    <col min="11270" max="11270" width="6.21875" style="4" customWidth="1"/>
    <col min="11271" max="11271" width="4.88671875" style="4" customWidth="1"/>
    <col min="11272" max="11272" width="4.6640625" style="4" customWidth="1"/>
    <col min="11273" max="11273" width="4.88671875" style="4" customWidth="1"/>
    <col min="11274" max="11274" width="4.44140625" style="4" customWidth="1"/>
    <col min="11275" max="11275" width="4.6640625" style="4" customWidth="1"/>
    <col min="11276" max="11276" width="6.77734375" style="4" customWidth="1"/>
    <col min="11277" max="11277" width="1.21875" style="4" customWidth="1"/>
    <col min="11278" max="11278" width="4.6640625" style="4" customWidth="1"/>
    <col min="11279" max="11279" width="8" style="4" customWidth="1"/>
    <col min="11280" max="11280" width="1.21875" style="4" customWidth="1"/>
    <col min="11281" max="11521" width="9" style="4"/>
    <col min="11522" max="11522" width="4.21875" style="4" customWidth="1"/>
    <col min="11523" max="11523" width="5.21875" style="4" customWidth="1"/>
    <col min="11524" max="11525" width="6.33203125" style="4" customWidth="1"/>
    <col min="11526" max="11526" width="6.21875" style="4" customWidth="1"/>
    <col min="11527" max="11527" width="4.88671875" style="4" customWidth="1"/>
    <col min="11528" max="11528" width="4.6640625" style="4" customWidth="1"/>
    <col min="11529" max="11529" width="4.88671875" style="4" customWidth="1"/>
    <col min="11530" max="11530" width="4.44140625" style="4" customWidth="1"/>
    <col min="11531" max="11531" width="4.6640625" style="4" customWidth="1"/>
    <col min="11532" max="11532" width="6.77734375" style="4" customWidth="1"/>
    <col min="11533" max="11533" width="1.21875" style="4" customWidth="1"/>
    <col min="11534" max="11534" width="4.6640625" style="4" customWidth="1"/>
    <col min="11535" max="11535" width="8" style="4" customWidth="1"/>
    <col min="11536" max="11536" width="1.21875" style="4" customWidth="1"/>
    <col min="11537" max="11777" width="9" style="4"/>
    <col min="11778" max="11778" width="4.21875" style="4" customWidth="1"/>
    <col min="11779" max="11779" width="5.21875" style="4" customWidth="1"/>
    <col min="11780" max="11781" width="6.33203125" style="4" customWidth="1"/>
    <col min="11782" max="11782" width="6.21875" style="4" customWidth="1"/>
    <col min="11783" max="11783" width="4.88671875" style="4" customWidth="1"/>
    <col min="11784" max="11784" width="4.6640625" style="4" customWidth="1"/>
    <col min="11785" max="11785" width="4.88671875" style="4" customWidth="1"/>
    <col min="11786" max="11786" width="4.44140625" style="4" customWidth="1"/>
    <col min="11787" max="11787" width="4.6640625" style="4" customWidth="1"/>
    <col min="11788" max="11788" width="6.77734375" style="4" customWidth="1"/>
    <col min="11789" max="11789" width="1.21875" style="4" customWidth="1"/>
    <col min="11790" max="11790" width="4.6640625" style="4" customWidth="1"/>
    <col min="11791" max="11791" width="8" style="4" customWidth="1"/>
    <col min="11792" max="11792" width="1.21875" style="4" customWidth="1"/>
    <col min="11793" max="12033" width="9" style="4"/>
    <col min="12034" max="12034" width="4.21875" style="4" customWidth="1"/>
    <col min="12035" max="12035" width="5.21875" style="4" customWidth="1"/>
    <col min="12036" max="12037" width="6.33203125" style="4" customWidth="1"/>
    <col min="12038" max="12038" width="6.21875" style="4" customWidth="1"/>
    <col min="12039" max="12039" width="4.88671875" style="4" customWidth="1"/>
    <col min="12040" max="12040" width="4.6640625" style="4" customWidth="1"/>
    <col min="12041" max="12041" width="4.88671875" style="4" customWidth="1"/>
    <col min="12042" max="12042" width="4.44140625" style="4" customWidth="1"/>
    <col min="12043" max="12043" width="4.6640625" style="4" customWidth="1"/>
    <col min="12044" max="12044" width="6.77734375" style="4" customWidth="1"/>
    <col min="12045" max="12045" width="1.21875" style="4" customWidth="1"/>
    <col min="12046" max="12046" width="4.6640625" style="4" customWidth="1"/>
    <col min="12047" max="12047" width="8" style="4" customWidth="1"/>
    <col min="12048" max="12048" width="1.21875" style="4" customWidth="1"/>
    <col min="12049" max="12289" width="9" style="4"/>
    <col min="12290" max="12290" width="4.21875" style="4" customWidth="1"/>
    <col min="12291" max="12291" width="5.21875" style="4" customWidth="1"/>
    <col min="12292" max="12293" width="6.33203125" style="4" customWidth="1"/>
    <col min="12294" max="12294" width="6.21875" style="4" customWidth="1"/>
    <col min="12295" max="12295" width="4.88671875" style="4" customWidth="1"/>
    <col min="12296" max="12296" width="4.6640625" style="4" customWidth="1"/>
    <col min="12297" max="12297" width="4.88671875" style="4" customWidth="1"/>
    <col min="12298" max="12298" width="4.44140625" style="4" customWidth="1"/>
    <col min="12299" max="12299" width="4.6640625" style="4" customWidth="1"/>
    <col min="12300" max="12300" width="6.77734375" style="4" customWidth="1"/>
    <col min="12301" max="12301" width="1.21875" style="4" customWidth="1"/>
    <col min="12302" max="12302" width="4.6640625" style="4" customWidth="1"/>
    <col min="12303" max="12303" width="8" style="4" customWidth="1"/>
    <col min="12304" max="12304" width="1.21875" style="4" customWidth="1"/>
    <col min="12305" max="12545" width="9" style="4"/>
    <col min="12546" max="12546" width="4.21875" style="4" customWidth="1"/>
    <col min="12547" max="12547" width="5.21875" style="4" customWidth="1"/>
    <col min="12548" max="12549" width="6.33203125" style="4" customWidth="1"/>
    <col min="12550" max="12550" width="6.21875" style="4" customWidth="1"/>
    <col min="12551" max="12551" width="4.88671875" style="4" customWidth="1"/>
    <col min="12552" max="12552" width="4.6640625" style="4" customWidth="1"/>
    <col min="12553" max="12553" width="4.88671875" style="4" customWidth="1"/>
    <col min="12554" max="12554" width="4.44140625" style="4" customWidth="1"/>
    <col min="12555" max="12555" width="4.6640625" style="4" customWidth="1"/>
    <col min="12556" max="12556" width="6.77734375" style="4" customWidth="1"/>
    <col min="12557" max="12557" width="1.21875" style="4" customWidth="1"/>
    <col min="12558" max="12558" width="4.6640625" style="4" customWidth="1"/>
    <col min="12559" max="12559" width="8" style="4" customWidth="1"/>
    <col min="12560" max="12560" width="1.21875" style="4" customWidth="1"/>
    <col min="12561" max="12801" width="9" style="4"/>
    <col min="12802" max="12802" width="4.21875" style="4" customWidth="1"/>
    <col min="12803" max="12803" width="5.21875" style="4" customWidth="1"/>
    <col min="12804" max="12805" width="6.33203125" style="4" customWidth="1"/>
    <col min="12806" max="12806" width="6.21875" style="4" customWidth="1"/>
    <col min="12807" max="12807" width="4.88671875" style="4" customWidth="1"/>
    <col min="12808" max="12808" width="4.6640625" style="4" customWidth="1"/>
    <col min="12809" max="12809" width="4.88671875" style="4" customWidth="1"/>
    <col min="12810" max="12810" width="4.44140625" style="4" customWidth="1"/>
    <col min="12811" max="12811" width="4.6640625" style="4" customWidth="1"/>
    <col min="12812" max="12812" width="6.77734375" style="4" customWidth="1"/>
    <col min="12813" max="12813" width="1.21875" style="4" customWidth="1"/>
    <col min="12814" max="12814" width="4.6640625" style="4" customWidth="1"/>
    <col min="12815" max="12815" width="8" style="4" customWidth="1"/>
    <col min="12816" max="12816" width="1.21875" style="4" customWidth="1"/>
    <col min="12817" max="13057" width="9" style="4"/>
    <col min="13058" max="13058" width="4.21875" style="4" customWidth="1"/>
    <col min="13059" max="13059" width="5.21875" style="4" customWidth="1"/>
    <col min="13060" max="13061" width="6.33203125" style="4" customWidth="1"/>
    <col min="13062" max="13062" width="6.21875" style="4" customWidth="1"/>
    <col min="13063" max="13063" width="4.88671875" style="4" customWidth="1"/>
    <col min="13064" max="13064" width="4.6640625" style="4" customWidth="1"/>
    <col min="13065" max="13065" width="4.88671875" style="4" customWidth="1"/>
    <col min="13066" max="13066" width="4.44140625" style="4" customWidth="1"/>
    <col min="13067" max="13067" width="4.6640625" style="4" customWidth="1"/>
    <col min="13068" max="13068" width="6.77734375" style="4" customWidth="1"/>
    <col min="13069" max="13069" width="1.21875" style="4" customWidth="1"/>
    <col min="13070" max="13070" width="4.6640625" style="4" customWidth="1"/>
    <col min="13071" max="13071" width="8" style="4" customWidth="1"/>
    <col min="13072" max="13072" width="1.21875" style="4" customWidth="1"/>
    <col min="13073" max="13313" width="9" style="4"/>
    <col min="13314" max="13314" width="4.21875" style="4" customWidth="1"/>
    <col min="13315" max="13315" width="5.21875" style="4" customWidth="1"/>
    <col min="13316" max="13317" width="6.33203125" style="4" customWidth="1"/>
    <col min="13318" max="13318" width="6.21875" style="4" customWidth="1"/>
    <col min="13319" max="13319" width="4.88671875" style="4" customWidth="1"/>
    <col min="13320" max="13320" width="4.6640625" style="4" customWidth="1"/>
    <col min="13321" max="13321" width="4.88671875" style="4" customWidth="1"/>
    <col min="13322" max="13322" width="4.44140625" style="4" customWidth="1"/>
    <col min="13323" max="13323" width="4.6640625" style="4" customWidth="1"/>
    <col min="13324" max="13324" width="6.77734375" style="4" customWidth="1"/>
    <col min="13325" max="13325" width="1.21875" style="4" customWidth="1"/>
    <col min="13326" max="13326" width="4.6640625" style="4" customWidth="1"/>
    <col min="13327" max="13327" width="8" style="4" customWidth="1"/>
    <col min="13328" max="13328" width="1.21875" style="4" customWidth="1"/>
    <col min="13329" max="13569" width="9" style="4"/>
    <col min="13570" max="13570" width="4.21875" style="4" customWidth="1"/>
    <col min="13571" max="13571" width="5.21875" style="4" customWidth="1"/>
    <col min="13572" max="13573" width="6.33203125" style="4" customWidth="1"/>
    <col min="13574" max="13574" width="6.21875" style="4" customWidth="1"/>
    <col min="13575" max="13575" width="4.88671875" style="4" customWidth="1"/>
    <col min="13576" max="13576" width="4.6640625" style="4" customWidth="1"/>
    <col min="13577" max="13577" width="4.88671875" style="4" customWidth="1"/>
    <col min="13578" max="13578" width="4.44140625" style="4" customWidth="1"/>
    <col min="13579" max="13579" width="4.6640625" style="4" customWidth="1"/>
    <col min="13580" max="13580" width="6.77734375" style="4" customWidth="1"/>
    <col min="13581" max="13581" width="1.21875" style="4" customWidth="1"/>
    <col min="13582" max="13582" width="4.6640625" style="4" customWidth="1"/>
    <col min="13583" max="13583" width="8" style="4" customWidth="1"/>
    <col min="13584" max="13584" width="1.21875" style="4" customWidth="1"/>
    <col min="13585" max="13825" width="9" style="4"/>
    <col min="13826" max="13826" width="4.21875" style="4" customWidth="1"/>
    <col min="13827" max="13827" width="5.21875" style="4" customWidth="1"/>
    <col min="13828" max="13829" width="6.33203125" style="4" customWidth="1"/>
    <col min="13830" max="13830" width="6.21875" style="4" customWidth="1"/>
    <col min="13831" max="13831" width="4.88671875" style="4" customWidth="1"/>
    <col min="13832" max="13832" width="4.6640625" style="4" customWidth="1"/>
    <col min="13833" max="13833" width="4.88671875" style="4" customWidth="1"/>
    <col min="13834" max="13834" width="4.44140625" style="4" customWidth="1"/>
    <col min="13835" max="13835" width="4.6640625" style="4" customWidth="1"/>
    <col min="13836" max="13836" width="6.77734375" style="4" customWidth="1"/>
    <col min="13837" max="13837" width="1.21875" style="4" customWidth="1"/>
    <col min="13838" max="13838" width="4.6640625" style="4" customWidth="1"/>
    <col min="13839" max="13839" width="8" style="4" customWidth="1"/>
    <col min="13840" max="13840" width="1.21875" style="4" customWidth="1"/>
    <col min="13841" max="14081" width="9" style="4"/>
    <col min="14082" max="14082" width="4.21875" style="4" customWidth="1"/>
    <col min="14083" max="14083" width="5.21875" style="4" customWidth="1"/>
    <col min="14084" max="14085" width="6.33203125" style="4" customWidth="1"/>
    <col min="14086" max="14086" width="6.21875" style="4" customWidth="1"/>
    <col min="14087" max="14087" width="4.88671875" style="4" customWidth="1"/>
    <col min="14088" max="14088" width="4.6640625" style="4" customWidth="1"/>
    <col min="14089" max="14089" width="4.88671875" style="4" customWidth="1"/>
    <col min="14090" max="14090" width="4.44140625" style="4" customWidth="1"/>
    <col min="14091" max="14091" width="4.6640625" style="4" customWidth="1"/>
    <col min="14092" max="14092" width="6.77734375" style="4" customWidth="1"/>
    <col min="14093" max="14093" width="1.21875" style="4" customWidth="1"/>
    <col min="14094" max="14094" width="4.6640625" style="4" customWidth="1"/>
    <col min="14095" max="14095" width="8" style="4" customWidth="1"/>
    <col min="14096" max="14096" width="1.21875" style="4" customWidth="1"/>
    <col min="14097" max="14337" width="9" style="4"/>
    <col min="14338" max="14338" width="4.21875" style="4" customWidth="1"/>
    <col min="14339" max="14339" width="5.21875" style="4" customWidth="1"/>
    <col min="14340" max="14341" width="6.33203125" style="4" customWidth="1"/>
    <col min="14342" max="14342" width="6.21875" style="4" customWidth="1"/>
    <col min="14343" max="14343" width="4.88671875" style="4" customWidth="1"/>
    <col min="14344" max="14344" width="4.6640625" style="4" customWidth="1"/>
    <col min="14345" max="14345" width="4.88671875" style="4" customWidth="1"/>
    <col min="14346" max="14346" width="4.44140625" style="4" customWidth="1"/>
    <col min="14347" max="14347" width="4.6640625" style="4" customWidth="1"/>
    <col min="14348" max="14348" width="6.77734375" style="4" customWidth="1"/>
    <col min="14349" max="14349" width="1.21875" style="4" customWidth="1"/>
    <col min="14350" max="14350" width="4.6640625" style="4" customWidth="1"/>
    <col min="14351" max="14351" width="8" style="4" customWidth="1"/>
    <col min="14352" max="14352" width="1.21875" style="4" customWidth="1"/>
    <col min="14353" max="14593" width="9" style="4"/>
    <col min="14594" max="14594" width="4.21875" style="4" customWidth="1"/>
    <col min="14595" max="14595" width="5.21875" style="4" customWidth="1"/>
    <col min="14596" max="14597" width="6.33203125" style="4" customWidth="1"/>
    <col min="14598" max="14598" width="6.21875" style="4" customWidth="1"/>
    <col min="14599" max="14599" width="4.88671875" style="4" customWidth="1"/>
    <col min="14600" max="14600" width="4.6640625" style="4" customWidth="1"/>
    <col min="14601" max="14601" width="4.88671875" style="4" customWidth="1"/>
    <col min="14602" max="14602" width="4.44140625" style="4" customWidth="1"/>
    <col min="14603" max="14603" width="4.6640625" style="4" customWidth="1"/>
    <col min="14604" max="14604" width="6.77734375" style="4" customWidth="1"/>
    <col min="14605" max="14605" width="1.21875" style="4" customWidth="1"/>
    <col min="14606" max="14606" width="4.6640625" style="4" customWidth="1"/>
    <col min="14607" max="14607" width="8" style="4" customWidth="1"/>
    <col min="14608" max="14608" width="1.21875" style="4" customWidth="1"/>
    <col min="14609" max="14849" width="9" style="4"/>
    <col min="14850" max="14850" width="4.21875" style="4" customWidth="1"/>
    <col min="14851" max="14851" width="5.21875" style="4" customWidth="1"/>
    <col min="14852" max="14853" width="6.33203125" style="4" customWidth="1"/>
    <col min="14854" max="14854" width="6.21875" style="4" customWidth="1"/>
    <col min="14855" max="14855" width="4.88671875" style="4" customWidth="1"/>
    <col min="14856" max="14856" width="4.6640625" style="4" customWidth="1"/>
    <col min="14857" max="14857" width="4.88671875" style="4" customWidth="1"/>
    <col min="14858" max="14858" width="4.44140625" style="4" customWidth="1"/>
    <col min="14859" max="14859" width="4.6640625" style="4" customWidth="1"/>
    <col min="14860" max="14860" width="6.77734375" style="4" customWidth="1"/>
    <col min="14861" max="14861" width="1.21875" style="4" customWidth="1"/>
    <col min="14862" max="14862" width="4.6640625" style="4" customWidth="1"/>
    <col min="14863" max="14863" width="8" style="4" customWidth="1"/>
    <col min="14864" max="14864" width="1.21875" style="4" customWidth="1"/>
    <col min="14865" max="15105" width="9" style="4"/>
    <col min="15106" max="15106" width="4.21875" style="4" customWidth="1"/>
    <col min="15107" max="15107" width="5.21875" style="4" customWidth="1"/>
    <col min="15108" max="15109" width="6.33203125" style="4" customWidth="1"/>
    <col min="15110" max="15110" width="6.21875" style="4" customWidth="1"/>
    <col min="15111" max="15111" width="4.88671875" style="4" customWidth="1"/>
    <col min="15112" max="15112" width="4.6640625" style="4" customWidth="1"/>
    <col min="15113" max="15113" width="4.88671875" style="4" customWidth="1"/>
    <col min="15114" max="15114" width="4.44140625" style="4" customWidth="1"/>
    <col min="15115" max="15115" width="4.6640625" style="4" customWidth="1"/>
    <col min="15116" max="15116" width="6.77734375" style="4" customWidth="1"/>
    <col min="15117" max="15117" width="1.21875" style="4" customWidth="1"/>
    <col min="15118" max="15118" width="4.6640625" style="4" customWidth="1"/>
    <col min="15119" max="15119" width="8" style="4" customWidth="1"/>
    <col min="15120" max="15120" width="1.21875" style="4" customWidth="1"/>
    <col min="15121" max="15361" width="9" style="4"/>
    <col min="15362" max="15362" width="4.21875" style="4" customWidth="1"/>
    <col min="15363" max="15363" width="5.21875" style="4" customWidth="1"/>
    <col min="15364" max="15365" width="6.33203125" style="4" customWidth="1"/>
    <col min="15366" max="15366" width="6.21875" style="4" customWidth="1"/>
    <col min="15367" max="15367" width="4.88671875" style="4" customWidth="1"/>
    <col min="15368" max="15368" width="4.6640625" style="4" customWidth="1"/>
    <col min="15369" max="15369" width="4.88671875" style="4" customWidth="1"/>
    <col min="15370" max="15370" width="4.44140625" style="4" customWidth="1"/>
    <col min="15371" max="15371" width="4.6640625" style="4" customWidth="1"/>
    <col min="15372" max="15372" width="6.77734375" style="4" customWidth="1"/>
    <col min="15373" max="15373" width="1.21875" style="4" customWidth="1"/>
    <col min="15374" max="15374" width="4.6640625" style="4" customWidth="1"/>
    <col min="15375" max="15375" width="8" style="4" customWidth="1"/>
    <col min="15376" max="15376" width="1.21875" style="4" customWidth="1"/>
    <col min="15377" max="15617" width="9" style="4"/>
    <col min="15618" max="15618" width="4.21875" style="4" customWidth="1"/>
    <col min="15619" max="15619" width="5.21875" style="4" customWidth="1"/>
    <col min="15620" max="15621" width="6.33203125" style="4" customWidth="1"/>
    <col min="15622" max="15622" width="6.21875" style="4" customWidth="1"/>
    <col min="15623" max="15623" width="4.88671875" style="4" customWidth="1"/>
    <col min="15624" max="15624" width="4.6640625" style="4" customWidth="1"/>
    <col min="15625" max="15625" width="4.88671875" style="4" customWidth="1"/>
    <col min="15626" max="15626" width="4.44140625" style="4" customWidth="1"/>
    <col min="15627" max="15627" width="4.6640625" style="4" customWidth="1"/>
    <col min="15628" max="15628" width="6.77734375" style="4" customWidth="1"/>
    <col min="15629" max="15629" width="1.21875" style="4" customWidth="1"/>
    <col min="15630" max="15630" width="4.6640625" style="4" customWidth="1"/>
    <col min="15631" max="15631" width="8" style="4" customWidth="1"/>
    <col min="15632" max="15632" width="1.21875" style="4" customWidth="1"/>
    <col min="15633" max="15873" width="9" style="4"/>
    <col min="15874" max="15874" width="4.21875" style="4" customWidth="1"/>
    <col min="15875" max="15875" width="5.21875" style="4" customWidth="1"/>
    <col min="15876" max="15877" width="6.33203125" style="4" customWidth="1"/>
    <col min="15878" max="15878" width="6.21875" style="4" customWidth="1"/>
    <col min="15879" max="15879" width="4.88671875" style="4" customWidth="1"/>
    <col min="15880" max="15880" width="4.6640625" style="4" customWidth="1"/>
    <col min="15881" max="15881" width="4.88671875" style="4" customWidth="1"/>
    <col min="15882" max="15882" width="4.44140625" style="4" customWidth="1"/>
    <col min="15883" max="15883" width="4.6640625" style="4" customWidth="1"/>
    <col min="15884" max="15884" width="6.77734375" style="4" customWidth="1"/>
    <col min="15885" max="15885" width="1.21875" style="4" customWidth="1"/>
    <col min="15886" max="15886" width="4.6640625" style="4" customWidth="1"/>
    <col min="15887" max="15887" width="8" style="4" customWidth="1"/>
    <col min="15888" max="15888" width="1.21875" style="4" customWidth="1"/>
    <col min="15889" max="16129" width="9" style="4"/>
    <col min="16130" max="16130" width="4.21875" style="4" customWidth="1"/>
    <col min="16131" max="16131" width="5.21875" style="4" customWidth="1"/>
    <col min="16132" max="16133" width="6.33203125" style="4" customWidth="1"/>
    <col min="16134" max="16134" width="6.21875" style="4" customWidth="1"/>
    <col min="16135" max="16135" width="4.88671875" style="4" customWidth="1"/>
    <col min="16136" max="16136" width="4.6640625" style="4" customWidth="1"/>
    <col min="16137" max="16137" width="4.88671875" style="4" customWidth="1"/>
    <col min="16138" max="16138" width="4.44140625" style="4" customWidth="1"/>
    <col min="16139" max="16139" width="4.6640625" style="4" customWidth="1"/>
    <col min="16140" max="16140" width="6.77734375" style="4" customWidth="1"/>
    <col min="16141" max="16141" width="1.21875" style="4" customWidth="1"/>
    <col min="16142" max="16142" width="4.6640625" style="4" customWidth="1"/>
    <col min="16143" max="16143" width="8" style="4" customWidth="1"/>
    <col min="16144" max="16144" width="1.21875" style="4" customWidth="1"/>
    <col min="16145" max="16384" width="9" style="4"/>
  </cols>
  <sheetData>
    <row r="1" spans="2:15" x14ac:dyDescent="0.25">
      <c r="B1" s="227" t="s">
        <v>131</v>
      </c>
    </row>
    <row r="2" spans="2:15" ht="15.6" x14ac:dyDescent="0.25">
      <c r="B2" s="224" t="s">
        <v>130</v>
      </c>
      <c r="C2" s="223"/>
      <c r="D2" s="220">
        <v>10</v>
      </c>
      <c r="E2" s="222" t="s">
        <v>129</v>
      </c>
      <c r="F2" s="221"/>
      <c r="G2" s="220">
        <v>3</v>
      </c>
    </row>
    <row r="3" spans="2:15" ht="15.6" x14ac:dyDescent="0.25">
      <c r="B3" s="224" t="s">
        <v>128</v>
      </c>
      <c r="C3" s="223"/>
      <c r="D3" s="226">
        <v>80</v>
      </c>
      <c r="E3" s="222" t="s">
        <v>112</v>
      </c>
      <c r="F3" s="221"/>
      <c r="G3" s="220">
        <v>25</v>
      </c>
    </row>
    <row r="4" spans="2:15" ht="15.6" x14ac:dyDescent="0.25">
      <c r="B4" s="224" t="s">
        <v>127</v>
      </c>
      <c r="C4" s="223"/>
      <c r="D4" s="226">
        <v>100</v>
      </c>
      <c r="E4" s="222" t="s">
        <v>126</v>
      </c>
      <c r="F4" s="221"/>
      <c r="G4" s="225">
        <v>0.17</v>
      </c>
    </row>
    <row r="5" spans="2:15" ht="15.6" x14ac:dyDescent="0.25">
      <c r="B5" s="224" t="s">
        <v>125</v>
      </c>
      <c r="C5" s="223"/>
      <c r="D5" s="220">
        <v>120</v>
      </c>
      <c r="E5" s="222" t="s">
        <v>124</v>
      </c>
      <c r="F5" s="221"/>
      <c r="G5" s="220">
        <v>1</v>
      </c>
    </row>
    <row r="6" spans="2:15" ht="15.6" x14ac:dyDescent="0.25">
      <c r="E6" s="222" t="s">
        <v>123</v>
      </c>
      <c r="F6" s="221"/>
      <c r="G6" s="220">
        <v>2</v>
      </c>
      <c r="O6" s="106" t="s">
        <v>122</v>
      </c>
    </row>
    <row r="7" spans="2:15" x14ac:dyDescent="0.25">
      <c r="K7" s="219" t="s">
        <v>121</v>
      </c>
      <c r="L7" s="26">
        <f ca="1">SUM(L9:L109)</f>
        <v>2882.8100000000009</v>
      </c>
      <c r="O7" s="106" t="s">
        <v>111</v>
      </c>
    </row>
    <row r="8" spans="2:15" s="216" customFormat="1" ht="57.6" x14ac:dyDescent="0.25">
      <c r="B8" s="218" t="s">
        <v>103</v>
      </c>
      <c r="C8" s="218" t="s">
        <v>120</v>
      </c>
      <c r="D8" s="218" t="s">
        <v>119</v>
      </c>
      <c r="E8" s="218" t="s">
        <v>118</v>
      </c>
      <c r="F8" s="218" t="s">
        <v>117</v>
      </c>
      <c r="G8" s="218" t="s">
        <v>116</v>
      </c>
      <c r="H8" s="218" t="s">
        <v>115</v>
      </c>
      <c r="I8" s="218" t="s">
        <v>114</v>
      </c>
      <c r="J8" s="218" t="s">
        <v>113</v>
      </c>
      <c r="K8" s="218" t="s">
        <v>112</v>
      </c>
      <c r="L8" s="218" t="s">
        <v>111</v>
      </c>
      <c r="O8" s="217">
        <f>AVERAGE(O11:O60)</f>
        <v>2822.0390000000002</v>
      </c>
    </row>
    <row r="9" spans="2:15" x14ac:dyDescent="0.25">
      <c r="B9" s="8">
        <v>0</v>
      </c>
      <c r="C9" s="210"/>
      <c r="D9" s="210"/>
      <c r="E9" s="210"/>
      <c r="F9" s="210"/>
      <c r="G9" s="210"/>
      <c r="H9" s="210"/>
      <c r="I9" s="210">
        <f>D5</f>
        <v>120</v>
      </c>
      <c r="J9" s="210"/>
      <c r="K9" s="210"/>
      <c r="L9" s="210"/>
      <c r="N9" s="24" t="s">
        <v>110</v>
      </c>
    </row>
    <row r="10" spans="2:15" x14ac:dyDescent="0.25">
      <c r="B10" s="211">
        <v>1</v>
      </c>
      <c r="C10" s="210">
        <f>I9</f>
        <v>120</v>
      </c>
      <c r="D10" s="210">
        <v>0</v>
      </c>
      <c r="E10" s="210">
        <f ca="1">ROUND(NORMINV(RAND(),$D$2,$G$2),0)</f>
        <v>14</v>
      </c>
      <c r="F10" s="210">
        <f ca="1">ROUND(NORMINV(RAND(),$D$2,$G$2),0)</f>
        <v>7</v>
      </c>
      <c r="G10" s="210">
        <f ca="1">IF(I10&lt;$D$4,1,0)</f>
        <v>0</v>
      </c>
      <c r="H10" s="210" t="str">
        <f ca="1">IF(G10=1,RANDBETWEEN($G$5,$G$6),"")</f>
        <v/>
      </c>
      <c r="I10" s="210">
        <f ca="1">C10+D10-F10</f>
        <v>113</v>
      </c>
      <c r="J10" s="209">
        <f ca="1">I10*$G$4</f>
        <v>19.21</v>
      </c>
      <c r="K10" s="209">
        <f ca="1">G10*$G$3</f>
        <v>0</v>
      </c>
      <c r="L10" s="209">
        <f ca="1">J10+K10</f>
        <v>19.21</v>
      </c>
      <c r="O10" s="210">
        <f ca="1">L7</f>
        <v>2882.8100000000009</v>
      </c>
    </row>
    <row r="11" spans="2:15" x14ac:dyDescent="0.25">
      <c r="B11" s="211">
        <v>2</v>
      </c>
      <c r="C11" s="210">
        <f ca="1">I10</f>
        <v>113</v>
      </c>
      <c r="D11" s="210">
        <f ca="1">IF(H10=1,$D$3,0)</f>
        <v>0</v>
      </c>
      <c r="E11" s="210">
        <f ca="1">ROUND(NORMINV(RAND(),$D$2,$G$2),0)</f>
        <v>2</v>
      </c>
      <c r="F11" s="210">
        <f ca="1">ROUND(NORMINV(RAND(),$D$2,$G$2),0)</f>
        <v>12</v>
      </c>
      <c r="G11" s="210">
        <f ca="1">IF(I11&lt;$D$4,1,0)</f>
        <v>0</v>
      </c>
      <c r="H11" s="210" t="str">
        <f ca="1">IF(G11=1,RANDBETWEEN($G$5,$G$6),"")</f>
        <v/>
      </c>
      <c r="I11" s="210">
        <f ca="1">C11+D11-F11</f>
        <v>101</v>
      </c>
      <c r="J11" s="209">
        <f ca="1">I11*$G$4</f>
        <v>17.170000000000002</v>
      </c>
      <c r="K11" s="209">
        <f ca="1">G11*$G$3</f>
        <v>0</v>
      </c>
      <c r="L11" s="209">
        <f ca="1">J11+K11</f>
        <v>17.170000000000002</v>
      </c>
      <c r="N11" s="215">
        <v>1</v>
      </c>
      <c r="O11" s="214">
        <v>2817.55</v>
      </c>
    </row>
    <row r="12" spans="2:15" x14ac:dyDescent="0.25">
      <c r="B12" s="211">
        <v>3</v>
      </c>
      <c r="C12" s="210">
        <f ca="1">I11</f>
        <v>101</v>
      </c>
      <c r="D12" s="210">
        <f ca="1">IF(H10=1,$D$3,0)+IF(H11=2,$D$3,0)</f>
        <v>0</v>
      </c>
      <c r="E12" s="210">
        <f ca="1">ROUND(NORMINV(RAND(),$D$2,$G$2),0)</f>
        <v>12</v>
      </c>
      <c r="F12" s="210">
        <f ca="1">ROUND(NORMINV(RAND(),$D$2,$G$2),0)</f>
        <v>1</v>
      </c>
      <c r="G12" s="210">
        <f ca="1">IF(I12&lt;$D$4,1,0)</f>
        <v>0</v>
      </c>
      <c r="H12" s="210" t="str">
        <f ca="1">IF(G12=1,RANDBETWEEN($G$5,$G$6),"")</f>
        <v/>
      </c>
      <c r="I12" s="210">
        <f ca="1">C12+D12-F12</f>
        <v>100</v>
      </c>
      <c r="J12" s="209">
        <f ca="1">I12*$G$4</f>
        <v>17</v>
      </c>
      <c r="K12" s="209">
        <f ca="1">G12*$G$3</f>
        <v>0</v>
      </c>
      <c r="L12" s="209">
        <f ca="1">J12+K12</f>
        <v>17</v>
      </c>
      <c r="N12" s="213">
        <v>2</v>
      </c>
      <c r="O12" s="214">
        <v>2954.22</v>
      </c>
    </row>
    <row r="13" spans="2:15" x14ac:dyDescent="0.25">
      <c r="B13" s="211">
        <v>4</v>
      </c>
      <c r="C13" s="210">
        <f ca="1">I12</f>
        <v>100</v>
      </c>
      <c r="D13" s="210">
        <f ca="1">IF(H11=1,$D$3,0)+IF(H12=2,$D$3,0)</f>
        <v>0</v>
      </c>
      <c r="E13" s="210">
        <f ca="1">ROUND(NORMINV(RAND(),$D$2,$G$2),0)</f>
        <v>8</v>
      </c>
      <c r="F13" s="210">
        <f ca="1">ROUND(NORMINV(RAND(),$D$2,$G$2),0)</f>
        <v>11</v>
      </c>
      <c r="G13" s="210">
        <f ca="1">IF(I13&lt;$D$4,1,0)</f>
        <v>1</v>
      </c>
      <c r="H13" s="210">
        <f ca="1">IF(G13=1,RANDBETWEEN($G$5,$G$6),"")</f>
        <v>1</v>
      </c>
      <c r="I13" s="210">
        <f ca="1">C13+D13-F13</f>
        <v>89</v>
      </c>
      <c r="J13" s="209">
        <f ca="1">I13*$G$4</f>
        <v>15.13</v>
      </c>
      <c r="K13" s="209">
        <f ca="1">G13*$G$3</f>
        <v>25</v>
      </c>
      <c r="L13" s="209">
        <f ca="1">J13+K13</f>
        <v>40.130000000000003</v>
      </c>
      <c r="N13" s="215">
        <v>3</v>
      </c>
      <c r="O13" s="214">
        <v>2794.76</v>
      </c>
    </row>
    <row r="14" spans="2:15" x14ac:dyDescent="0.25">
      <c r="B14" s="211">
        <v>5</v>
      </c>
      <c r="C14" s="210">
        <f ca="1">I13</f>
        <v>89</v>
      </c>
      <c r="D14" s="210">
        <f ca="1">IF(H12=1,$D$3,0)+IF(H13=2,$D$3,0)</f>
        <v>0</v>
      </c>
      <c r="E14" s="210">
        <f ca="1">ROUND(NORMINV(RAND(),$D$2,$G$2),0)</f>
        <v>11</v>
      </c>
      <c r="F14" s="210">
        <f ca="1">ROUND(NORMINV(RAND(),$D$2,$G$2),0)</f>
        <v>12</v>
      </c>
      <c r="G14" s="210">
        <f ca="1">IF(I14&lt;$D$4,1,0)</f>
        <v>1</v>
      </c>
      <c r="H14" s="210">
        <f ca="1">IF(G14=1,RANDBETWEEN($G$5,$G$6),"")</f>
        <v>1</v>
      </c>
      <c r="I14" s="210">
        <f ca="1">C14+D14-F14</f>
        <v>77</v>
      </c>
      <c r="J14" s="209">
        <f ca="1">I14*$G$4</f>
        <v>13.090000000000002</v>
      </c>
      <c r="K14" s="209">
        <f ca="1">G14*$G$3</f>
        <v>25</v>
      </c>
      <c r="L14" s="209">
        <f ca="1">J14+K14</f>
        <v>38.090000000000003</v>
      </c>
      <c r="N14" s="213">
        <v>4</v>
      </c>
      <c r="O14" s="214">
        <v>2557.61</v>
      </c>
    </row>
    <row r="15" spans="2:15" x14ac:dyDescent="0.25">
      <c r="B15" s="211">
        <v>6</v>
      </c>
      <c r="C15" s="210">
        <f ca="1">I14</f>
        <v>77</v>
      </c>
      <c r="D15" s="210">
        <f ca="1">IF(H13=1,$D$3,0)+IF(H14=2,$D$3,0)</f>
        <v>80</v>
      </c>
      <c r="E15" s="210">
        <f ca="1">ROUND(NORMINV(RAND(),$D$2,$G$2),0)</f>
        <v>4</v>
      </c>
      <c r="F15" s="210">
        <f ca="1">ROUND(NORMINV(RAND(),$D$2,$G$2),0)</f>
        <v>12</v>
      </c>
      <c r="G15" s="210">
        <f ca="1">IF(I15&lt;$D$4,1,0)</f>
        <v>0</v>
      </c>
      <c r="H15" s="210" t="str">
        <f ca="1">IF(G15=1,RANDBETWEEN($G$5,$G$6),"")</f>
        <v/>
      </c>
      <c r="I15" s="210">
        <f ca="1">C15+D15-F15</f>
        <v>145</v>
      </c>
      <c r="J15" s="209">
        <f ca="1">I15*$G$4</f>
        <v>24.650000000000002</v>
      </c>
      <c r="K15" s="209">
        <f ca="1">G15*$G$3</f>
        <v>0</v>
      </c>
      <c r="L15" s="209">
        <f ca="1">J15+K15</f>
        <v>24.650000000000002</v>
      </c>
      <c r="N15" s="215">
        <v>5</v>
      </c>
      <c r="O15" s="214">
        <v>2851.36</v>
      </c>
    </row>
    <row r="16" spans="2:15" x14ac:dyDescent="0.25">
      <c r="B16" s="211">
        <v>7</v>
      </c>
      <c r="C16" s="210">
        <f ca="1">I15</f>
        <v>145</v>
      </c>
      <c r="D16" s="210">
        <f ca="1">IF(H14=1,$D$3,0)+IF(H15=2,$D$3,0)</f>
        <v>80</v>
      </c>
      <c r="E16" s="210">
        <f ca="1">ROUND(NORMINV(RAND(),$D$2,$G$2),0)</f>
        <v>10</v>
      </c>
      <c r="F16" s="210">
        <f ca="1">ROUND(NORMINV(RAND(),$D$2,$G$2),0)</f>
        <v>9</v>
      </c>
      <c r="G16" s="210">
        <f ca="1">IF(I16&lt;$D$4,1,0)</f>
        <v>0</v>
      </c>
      <c r="H16" s="210" t="str">
        <f ca="1">IF(G16=1,RANDBETWEEN($G$5,$G$6),"")</f>
        <v/>
      </c>
      <c r="I16" s="210">
        <f ca="1">C16+D16-F16</f>
        <v>216</v>
      </c>
      <c r="J16" s="209">
        <f ca="1">I16*$G$4</f>
        <v>36.720000000000006</v>
      </c>
      <c r="K16" s="209">
        <f ca="1">G16*$G$3</f>
        <v>0</v>
      </c>
      <c r="L16" s="209">
        <f ca="1">J16+K16</f>
        <v>36.720000000000006</v>
      </c>
      <c r="N16" s="213">
        <v>6</v>
      </c>
      <c r="O16" s="214">
        <v>2932.29</v>
      </c>
    </row>
    <row r="17" spans="2:15" x14ac:dyDescent="0.25">
      <c r="B17" s="211">
        <v>8</v>
      </c>
      <c r="C17" s="210">
        <f ca="1">I16</f>
        <v>216</v>
      </c>
      <c r="D17" s="210">
        <f ca="1">IF(H15=1,$D$3,0)+IF(H16=2,$D$3,0)</f>
        <v>0</v>
      </c>
      <c r="E17" s="210">
        <f ca="1">ROUND(NORMINV(RAND(),$D$2,$G$2),0)</f>
        <v>11</v>
      </c>
      <c r="F17" s="210">
        <f ca="1">ROUND(NORMINV(RAND(),$D$2,$G$2),0)</f>
        <v>7</v>
      </c>
      <c r="G17" s="210">
        <f ca="1">IF(I17&lt;$D$4,1,0)</f>
        <v>0</v>
      </c>
      <c r="H17" s="210" t="str">
        <f ca="1">IF(G17=1,RANDBETWEEN($G$5,$G$6),"")</f>
        <v/>
      </c>
      <c r="I17" s="210">
        <f ca="1">C17+D17-F17</f>
        <v>209</v>
      </c>
      <c r="J17" s="209">
        <f ca="1">I17*$G$4</f>
        <v>35.53</v>
      </c>
      <c r="K17" s="209">
        <f ca="1">G17*$G$3</f>
        <v>0</v>
      </c>
      <c r="L17" s="209">
        <f ca="1">J17+K17</f>
        <v>35.53</v>
      </c>
      <c r="N17" s="215">
        <v>7</v>
      </c>
      <c r="O17" s="214">
        <v>2864.64</v>
      </c>
    </row>
    <row r="18" spans="2:15" x14ac:dyDescent="0.25">
      <c r="B18" s="211">
        <v>9</v>
      </c>
      <c r="C18" s="210">
        <f ca="1">I17</f>
        <v>209</v>
      </c>
      <c r="D18" s="210">
        <f ca="1">IF(H16=1,$D$3,0)+IF(H17=2,$D$3,0)</f>
        <v>0</v>
      </c>
      <c r="E18" s="210">
        <f ca="1">ROUND(NORMINV(RAND(),$D$2,$G$2),0)</f>
        <v>3</v>
      </c>
      <c r="F18" s="210">
        <f ca="1">ROUND(NORMINV(RAND(),$D$2,$G$2),0)</f>
        <v>13</v>
      </c>
      <c r="G18" s="210">
        <f ca="1">IF(I18&lt;$D$4,1,0)</f>
        <v>0</v>
      </c>
      <c r="H18" s="210" t="str">
        <f ca="1">IF(G18=1,RANDBETWEEN($G$5,$G$6),"")</f>
        <v/>
      </c>
      <c r="I18" s="210">
        <f ca="1">C18+D18-F18</f>
        <v>196</v>
      </c>
      <c r="J18" s="209">
        <f ca="1">I18*$G$4</f>
        <v>33.32</v>
      </c>
      <c r="K18" s="209">
        <f ca="1">G18*$G$3</f>
        <v>0</v>
      </c>
      <c r="L18" s="209">
        <f ca="1">J18+K18</f>
        <v>33.32</v>
      </c>
      <c r="N18" s="213">
        <v>8</v>
      </c>
      <c r="O18" s="214">
        <v>2872.46</v>
      </c>
    </row>
    <row r="19" spans="2:15" x14ac:dyDescent="0.25">
      <c r="B19" s="211">
        <v>10</v>
      </c>
      <c r="C19" s="210">
        <f ca="1">I18</f>
        <v>196</v>
      </c>
      <c r="D19" s="210">
        <f ca="1">IF(H17=1,$D$3,0)+IF(H18=2,$D$3,0)</f>
        <v>0</v>
      </c>
      <c r="E19" s="210">
        <f ca="1">ROUND(NORMINV(RAND(),$D$2,$G$2),0)</f>
        <v>14</v>
      </c>
      <c r="F19" s="210">
        <f ca="1">ROUND(NORMINV(RAND(),$D$2,$G$2),0)</f>
        <v>9</v>
      </c>
      <c r="G19" s="210">
        <f ca="1">IF(I19&lt;$D$4,1,0)</f>
        <v>0</v>
      </c>
      <c r="H19" s="210" t="str">
        <f ca="1">IF(G19=1,RANDBETWEEN($G$5,$G$6),"")</f>
        <v/>
      </c>
      <c r="I19" s="210">
        <f ca="1">C19+D19-F19</f>
        <v>187</v>
      </c>
      <c r="J19" s="209">
        <f ca="1">I19*$G$4</f>
        <v>31.790000000000003</v>
      </c>
      <c r="K19" s="209">
        <f ca="1">G19*$G$3</f>
        <v>0</v>
      </c>
      <c r="L19" s="209">
        <f ca="1">J19+K19</f>
        <v>31.790000000000003</v>
      </c>
      <c r="N19" s="215">
        <v>9</v>
      </c>
      <c r="O19" s="214">
        <v>2817.71</v>
      </c>
    </row>
    <row r="20" spans="2:15" x14ac:dyDescent="0.25">
      <c r="B20" s="211">
        <v>11</v>
      </c>
      <c r="C20" s="210">
        <f ca="1">I19</f>
        <v>187</v>
      </c>
      <c r="D20" s="210">
        <f ca="1">IF(H18=1,$D$3,0)+IF(H19=2,$D$3,0)</f>
        <v>0</v>
      </c>
      <c r="E20" s="210">
        <f ca="1">ROUND(NORMINV(RAND(),$D$2,$G$2),0)</f>
        <v>9</v>
      </c>
      <c r="F20" s="210">
        <f ca="1">ROUND(NORMINV(RAND(),$D$2,$G$2),0)</f>
        <v>14</v>
      </c>
      <c r="G20" s="210">
        <f ca="1">IF(I20&lt;$D$4,1,0)</f>
        <v>0</v>
      </c>
      <c r="H20" s="210" t="str">
        <f ca="1">IF(G20=1,RANDBETWEEN($G$5,$G$6),"")</f>
        <v/>
      </c>
      <c r="I20" s="210">
        <f ca="1">C20+D20-F20</f>
        <v>173</v>
      </c>
      <c r="J20" s="209">
        <f ca="1">I20*$G$4</f>
        <v>29.410000000000004</v>
      </c>
      <c r="K20" s="209">
        <f ca="1">G20*$G$3</f>
        <v>0</v>
      </c>
      <c r="L20" s="209">
        <f ca="1">J20+K20</f>
        <v>29.410000000000004</v>
      </c>
      <c r="N20" s="213">
        <v>10</v>
      </c>
      <c r="O20" s="214">
        <v>2654</v>
      </c>
    </row>
    <row r="21" spans="2:15" x14ac:dyDescent="0.25">
      <c r="B21" s="211">
        <v>12</v>
      </c>
      <c r="C21" s="210">
        <f ca="1">I20</f>
        <v>173</v>
      </c>
      <c r="D21" s="210">
        <f ca="1">IF(H19=1,$D$3,0)+IF(H20=2,$D$3,0)</f>
        <v>0</v>
      </c>
      <c r="E21" s="210">
        <f ca="1">ROUND(NORMINV(RAND(),$D$2,$G$2),0)</f>
        <v>11</v>
      </c>
      <c r="F21" s="210">
        <f ca="1">ROUND(NORMINV(RAND(),$D$2,$G$2),0)</f>
        <v>7</v>
      </c>
      <c r="G21" s="210">
        <f ca="1">IF(I21&lt;$D$4,1,0)</f>
        <v>0</v>
      </c>
      <c r="H21" s="210" t="str">
        <f ca="1">IF(G21=1,RANDBETWEEN($G$5,$G$6),"")</f>
        <v/>
      </c>
      <c r="I21" s="210">
        <f ca="1">C21+D21-F21</f>
        <v>166</v>
      </c>
      <c r="J21" s="209">
        <f ca="1">I21*$G$4</f>
        <v>28.220000000000002</v>
      </c>
      <c r="K21" s="209">
        <f ca="1">G21*$G$3</f>
        <v>0</v>
      </c>
      <c r="L21" s="209">
        <f ca="1">J21+K21</f>
        <v>28.220000000000002</v>
      </c>
      <c r="N21" s="215">
        <v>11</v>
      </c>
      <c r="O21" s="214">
        <v>2767.4</v>
      </c>
    </row>
    <row r="22" spans="2:15" x14ac:dyDescent="0.25">
      <c r="B22" s="211">
        <v>13</v>
      </c>
      <c r="C22" s="210">
        <f ca="1">I21</f>
        <v>166</v>
      </c>
      <c r="D22" s="210">
        <f ca="1">IF(H20=1,$D$3,0)+IF(H21=2,$D$3,0)</f>
        <v>0</v>
      </c>
      <c r="E22" s="210">
        <f ca="1">ROUND(NORMINV(RAND(),$D$2,$G$2),0)</f>
        <v>6</v>
      </c>
      <c r="F22" s="210">
        <f ca="1">ROUND(NORMINV(RAND(),$D$2,$G$2),0)</f>
        <v>9</v>
      </c>
      <c r="G22" s="210">
        <f ca="1">IF(I22&lt;$D$4,1,0)</f>
        <v>0</v>
      </c>
      <c r="H22" s="210" t="str">
        <f ca="1">IF(G22=1,RANDBETWEEN($G$5,$G$6),"")</f>
        <v/>
      </c>
      <c r="I22" s="210">
        <f ca="1">C22+D22-F22</f>
        <v>157</v>
      </c>
      <c r="J22" s="209">
        <f ca="1">I22*$G$4</f>
        <v>26.69</v>
      </c>
      <c r="K22" s="209">
        <f ca="1">G22*$G$3</f>
        <v>0</v>
      </c>
      <c r="L22" s="209">
        <f ca="1">J22+K22</f>
        <v>26.69</v>
      </c>
      <c r="N22" s="213">
        <v>12</v>
      </c>
      <c r="O22" s="214">
        <v>2759.06</v>
      </c>
    </row>
    <row r="23" spans="2:15" x14ac:dyDescent="0.25">
      <c r="B23" s="211">
        <v>14</v>
      </c>
      <c r="C23" s="210">
        <f ca="1">I22</f>
        <v>157</v>
      </c>
      <c r="D23" s="210">
        <f ca="1">IF(H21=1,$D$3,0)+IF(H22=2,$D$3,0)</f>
        <v>0</v>
      </c>
      <c r="E23" s="210">
        <f ca="1">ROUND(NORMINV(RAND(),$D$2,$G$2),0)</f>
        <v>10</v>
      </c>
      <c r="F23" s="210">
        <f ca="1">ROUND(NORMINV(RAND(),$D$2,$G$2),0)</f>
        <v>8</v>
      </c>
      <c r="G23" s="210">
        <f ca="1">IF(I23&lt;$D$4,1,0)</f>
        <v>0</v>
      </c>
      <c r="H23" s="210" t="str">
        <f ca="1">IF(G23=1,RANDBETWEEN($G$5,$G$6),"")</f>
        <v/>
      </c>
      <c r="I23" s="210">
        <f ca="1">C23+D23-F23</f>
        <v>149</v>
      </c>
      <c r="J23" s="209">
        <f ca="1">I23*$G$4</f>
        <v>25.330000000000002</v>
      </c>
      <c r="K23" s="209">
        <f ca="1">G23*$G$3</f>
        <v>0</v>
      </c>
      <c r="L23" s="209">
        <f ca="1">J23+K23</f>
        <v>25.330000000000002</v>
      </c>
      <c r="N23" s="215">
        <v>13</v>
      </c>
      <c r="O23" s="214">
        <v>2743.58</v>
      </c>
    </row>
    <row r="24" spans="2:15" x14ac:dyDescent="0.25">
      <c r="B24" s="211">
        <v>15</v>
      </c>
      <c r="C24" s="210">
        <f ca="1">I23</f>
        <v>149</v>
      </c>
      <c r="D24" s="210">
        <f ca="1">IF(H22=1,$D$3,0)+IF(H23=2,$D$3,0)</f>
        <v>0</v>
      </c>
      <c r="E24" s="210">
        <f ca="1">ROUND(NORMINV(RAND(),$D$2,$G$2),0)</f>
        <v>5</v>
      </c>
      <c r="F24" s="210">
        <f ca="1">ROUND(NORMINV(RAND(),$D$2,$G$2),0)</f>
        <v>11</v>
      </c>
      <c r="G24" s="210">
        <f ca="1">IF(I24&lt;$D$4,1,0)</f>
        <v>0</v>
      </c>
      <c r="H24" s="210" t="str">
        <f ca="1">IF(G24=1,RANDBETWEEN($G$5,$G$6),"")</f>
        <v/>
      </c>
      <c r="I24" s="210">
        <f ca="1">C24+D24-F24</f>
        <v>138</v>
      </c>
      <c r="J24" s="209">
        <f ca="1">I24*$G$4</f>
        <v>23.46</v>
      </c>
      <c r="K24" s="209">
        <f ca="1">G24*$G$3</f>
        <v>0</v>
      </c>
      <c r="L24" s="209">
        <f ca="1">J24+K24</f>
        <v>23.46</v>
      </c>
      <c r="N24" s="213">
        <v>14</v>
      </c>
      <c r="O24" s="214">
        <v>2891.32</v>
      </c>
    </row>
    <row r="25" spans="2:15" x14ac:dyDescent="0.25">
      <c r="B25" s="211">
        <v>16</v>
      </c>
      <c r="C25" s="210">
        <f ca="1">I24</f>
        <v>138</v>
      </c>
      <c r="D25" s="210">
        <f ca="1">IF(H23=1,$D$3,0)+IF(H24=2,$D$3,0)</f>
        <v>0</v>
      </c>
      <c r="E25" s="210">
        <f ca="1">ROUND(NORMINV(RAND(),$D$2,$G$2),0)</f>
        <v>9</v>
      </c>
      <c r="F25" s="210">
        <f ca="1">ROUND(NORMINV(RAND(),$D$2,$G$2),0)</f>
        <v>9</v>
      </c>
      <c r="G25" s="210">
        <f ca="1">IF(I25&lt;$D$4,1,0)</f>
        <v>0</v>
      </c>
      <c r="H25" s="210" t="str">
        <f ca="1">IF(G25=1,RANDBETWEEN($G$5,$G$6),"")</f>
        <v/>
      </c>
      <c r="I25" s="210">
        <f ca="1">C25+D25-F25</f>
        <v>129</v>
      </c>
      <c r="J25" s="209">
        <f ca="1">I25*$G$4</f>
        <v>21.930000000000003</v>
      </c>
      <c r="K25" s="209">
        <f ca="1">G25*$G$3</f>
        <v>0</v>
      </c>
      <c r="L25" s="209">
        <f ca="1">J25+K25</f>
        <v>21.930000000000003</v>
      </c>
      <c r="N25" s="215">
        <v>15</v>
      </c>
      <c r="O25" s="214">
        <v>2985.34</v>
      </c>
    </row>
    <row r="26" spans="2:15" x14ac:dyDescent="0.25">
      <c r="B26" s="211">
        <v>17</v>
      </c>
      <c r="C26" s="210">
        <f ca="1">I25</f>
        <v>129</v>
      </c>
      <c r="D26" s="210">
        <f ca="1">IF(H24=1,$D$3,0)+IF(H25=2,$D$3,0)</f>
        <v>0</v>
      </c>
      <c r="E26" s="210">
        <f ca="1">ROUND(NORMINV(RAND(),$D$2,$G$2),0)</f>
        <v>10</v>
      </c>
      <c r="F26" s="210">
        <f ca="1">ROUND(NORMINV(RAND(),$D$2,$G$2),0)</f>
        <v>6</v>
      </c>
      <c r="G26" s="210">
        <f ca="1">IF(I26&lt;$D$4,1,0)</f>
        <v>0</v>
      </c>
      <c r="H26" s="210" t="str">
        <f ca="1">IF(G26=1,RANDBETWEEN($G$5,$G$6),"")</f>
        <v/>
      </c>
      <c r="I26" s="210">
        <f ca="1">C26+D26-F26</f>
        <v>123</v>
      </c>
      <c r="J26" s="209">
        <f ca="1">I26*$G$4</f>
        <v>20.91</v>
      </c>
      <c r="K26" s="209">
        <f ca="1">G26*$G$3</f>
        <v>0</v>
      </c>
      <c r="L26" s="209">
        <f ca="1">J26+K26</f>
        <v>20.91</v>
      </c>
      <c r="N26" s="213">
        <v>16</v>
      </c>
      <c r="O26" s="214">
        <v>2951.33</v>
      </c>
    </row>
    <row r="27" spans="2:15" x14ac:dyDescent="0.25">
      <c r="B27" s="211">
        <v>18</v>
      </c>
      <c r="C27" s="210">
        <f ca="1">I26</f>
        <v>123</v>
      </c>
      <c r="D27" s="210">
        <f ca="1">IF(H25=1,$D$3,0)+IF(H26=2,$D$3,0)</f>
        <v>0</v>
      </c>
      <c r="E27" s="210">
        <f ca="1">ROUND(NORMINV(RAND(),$D$2,$G$2),0)</f>
        <v>12</v>
      </c>
      <c r="F27" s="210">
        <f ca="1">ROUND(NORMINV(RAND(),$D$2,$G$2),0)</f>
        <v>11</v>
      </c>
      <c r="G27" s="210">
        <f ca="1">IF(I27&lt;$D$4,1,0)</f>
        <v>0</v>
      </c>
      <c r="H27" s="210" t="str">
        <f ca="1">IF(G27=1,RANDBETWEEN($G$5,$G$6),"")</f>
        <v/>
      </c>
      <c r="I27" s="210">
        <f ca="1">C27+D27-F27</f>
        <v>112</v>
      </c>
      <c r="J27" s="209">
        <f ca="1">I27*$G$4</f>
        <v>19.040000000000003</v>
      </c>
      <c r="K27" s="209">
        <f ca="1">G27*$G$3</f>
        <v>0</v>
      </c>
      <c r="L27" s="209">
        <f ca="1">J27+K27</f>
        <v>19.040000000000003</v>
      </c>
      <c r="N27" s="215">
        <v>17</v>
      </c>
      <c r="O27" s="214">
        <v>2980.41</v>
      </c>
    </row>
    <row r="28" spans="2:15" x14ac:dyDescent="0.25">
      <c r="B28" s="211">
        <v>19</v>
      </c>
      <c r="C28" s="210">
        <f ca="1">I27</f>
        <v>112</v>
      </c>
      <c r="D28" s="210">
        <f ca="1">IF(H26=1,$D$3,0)+IF(H27=2,$D$3,0)</f>
        <v>0</v>
      </c>
      <c r="E28" s="210">
        <f ca="1">ROUND(NORMINV(RAND(),$D$2,$G$2),0)</f>
        <v>10</v>
      </c>
      <c r="F28" s="210">
        <f ca="1">ROUND(NORMINV(RAND(),$D$2,$G$2),0)</f>
        <v>8</v>
      </c>
      <c r="G28" s="210">
        <f ca="1">IF(I28&lt;$D$4,1,0)</f>
        <v>0</v>
      </c>
      <c r="H28" s="210" t="str">
        <f ca="1">IF(G28=1,RANDBETWEEN($G$5,$G$6),"")</f>
        <v/>
      </c>
      <c r="I28" s="210">
        <f ca="1">C28+D28-F28</f>
        <v>104</v>
      </c>
      <c r="J28" s="209">
        <f ca="1">I28*$G$4</f>
        <v>17.68</v>
      </c>
      <c r="K28" s="209">
        <f ca="1">G28*$G$3</f>
        <v>0</v>
      </c>
      <c r="L28" s="209">
        <f ca="1">J28+K28</f>
        <v>17.68</v>
      </c>
      <c r="N28" s="213">
        <v>18</v>
      </c>
      <c r="O28" s="214">
        <v>2896.59</v>
      </c>
    </row>
    <row r="29" spans="2:15" x14ac:dyDescent="0.25">
      <c r="B29" s="211">
        <v>20</v>
      </c>
      <c r="C29" s="210">
        <f ca="1">I28</f>
        <v>104</v>
      </c>
      <c r="D29" s="210">
        <f ca="1">IF(H27=1,$D$3,0)+IF(H28=2,$D$3,0)</f>
        <v>0</v>
      </c>
      <c r="E29" s="210">
        <f ca="1">ROUND(NORMINV(RAND(),$D$2,$G$2),0)</f>
        <v>8</v>
      </c>
      <c r="F29" s="210">
        <f ca="1">ROUND(NORMINV(RAND(),$D$2,$G$2),0)</f>
        <v>12</v>
      </c>
      <c r="G29" s="210">
        <f ca="1">IF(I29&lt;$D$4,1,0)</f>
        <v>1</v>
      </c>
      <c r="H29" s="210">
        <f ca="1">IF(G29=1,RANDBETWEEN($G$5,$G$6),"")</f>
        <v>2</v>
      </c>
      <c r="I29" s="210">
        <f ca="1">C29+D29-F29</f>
        <v>92</v>
      </c>
      <c r="J29" s="209">
        <f ca="1">I29*$G$4</f>
        <v>15.64</v>
      </c>
      <c r="K29" s="209">
        <f ca="1">G29*$G$3</f>
        <v>25</v>
      </c>
      <c r="L29" s="209">
        <f ca="1">J29+K29</f>
        <v>40.64</v>
      </c>
      <c r="N29" s="215">
        <v>19</v>
      </c>
      <c r="O29" s="214">
        <v>2740.87</v>
      </c>
    </row>
    <row r="30" spans="2:15" x14ac:dyDescent="0.25">
      <c r="B30" s="211">
        <v>21</v>
      </c>
      <c r="C30" s="210">
        <f ca="1">I29</f>
        <v>92</v>
      </c>
      <c r="D30" s="210">
        <f ca="1">IF(H28=1,$D$3,0)+IF(H29=2,$D$3,0)</f>
        <v>80</v>
      </c>
      <c r="E30" s="210">
        <f ca="1">ROUND(NORMINV(RAND(),$D$2,$G$2),0)</f>
        <v>9</v>
      </c>
      <c r="F30" s="210">
        <f ca="1">ROUND(NORMINV(RAND(),$D$2,$G$2),0)</f>
        <v>17</v>
      </c>
      <c r="G30" s="210">
        <f ca="1">IF(I30&lt;$D$4,1,0)</f>
        <v>0</v>
      </c>
      <c r="H30" s="210" t="str">
        <f ca="1">IF(G30=1,RANDBETWEEN($G$5,$G$6),"")</f>
        <v/>
      </c>
      <c r="I30" s="210">
        <f ca="1">C30+D30-F30</f>
        <v>155</v>
      </c>
      <c r="J30" s="209">
        <f ca="1">I30*$G$4</f>
        <v>26.35</v>
      </c>
      <c r="K30" s="209">
        <f ca="1">G30*$G$3</f>
        <v>0</v>
      </c>
      <c r="L30" s="209">
        <f ca="1">J30+K30</f>
        <v>26.35</v>
      </c>
      <c r="N30" s="213">
        <v>20</v>
      </c>
      <c r="O30" s="214">
        <v>2662.67</v>
      </c>
    </row>
    <row r="31" spans="2:15" x14ac:dyDescent="0.25">
      <c r="B31" s="211">
        <v>22</v>
      </c>
      <c r="C31" s="210">
        <f ca="1">I30</f>
        <v>155</v>
      </c>
      <c r="D31" s="210">
        <f ca="1">IF(H29=1,$D$3,0)+IF(H30=2,$D$3,0)</f>
        <v>0</v>
      </c>
      <c r="E31" s="210">
        <f ca="1">ROUND(NORMINV(RAND(),$D$2,$G$2),0)</f>
        <v>5</v>
      </c>
      <c r="F31" s="210">
        <f ca="1">ROUND(NORMINV(RAND(),$D$2,$G$2),0)</f>
        <v>14</v>
      </c>
      <c r="G31" s="210">
        <f ca="1">IF(I31&lt;$D$4,1,0)</f>
        <v>0</v>
      </c>
      <c r="H31" s="210" t="str">
        <f ca="1">IF(G31=1,RANDBETWEEN($G$5,$G$6),"")</f>
        <v/>
      </c>
      <c r="I31" s="210">
        <f ca="1">C31+D31-F31</f>
        <v>141</v>
      </c>
      <c r="J31" s="209">
        <f ca="1">I31*$G$4</f>
        <v>23.970000000000002</v>
      </c>
      <c r="K31" s="209">
        <f ca="1">G31*$G$3</f>
        <v>0</v>
      </c>
      <c r="L31" s="209">
        <f ca="1">J31+K31</f>
        <v>23.970000000000002</v>
      </c>
      <c r="N31" s="215">
        <v>21</v>
      </c>
      <c r="O31" s="214">
        <v>2771.64</v>
      </c>
    </row>
    <row r="32" spans="2:15" x14ac:dyDescent="0.25">
      <c r="B32" s="211">
        <v>23</v>
      </c>
      <c r="C32" s="210">
        <f ca="1">I31</f>
        <v>141</v>
      </c>
      <c r="D32" s="210">
        <f ca="1">IF(H30=1,$D$3,0)+IF(H31=2,$D$3,0)</f>
        <v>0</v>
      </c>
      <c r="E32" s="210">
        <f ca="1">ROUND(NORMINV(RAND(),$D$2,$G$2),0)</f>
        <v>13</v>
      </c>
      <c r="F32" s="210">
        <f ca="1">ROUND(NORMINV(RAND(),$D$2,$G$2),0)</f>
        <v>8</v>
      </c>
      <c r="G32" s="210">
        <f ca="1">IF(I32&lt;$D$4,1,0)</f>
        <v>0</v>
      </c>
      <c r="H32" s="210" t="str">
        <f ca="1">IF(G32=1,RANDBETWEEN($G$5,$G$6),"")</f>
        <v/>
      </c>
      <c r="I32" s="210">
        <f ca="1">C32+D32-F32</f>
        <v>133</v>
      </c>
      <c r="J32" s="209">
        <f ca="1">I32*$G$4</f>
        <v>22.610000000000003</v>
      </c>
      <c r="K32" s="209">
        <f ca="1">G32*$G$3</f>
        <v>0</v>
      </c>
      <c r="L32" s="209">
        <f ca="1">J32+K32</f>
        <v>22.610000000000003</v>
      </c>
      <c r="N32" s="213">
        <v>22</v>
      </c>
      <c r="O32" s="214">
        <v>2735.77</v>
      </c>
    </row>
    <row r="33" spans="2:15" x14ac:dyDescent="0.25">
      <c r="B33" s="211">
        <v>24</v>
      </c>
      <c r="C33" s="210">
        <f ca="1">I32</f>
        <v>133</v>
      </c>
      <c r="D33" s="210">
        <f ca="1">IF(H31=1,$D$3,0)+IF(H32=2,$D$3,0)</f>
        <v>0</v>
      </c>
      <c r="E33" s="210">
        <f ca="1">ROUND(NORMINV(RAND(),$D$2,$G$2),0)</f>
        <v>9</v>
      </c>
      <c r="F33" s="210">
        <f ca="1">ROUND(NORMINV(RAND(),$D$2,$G$2),0)</f>
        <v>7</v>
      </c>
      <c r="G33" s="210">
        <f ca="1">IF(I33&lt;$D$4,1,0)</f>
        <v>0</v>
      </c>
      <c r="H33" s="210" t="str">
        <f ca="1">IF(G33=1,RANDBETWEEN($G$5,$G$6),"")</f>
        <v/>
      </c>
      <c r="I33" s="210">
        <f ca="1">C33+D33-F33</f>
        <v>126</v>
      </c>
      <c r="J33" s="209">
        <f ca="1">I33*$G$4</f>
        <v>21.42</v>
      </c>
      <c r="K33" s="209">
        <f ca="1">G33*$G$3</f>
        <v>0</v>
      </c>
      <c r="L33" s="209">
        <f ca="1">J33+K33</f>
        <v>21.42</v>
      </c>
      <c r="N33" s="215">
        <v>23</v>
      </c>
      <c r="O33" s="214">
        <v>2716.56</v>
      </c>
    </row>
    <row r="34" spans="2:15" x14ac:dyDescent="0.25">
      <c r="B34" s="211">
        <v>25</v>
      </c>
      <c r="C34" s="210">
        <f ca="1">I33</f>
        <v>126</v>
      </c>
      <c r="D34" s="210">
        <f ca="1">IF(H32=1,$D$3,0)+IF(H33=2,$D$3,0)</f>
        <v>0</v>
      </c>
      <c r="E34" s="210">
        <f ca="1">ROUND(NORMINV(RAND(),$D$2,$G$2),0)</f>
        <v>8</v>
      </c>
      <c r="F34" s="210">
        <f ca="1">ROUND(NORMINV(RAND(),$D$2,$G$2),0)</f>
        <v>5</v>
      </c>
      <c r="G34" s="210">
        <f ca="1">IF(I34&lt;$D$4,1,0)</f>
        <v>0</v>
      </c>
      <c r="H34" s="210" t="str">
        <f ca="1">IF(G34=1,RANDBETWEEN($G$5,$G$6),"")</f>
        <v/>
      </c>
      <c r="I34" s="210">
        <f ca="1">C34+D34-F34</f>
        <v>121</v>
      </c>
      <c r="J34" s="209">
        <f ca="1">I34*$G$4</f>
        <v>20.57</v>
      </c>
      <c r="K34" s="209">
        <f ca="1">G34*$G$3</f>
        <v>0</v>
      </c>
      <c r="L34" s="209">
        <f ca="1">J34+K34</f>
        <v>20.57</v>
      </c>
      <c r="N34" s="213">
        <v>24</v>
      </c>
      <c r="O34" s="214">
        <v>2930.76</v>
      </c>
    </row>
    <row r="35" spans="2:15" x14ac:dyDescent="0.25">
      <c r="B35" s="211">
        <v>26</v>
      </c>
      <c r="C35" s="210">
        <f ca="1">I34</f>
        <v>121</v>
      </c>
      <c r="D35" s="210">
        <f ca="1">IF(H33=1,$D$3,0)+IF(H34=2,$D$3,0)</f>
        <v>0</v>
      </c>
      <c r="E35" s="210">
        <f ca="1">ROUND(NORMINV(RAND(),$D$2,$G$2),0)</f>
        <v>12</v>
      </c>
      <c r="F35" s="210">
        <f ca="1">ROUND(NORMINV(RAND(),$D$2,$G$2),0)</f>
        <v>9</v>
      </c>
      <c r="G35" s="210">
        <f ca="1">IF(I35&lt;$D$4,1,0)</f>
        <v>0</v>
      </c>
      <c r="H35" s="210" t="str">
        <f ca="1">IF(G35=1,RANDBETWEEN($G$5,$G$6),"")</f>
        <v/>
      </c>
      <c r="I35" s="210">
        <f ca="1">C35+D35-F35</f>
        <v>112</v>
      </c>
      <c r="J35" s="209">
        <f ca="1">I35*$G$4</f>
        <v>19.040000000000003</v>
      </c>
      <c r="K35" s="209">
        <f ca="1">G35*$G$3</f>
        <v>0</v>
      </c>
      <c r="L35" s="209">
        <f ca="1">J35+K35</f>
        <v>19.040000000000003</v>
      </c>
      <c r="N35" s="215">
        <v>25</v>
      </c>
      <c r="O35" s="214">
        <v>2697.18</v>
      </c>
    </row>
    <row r="36" spans="2:15" x14ac:dyDescent="0.25">
      <c r="B36" s="211">
        <v>27</v>
      </c>
      <c r="C36" s="210">
        <f ca="1">I35</f>
        <v>112</v>
      </c>
      <c r="D36" s="210">
        <f ca="1">IF(H34=1,$D$3,0)+IF(H35=2,$D$3,0)</f>
        <v>0</v>
      </c>
      <c r="E36" s="210">
        <f ca="1">ROUND(NORMINV(RAND(),$D$2,$G$2),0)</f>
        <v>14</v>
      </c>
      <c r="F36" s="210">
        <f ca="1">ROUND(NORMINV(RAND(),$D$2,$G$2),0)</f>
        <v>13</v>
      </c>
      <c r="G36" s="210">
        <f ca="1">IF(I36&lt;$D$4,1,0)</f>
        <v>1</v>
      </c>
      <c r="H36" s="210">
        <f ca="1">IF(G36=1,RANDBETWEEN($G$5,$G$6),"")</f>
        <v>1</v>
      </c>
      <c r="I36" s="210">
        <f ca="1">C36+D36-F36</f>
        <v>99</v>
      </c>
      <c r="J36" s="209">
        <f ca="1">I36*$G$4</f>
        <v>16.830000000000002</v>
      </c>
      <c r="K36" s="209">
        <f ca="1">G36*$G$3</f>
        <v>25</v>
      </c>
      <c r="L36" s="209">
        <f ca="1">J36+K36</f>
        <v>41.83</v>
      </c>
      <c r="N36" s="213">
        <v>26</v>
      </c>
      <c r="O36" s="214">
        <v>2700.07</v>
      </c>
    </row>
    <row r="37" spans="2:15" x14ac:dyDescent="0.25">
      <c r="B37" s="211">
        <v>28</v>
      </c>
      <c r="C37" s="210">
        <f ca="1">I36</f>
        <v>99</v>
      </c>
      <c r="D37" s="210">
        <f ca="1">IF(H35=1,$D$3,0)+IF(H36=2,$D$3,0)</f>
        <v>0</v>
      </c>
      <c r="E37" s="210">
        <f ca="1">ROUND(NORMINV(RAND(),$D$2,$G$2),0)</f>
        <v>12</v>
      </c>
      <c r="F37" s="210">
        <f ca="1">ROUND(NORMINV(RAND(),$D$2,$G$2),0)</f>
        <v>10</v>
      </c>
      <c r="G37" s="210">
        <f ca="1">IF(I37&lt;$D$4,1,0)</f>
        <v>1</v>
      </c>
      <c r="H37" s="210">
        <f ca="1">IF(G37=1,RANDBETWEEN($G$5,$G$6),"")</f>
        <v>1</v>
      </c>
      <c r="I37" s="210">
        <f ca="1">C37+D37-F37</f>
        <v>89</v>
      </c>
      <c r="J37" s="209">
        <f ca="1">I37*$G$4</f>
        <v>15.13</v>
      </c>
      <c r="K37" s="209">
        <f ca="1">G37*$G$3</f>
        <v>25</v>
      </c>
      <c r="L37" s="209">
        <f ca="1">J37+K37</f>
        <v>40.130000000000003</v>
      </c>
      <c r="N37" s="215">
        <v>27</v>
      </c>
      <c r="O37" s="214">
        <v>2889.28</v>
      </c>
    </row>
    <row r="38" spans="2:15" x14ac:dyDescent="0.25">
      <c r="B38" s="211">
        <v>29</v>
      </c>
      <c r="C38" s="210">
        <f ca="1">I37</f>
        <v>89</v>
      </c>
      <c r="D38" s="210">
        <f ca="1">IF(H36=1,$D$3,0)+IF(H37=2,$D$3,0)</f>
        <v>80</v>
      </c>
      <c r="E38" s="210">
        <f ca="1">ROUND(NORMINV(RAND(),$D$2,$G$2),0)</f>
        <v>13</v>
      </c>
      <c r="F38" s="210">
        <f ca="1">ROUND(NORMINV(RAND(),$D$2,$G$2),0)</f>
        <v>13</v>
      </c>
      <c r="G38" s="210">
        <f ca="1">IF(I38&lt;$D$4,1,0)</f>
        <v>0</v>
      </c>
      <c r="H38" s="210" t="str">
        <f ca="1">IF(G38=1,RANDBETWEEN($G$5,$G$6),"")</f>
        <v/>
      </c>
      <c r="I38" s="210">
        <f ca="1">C38+D38-F38</f>
        <v>156</v>
      </c>
      <c r="J38" s="209">
        <f ca="1">I38*$G$4</f>
        <v>26.520000000000003</v>
      </c>
      <c r="K38" s="209">
        <f ca="1">G38*$G$3</f>
        <v>0</v>
      </c>
      <c r="L38" s="209">
        <f ca="1">J38+K38</f>
        <v>26.520000000000003</v>
      </c>
      <c r="N38" s="213">
        <v>28</v>
      </c>
      <c r="O38" s="214">
        <v>2824.17</v>
      </c>
    </row>
    <row r="39" spans="2:15" x14ac:dyDescent="0.25">
      <c r="B39" s="211">
        <v>30</v>
      </c>
      <c r="C39" s="210">
        <f ca="1">I38</f>
        <v>156</v>
      </c>
      <c r="D39" s="210">
        <f ca="1">IF(H37=1,$D$3,0)+IF(H38=2,$D$3,0)</f>
        <v>80</v>
      </c>
      <c r="E39" s="210">
        <f ca="1">ROUND(NORMINV(RAND(),$D$2,$G$2),0)</f>
        <v>16</v>
      </c>
      <c r="F39" s="210">
        <f ca="1">ROUND(NORMINV(RAND(),$D$2,$G$2),0)</f>
        <v>8</v>
      </c>
      <c r="G39" s="210">
        <f ca="1">IF(I39&lt;$D$4,1,0)</f>
        <v>0</v>
      </c>
      <c r="H39" s="210" t="str">
        <f ca="1">IF(G39=1,RANDBETWEEN($G$5,$G$6),"")</f>
        <v/>
      </c>
      <c r="I39" s="210">
        <f ca="1">C39+D39-F39</f>
        <v>228</v>
      </c>
      <c r="J39" s="209">
        <f ca="1">I39*$G$4</f>
        <v>38.760000000000005</v>
      </c>
      <c r="K39" s="209">
        <f ca="1">G39*$G$3</f>
        <v>0</v>
      </c>
      <c r="L39" s="209">
        <f ca="1">J39+K39</f>
        <v>38.760000000000005</v>
      </c>
      <c r="N39" s="215">
        <v>29</v>
      </c>
      <c r="O39" s="214">
        <v>2937.39</v>
      </c>
    </row>
    <row r="40" spans="2:15" x14ac:dyDescent="0.25">
      <c r="B40" s="211">
        <v>31</v>
      </c>
      <c r="C40" s="210">
        <f ca="1">I39</f>
        <v>228</v>
      </c>
      <c r="D40" s="210">
        <f ca="1">IF(H38=1,$D$3,0)+IF(H39=2,$D$3,0)</f>
        <v>0</v>
      </c>
      <c r="E40" s="210">
        <f ca="1">ROUND(NORMINV(RAND(),$D$2,$G$2),0)</f>
        <v>8</v>
      </c>
      <c r="F40" s="210">
        <f ca="1">ROUND(NORMINV(RAND(),$D$2,$G$2),0)</f>
        <v>11</v>
      </c>
      <c r="G40" s="210">
        <f ca="1">IF(I40&lt;$D$4,1,0)</f>
        <v>0</v>
      </c>
      <c r="H40" s="210" t="str">
        <f ca="1">IF(G40=1,RANDBETWEEN($G$5,$G$6),"")</f>
        <v/>
      </c>
      <c r="I40" s="210">
        <f ca="1">C40+D40-F40</f>
        <v>217</v>
      </c>
      <c r="J40" s="209">
        <f ca="1">I40*$G$4</f>
        <v>36.89</v>
      </c>
      <c r="K40" s="209">
        <f ca="1">G40*$G$3</f>
        <v>0</v>
      </c>
      <c r="L40" s="209">
        <f ca="1">J40+K40</f>
        <v>36.89</v>
      </c>
      <c r="N40" s="213">
        <v>30</v>
      </c>
      <c r="O40" s="214">
        <v>2925.83</v>
      </c>
    </row>
    <row r="41" spans="2:15" x14ac:dyDescent="0.25">
      <c r="B41" s="211">
        <v>32</v>
      </c>
      <c r="C41" s="210">
        <f ca="1">I40</f>
        <v>217</v>
      </c>
      <c r="D41" s="210">
        <f ca="1">IF(H39=1,$D$3,0)+IF(H40=2,$D$3,0)</f>
        <v>0</v>
      </c>
      <c r="E41" s="210">
        <f ca="1">ROUND(NORMINV(RAND(),$D$2,$G$2),0)</f>
        <v>12</v>
      </c>
      <c r="F41" s="210">
        <f ca="1">ROUND(NORMINV(RAND(),$D$2,$G$2),0)</f>
        <v>10</v>
      </c>
      <c r="G41" s="210">
        <f ca="1">IF(I41&lt;$D$4,1,0)</f>
        <v>0</v>
      </c>
      <c r="H41" s="210" t="str">
        <f ca="1">IF(G41=1,RANDBETWEEN($G$5,$G$6),"")</f>
        <v/>
      </c>
      <c r="I41" s="210">
        <f ca="1">C41+D41-F41</f>
        <v>207</v>
      </c>
      <c r="J41" s="209">
        <f ca="1">I41*$G$4</f>
        <v>35.190000000000005</v>
      </c>
      <c r="K41" s="209">
        <f ca="1">G41*$G$3</f>
        <v>0</v>
      </c>
      <c r="L41" s="209">
        <f ca="1">J41+K41</f>
        <v>35.190000000000005</v>
      </c>
      <c r="N41" s="215">
        <v>31</v>
      </c>
      <c r="O41" s="214">
        <v>2828.08</v>
      </c>
    </row>
    <row r="42" spans="2:15" x14ac:dyDescent="0.25">
      <c r="B42" s="211">
        <v>33</v>
      </c>
      <c r="C42" s="210">
        <f ca="1">I41</f>
        <v>207</v>
      </c>
      <c r="D42" s="210">
        <f ca="1">IF(H40=1,$D$3,0)+IF(H41=2,$D$3,0)</f>
        <v>0</v>
      </c>
      <c r="E42" s="210">
        <f ca="1">ROUND(NORMINV(RAND(),$D$2,$G$2),0)</f>
        <v>7</v>
      </c>
      <c r="F42" s="210">
        <f ca="1">ROUND(NORMINV(RAND(),$D$2,$G$2),0)</f>
        <v>9</v>
      </c>
      <c r="G42" s="210">
        <f ca="1">IF(I42&lt;$D$4,1,0)</f>
        <v>0</v>
      </c>
      <c r="H42" s="210" t="str">
        <f ca="1">IF(G42=1,RANDBETWEEN($G$5,$G$6),"")</f>
        <v/>
      </c>
      <c r="I42" s="210">
        <f ca="1">C42+D42-F42</f>
        <v>198</v>
      </c>
      <c r="J42" s="209">
        <f ca="1">I42*$G$4</f>
        <v>33.660000000000004</v>
      </c>
      <c r="K42" s="209">
        <f ca="1">G42*$G$3</f>
        <v>0</v>
      </c>
      <c r="L42" s="209">
        <f ca="1">J42+K42</f>
        <v>33.660000000000004</v>
      </c>
      <c r="N42" s="213">
        <v>32</v>
      </c>
      <c r="O42" s="214">
        <v>2870.07</v>
      </c>
    </row>
    <row r="43" spans="2:15" x14ac:dyDescent="0.25">
      <c r="B43" s="211">
        <v>34</v>
      </c>
      <c r="C43" s="210">
        <f ca="1">I42</f>
        <v>198</v>
      </c>
      <c r="D43" s="210">
        <f ca="1">IF(H41=1,$D$3,0)+IF(H42=2,$D$3,0)</f>
        <v>0</v>
      </c>
      <c r="E43" s="210">
        <f ca="1">ROUND(NORMINV(RAND(),$D$2,$G$2),0)</f>
        <v>5</v>
      </c>
      <c r="F43" s="210">
        <f ca="1">ROUND(NORMINV(RAND(),$D$2,$G$2),0)</f>
        <v>13</v>
      </c>
      <c r="G43" s="210">
        <f ca="1">IF(I43&lt;$D$4,1,0)</f>
        <v>0</v>
      </c>
      <c r="H43" s="210" t="str">
        <f ca="1">IF(G43=1,RANDBETWEEN($G$5,$G$6),"")</f>
        <v/>
      </c>
      <c r="I43" s="210">
        <f ca="1">C43+D43-F43</f>
        <v>185</v>
      </c>
      <c r="J43" s="209">
        <f ca="1">I43*$G$4</f>
        <v>31.450000000000003</v>
      </c>
      <c r="K43" s="209">
        <f ca="1">G43*$G$3</f>
        <v>0</v>
      </c>
      <c r="L43" s="209">
        <f ca="1">J43+K43</f>
        <v>31.450000000000003</v>
      </c>
      <c r="N43" s="215">
        <v>33</v>
      </c>
      <c r="O43" s="214">
        <v>2629.17</v>
      </c>
    </row>
    <row r="44" spans="2:15" x14ac:dyDescent="0.25">
      <c r="B44" s="211">
        <v>35</v>
      </c>
      <c r="C44" s="210">
        <f ca="1">I43</f>
        <v>185</v>
      </c>
      <c r="D44" s="210">
        <f ca="1">IF(H42=1,$D$3,0)+IF(H43=2,$D$3,0)</f>
        <v>0</v>
      </c>
      <c r="E44" s="210">
        <f ca="1">ROUND(NORMINV(RAND(),$D$2,$G$2),0)</f>
        <v>10</v>
      </c>
      <c r="F44" s="210">
        <f ca="1">ROUND(NORMINV(RAND(),$D$2,$G$2),0)</f>
        <v>9</v>
      </c>
      <c r="G44" s="210">
        <f ca="1">IF(I44&lt;$D$4,1,0)</f>
        <v>0</v>
      </c>
      <c r="H44" s="210" t="str">
        <f ca="1">IF(G44=1,RANDBETWEEN($G$5,$G$6),"")</f>
        <v/>
      </c>
      <c r="I44" s="210">
        <f ca="1">C44+D44-F44</f>
        <v>176</v>
      </c>
      <c r="J44" s="209">
        <f ca="1">I44*$G$4</f>
        <v>29.92</v>
      </c>
      <c r="K44" s="209">
        <f ca="1">G44*$G$3</f>
        <v>0</v>
      </c>
      <c r="L44" s="209">
        <f ca="1">J44+K44</f>
        <v>29.92</v>
      </c>
      <c r="N44" s="213">
        <v>34</v>
      </c>
      <c r="O44" s="214">
        <v>2770.79</v>
      </c>
    </row>
    <row r="45" spans="2:15" x14ac:dyDescent="0.25">
      <c r="B45" s="211">
        <v>36</v>
      </c>
      <c r="C45" s="210">
        <f ca="1">I44</f>
        <v>176</v>
      </c>
      <c r="D45" s="210">
        <f ca="1">IF(H43=1,$D$3,0)+IF(H44=2,$D$3,0)</f>
        <v>0</v>
      </c>
      <c r="E45" s="210">
        <f ca="1">ROUND(NORMINV(RAND(),$D$2,$G$2),0)</f>
        <v>8</v>
      </c>
      <c r="F45" s="210">
        <f ca="1">ROUND(NORMINV(RAND(),$D$2,$G$2),0)</f>
        <v>10</v>
      </c>
      <c r="G45" s="210">
        <f ca="1">IF(I45&lt;$D$4,1,0)</f>
        <v>0</v>
      </c>
      <c r="H45" s="210" t="str">
        <f ca="1">IF(G45=1,RANDBETWEEN($G$5,$G$6),"")</f>
        <v/>
      </c>
      <c r="I45" s="210">
        <f ca="1">C45+D45-F45</f>
        <v>166</v>
      </c>
      <c r="J45" s="209">
        <f ca="1">I45*$G$4</f>
        <v>28.220000000000002</v>
      </c>
      <c r="K45" s="209">
        <f ca="1">G45*$G$3</f>
        <v>0</v>
      </c>
      <c r="L45" s="209">
        <f ca="1">J45+K45</f>
        <v>28.220000000000002</v>
      </c>
      <c r="N45" s="215">
        <v>35</v>
      </c>
      <c r="O45" s="214">
        <v>2936.71</v>
      </c>
    </row>
    <row r="46" spans="2:15" x14ac:dyDescent="0.25">
      <c r="B46" s="211">
        <v>37</v>
      </c>
      <c r="C46" s="210">
        <f ca="1">I45</f>
        <v>166</v>
      </c>
      <c r="D46" s="210">
        <f ca="1">IF(H44=1,$D$3,0)+IF(H45=2,$D$3,0)</f>
        <v>0</v>
      </c>
      <c r="E46" s="210">
        <f ca="1">ROUND(NORMINV(RAND(),$D$2,$G$2),0)</f>
        <v>11</v>
      </c>
      <c r="F46" s="210">
        <f ca="1">ROUND(NORMINV(RAND(),$D$2,$G$2),0)</f>
        <v>6</v>
      </c>
      <c r="G46" s="210">
        <f ca="1">IF(I46&lt;$D$4,1,0)</f>
        <v>0</v>
      </c>
      <c r="H46" s="210" t="str">
        <f ca="1">IF(G46=1,RANDBETWEEN($G$5,$G$6),"")</f>
        <v/>
      </c>
      <c r="I46" s="210">
        <f ca="1">C46+D46-F46</f>
        <v>160</v>
      </c>
      <c r="J46" s="209">
        <f ca="1">I46*$G$4</f>
        <v>27.200000000000003</v>
      </c>
      <c r="K46" s="209">
        <f ca="1">G46*$G$3</f>
        <v>0</v>
      </c>
      <c r="L46" s="209">
        <f ca="1">J46+K46</f>
        <v>27.200000000000003</v>
      </c>
      <c r="N46" s="213">
        <v>36</v>
      </c>
      <c r="O46" s="214">
        <v>2844.22</v>
      </c>
    </row>
    <row r="47" spans="2:15" x14ac:dyDescent="0.25">
      <c r="B47" s="211">
        <v>38</v>
      </c>
      <c r="C47" s="210">
        <f ca="1">I46</f>
        <v>160</v>
      </c>
      <c r="D47" s="210">
        <f ca="1">IF(H45=1,$D$3,0)+IF(H46=2,$D$3,0)</f>
        <v>0</v>
      </c>
      <c r="E47" s="210">
        <f ca="1">ROUND(NORMINV(RAND(),$D$2,$G$2),0)</f>
        <v>10</v>
      </c>
      <c r="F47" s="210">
        <f ca="1">ROUND(NORMINV(RAND(),$D$2,$G$2),0)</f>
        <v>12</v>
      </c>
      <c r="G47" s="210">
        <f ca="1">IF(I47&lt;$D$4,1,0)</f>
        <v>0</v>
      </c>
      <c r="H47" s="210" t="str">
        <f ca="1">IF(G47=1,RANDBETWEEN($G$5,$G$6),"")</f>
        <v/>
      </c>
      <c r="I47" s="210">
        <f ca="1">C47+D47-F47</f>
        <v>148</v>
      </c>
      <c r="J47" s="209">
        <f ca="1">I47*$G$4</f>
        <v>25.16</v>
      </c>
      <c r="K47" s="209">
        <f ca="1">G47*$G$3</f>
        <v>0</v>
      </c>
      <c r="L47" s="209">
        <f ca="1">J47+K47</f>
        <v>25.16</v>
      </c>
      <c r="N47" s="215">
        <v>37</v>
      </c>
      <c r="O47" s="214">
        <v>2825.19</v>
      </c>
    </row>
    <row r="48" spans="2:15" x14ac:dyDescent="0.25">
      <c r="B48" s="211">
        <v>39</v>
      </c>
      <c r="C48" s="210">
        <f ca="1">I47</f>
        <v>148</v>
      </c>
      <c r="D48" s="210">
        <f ca="1">IF(H46=1,$D$3,0)+IF(H47=2,$D$3,0)</f>
        <v>0</v>
      </c>
      <c r="E48" s="210">
        <f ca="1">ROUND(NORMINV(RAND(),$D$2,$G$2),0)</f>
        <v>9</v>
      </c>
      <c r="F48" s="210">
        <f ca="1">ROUND(NORMINV(RAND(),$D$2,$G$2),0)</f>
        <v>10</v>
      </c>
      <c r="G48" s="210">
        <f ca="1">IF(I48&lt;$D$4,1,0)</f>
        <v>0</v>
      </c>
      <c r="H48" s="210" t="str">
        <f ca="1">IF(G48=1,RANDBETWEEN($G$5,$G$6),"")</f>
        <v/>
      </c>
      <c r="I48" s="210">
        <f ca="1">C48+D48-F48</f>
        <v>138</v>
      </c>
      <c r="J48" s="209">
        <f ca="1">I48*$G$4</f>
        <v>23.46</v>
      </c>
      <c r="K48" s="209">
        <f ca="1">G48*$G$3</f>
        <v>0</v>
      </c>
      <c r="L48" s="209">
        <f ca="1">J48+K48</f>
        <v>23.46</v>
      </c>
      <c r="N48" s="213">
        <v>38</v>
      </c>
      <c r="O48" s="214">
        <v>2848.14</v>
      </c>
    </row>
    <row r="49" spans="2:15" x14ac:dyDescent="0.25">
      <c r="B49" s="211">
        <v>40</v>
      </c>
      <c r="C49" s="210">
        <f ca="1">I48</f>
        <v>138</v>
      </c>
      <c r="D49" s="210">
        <f ca="1">IF(H47=1,$D$3,0)+IF(H48=2,$D$3,0)</f>
        <v>0</v>
      </c>
      <c r="E49" s="210">
        <f ca="1">ROUND(NORMINV(RAND(),$D$2,$G$2),0)</f>
        <v>13</v>
      </c>
      <c r="F49" s="210">
        <f ca="1">ROUND(NORMINV(RAND(),$D$2,$G$2),0)</f>
        <v>9</v>
      </c>
      <c r="G49" s="210">
        <f ca="1">IF(I49&lt;$D$4,1,0)</f>
        <v>0</v>
      </c>
      <c r="H49" s="210" t="str">
        <f ca="1">IF(G49=1,RANDBETWEEN($G$5,$G$6),"")</f>
        <v/>
      </c>
      <c r="I49" s="210">
        <f ca="1">C49+D49-F49</f>
        <v>129</v>
      </c>
      <c r="J49" s="209">
        <f ca="1">I49*$G$4</f>
        <v>21.930000000000003</v>
      </c>
      <c r="K49" s="209">
        <f ca="1">G49*$G$3</f>
        <v>0</v>
      </c>
      <c r="L49" s="209">
        <f ca="1">J49+K49</f>
        <v>21.930000000000003</v>
      </c>
      <c r="N49" s="215">
        <v>39</v>
      </c>
      <c r="O49" s="214">
        <v>2975.13</v>
      </c>
    </row>
    <row r="50" spans="2:15" x14ac:dyDescent="0.25">
      <c r="B50" s="211">
        <v>41</v>
      </c>
      <c r="C50" s="210">
        <f ca="1">I49</f>
        <v>129</v>
      </c>
      <c r="D50" s="210">
        <f ca="1">IF(H48=1,$D$3,0)+IF(H49=2,$D$3,0)</f>
        <v>0</v>
      </c>
      <c r="E50" s="210">
        <f ca="1">ROUND(NORMINV(RAND(),$D$2,$G$2),0)</f>
        <v>12</v>
      </c>
      <c r="F50" s="210">
        <f ca="1">ROUND(NORMINV(RAND(),$D$2,$G$2),0)</f>
        <v>11</v>
      </c>
      <c r="G50" s="210">
        <f ca="1">IF(I50&lt;$D$4,1,0)</f>
        <v>0</v>
      </c>
      <c r="H50" s="210" t="str">
        <f ca="1">IF(G50=1,RANDBETWEEN($G$5,$G$6),"")</f>
        <v/>
      </c>
      <c r="I50" s="210">
        <f ca="1">C50+D50-F50</f>
        <v>118</v>
      </c>
      <c r="J50" s="209">
        <f ca="1">I50*$G$4</f>
        <v>20.060000000000002</v>
      </c>
      <c r="K50" s="209">
        <f ca="1">G50*$G$3</f>
        <v>0</v>
      </c>
      <c r="L50" s="209">
        <f ca="1">J50+K50</f>
        <v>20.060000000000002</v>
      </c>
      <c r="N50" s="213">
        <v>40</v>
      </c>
      <c r="O50" s="214">
        <v>2703.98</v>
      </c>
    </row>
    <row r="51" spans="2:15" x14ac:dyDescent="0.25">
      <c r="B51" s="211">
        <v>42</v>
      </c>
      <c r="C51" s="210">
        <f ca="1">I50</f>
        <v>118</v>
      </c>
      <c r="D51" s="210">
        <f ca="1">IF(H49=1,$D$3,0)+IF(H50=2,$D$3,0)</f>
        <v>0</v>
      </c>
      <c r="E51" s="210">
        <f ca="1">ROUND(NORMINV(RAND(),$D$2,$G$2),0)</f>
        <v>14</v>
      </c>
      <c r="F51" s="210">
        <f ca="1">ROUND(NORMINV(RAND(),$D$2,$G$2),0)</f>
        <v>10</v>
      </c>
      <c r="G51" s="210">
        <f ca="1">IF(I51&lt;$D$4,1,0)</f>
        <v>0</v>
      </c>
      <c r="H51" s="210" t="str">
        <f ca="1">IF(G51=1,RANDBETWEEN($G$5,$G$6),"")</f>
        <v/>
      </c>
      <c r="I51" s="210">
        <f ca="1">C51+D51-F51</f>
        <v>108</v>
      </c>
      <c r="J51" s="209">
        <f ca="1">I51*$G$4</f>
        <v>18.360000000000003</v>
      </c>
      <c r="K51" s="209">
        <f ca="1">G51*$G$3</f>
        <v>0</v>
      </c>
      <c r="L51" s="209">
        <f ca="1">J51+K51</f>
        <v>18.360000000000003</v>
      </c>
      <c r="N51" s="215">
        <v>41</v>
      </c>
      <c r="O51" s="214">
        <v>2733.22</v>
      </c>
    </row>
    <row r="52" spans="2:15" x14ac:dyDescent="0.25">
      <c r="B52" s="211">
        <v>43</v>
      </c>
      <c r="C52" s="210">
        <f ca="1">I51</f>
        <v>108</v>
      </c>
      <c r="D52" s="210">
        <f ca="1">IF(H50=1,$D$3,0)+IF(H51=2,$D$3,0)</f>
        <v>0</v>
      </c>
      <c r="E52" s="210">
        <f ca="1">ROUND(NORMINV(RAND(),$D$2,$G$2),0)</f>
        <v>10</v>
      </c>
      <c r="F52" s="210">
        <f ca="1">ROUND(NORMINV(RAND(),$D$2,$G$2),0)</f>
        <v>16</v>
      </c>
      <c r="G52" s="210">
        <f ca="1">IF(I52&lt;$D$4,1,0)</f>
        <v>1</v>
      </c>
      <c r="H52" s="210">
        <f ca="1">IF(G52=1,RANDBETWEEN($G$5,$G$6),"")</f>
        <v>1</v>
      </c>
      <c r="I52" s="210">
        <f ca="1">C52+D52-F52</f>
        <v>92</v>
      </c>
      <c r="J52" s="209">
        <f ca="1">I52*$G$4</f>
        <v>15.64</v>
      </c>
      <c r="K52" s="209">
        <f ca="1">G52*$G$3</f>
        <v>25</v>
      </c>
      <c r="L52" s="209">
        <f ca="1">J52+K52</f>
        <v>40.64</v>
      </c>
      <c r="N52" s="213">
        <v>42</v>
      </c>
      <c r="O52" s="214">
        <v>2891.84</v>
      </c>
    </row>
    <row r="53" spans="2:15" x14ac:dyDescent="0.25">
      <c r="B53" s="211">
        <v>44</v>
      </c>
      <c r="C53" s="210">
        <f ca="1">I52</f>
        <v>92</v>
      </c>
      <c r="D53" s="210">
        <f ca="1">IF(H51=1,$D$3,0)+IF(H52=2,$D$3,0)</f>
        <v>0</v>
      </c>
      <c r="E53" s="210">
        <f ca="1">ROUND(NORMINV(RAND(),$D$2,$G$2),0)</f>
        <v>15</v>
      </c>
      <c r="F53" s="210">
        <f ca="1">ROUND(NORMINV(RAND(),$D$2,$G$2),0)</f>
        <v>14</v>
      </c>
      <c r="G53" s="210">
        <f ca="1">IF(I53&lt;$D$4,1,0)</f>
        <v>1</v>
      </c>
      <c r="H53" s="210">
        <f ca="1">IF(G53=1,RANDBETWEEN($G$5,$G$6),"")</f>
        <v>2</v>
      </c>
      <c r="I53" s="210">
        <f ca="1">C53+D53-F53</f>
        <v>78</v>
      </c>
      <c r="J53" s="209">
        <f ca="1">I53*$G$4</f>
        <v>13.260000000000002</v>
      </c>
      <c r="K53" s="209">
        <f ca="1">G53*$G$3</f>
        <v>25</v>
      </c>
      <c r="L53" s="209">
        <f ca="1">J53+K53</f>
        <v>38.260000000000005</v>
      </c>
      <c r="N53" s="215">
        <v>43</v>
      </c>
      <c r="O53" s="214">
        <v>2898.63</v>
      </c>
    </row>
    <row r="54" spans="2:15" x14ac:dyDescent="0.25">
      <c r="B54" s="211">
        <v>45</v>
      </c>
      <c r="C54" s="210">
        <f ca="1">I53</f>
        <v>78</v>
      </c>
      <c r="D54" s="210">
        <f ca="1">IF(H52=1,$D$3,0)+IF(H53=2,$D$3,0)</f>
        <v>160</v>
      </c>
      <c r="E54" s="210">
        <f ca="1">ROUND(NORMINV(RAND(),$D$2,$G$2),0)</f>
        <v>11</v>
      </c>
      <c r="F54" s="210">
        <f ca="1">ROUND(NORMINV(RAND(),$D$2,$G$2),0)</f>
        <v>11</v>
      </c>
      <c r="G54" s="210">
        <f ca="1">IF(I54&lt;$D$4,1,0)</f>
        <v>0</v>
      </c>
      <c r="H54" s="210" t="str">
        <f ca="1">IF(G54=1,RANDBETWEEN($G$5,$G$6),"")</f>
        <v/>
      </c>
      <c r="I54" s="210">
        <f ca="1">C54+D54-F54</f>
        <v>227</v>
      </c>
      <c r="J54" s="209">
        <f ca="1">I54*$G$4</f>
        <v>38.590000000000003</v>
      </c>
      <c r="K54" s="209">
        <f ca="1">G54*$G$3</f>
        <v>0</v>
      </c>
      <c r="L54" s="209">
        <f ca="1">J54+K54</f>
        <v>38.590000000000003</v>
      </c>
      <c r="N54" s="213">
        <v>44</v>
      </c>
      <c r="O54" s="214">
        <v>2878.06</v>
      </c>
    </row>
    <row r="55" spans="2:15" x14ac:dyDescent="0.25">
      <c r="B55" s="211">
        <v>46</v>
      </c>
      <c r="C55" s="210">
        <f ca="1">I54</f>
        <v>227</v>
      </c>
      <c r="D55" s="210">
        <f ca="1">IF(H53=1,$D$3,0)+IF(H54=2,$D$3,0)</f>
        <v>0</v>
      </c>
      <c r="E55" s="210">
        <f ca="1">ROUND(NORMINV(RAND(),$D$2,$G$2),0)</f>
        <v>11</v>
      </c>
      <c r="F55" s="210">
        <f ca="1">ROUND(NORMINV(RAND(),$D$2,$G$2),0)</f>
        <v>9</v>
      </c>
      <c r="G55" s="210">
        <f ca="1">IF(I55&lt;$D$4,1,0)</f>
        <v>0</v>
      </c>
      <c r="H55" s="210" t="str">
        <f ca="1">IF(G55=1,RANDBETWEEN($G$5,$G$6),"")</f>
        <v/>
      </c>
      <c r="I55" s="210">
        <f ca="1">C55+D55-F55</f>
        <v>218</v>
      </c>
      <c r="J55" s="209">
        <f ca="1">I55*$G$4</f>
        <v>37.06</v>
      </c>
      <c r="K55" s="209">
        <f ca="1">G55*$G$3</f>
        <v>0</v>
      </c>
      <c r="L55" s="209">
        <f ca="1">J55+K55</f>
        <v>37.06</v>
      </c>
      <c r="N55" s="215">
        <v>45</v>
      </c>
      <c r="O55" s="214">
        <v>2931.27</v>
      </c>
    </row>
    <row r="56" spans="2:15" x14ac:dyDescent="0.25">
      <c r="B56" s="211">
        <v>47</v>
      </c>
      <c r="C56" s="210">
        <f ca="1">I55</f>
        <v>218</v>
      </c>
      <c r="D56" s="210">
        <f ca="1">IF(H54=1,$D$3,0)+IF(H55=2,$D$3,0)</f>
        <v>0</v>
      </c>
      <c r="E56" s="210">
        <f ca="1">ROUND(NORMINV(RAND(),$D$2,$G$2),0)</f>
        <v>10</v>
      </c>
      <c r="F56" s="210">
        <f ca="1">ROUND(NORMINV(RAND(),$D$2,$G$2),0)</f>
        <v>4</v>
      </c>
      <c r="G56" s="210">
        <f ca="1">IF(I56&lt;$D$4,1,0)</f>
        <v>0</v>
      </c>
      <c r="H56" s="210" t="str">
        <f ca="1">IF(G56=1,RANDBETWEEN($G$5,$G$6),"")</f>
        <v/>
      </c>
      <c r="I56" s="210">
        <f ca="1">C56+D56-F56</f>
        <v>214</v>
      </c>
      <c r="J56" s="209">
        <f ca="1">I56*$G$4</f>
        <v>36.380000000000003</v>
      </c>
      <c r="K56" s="209">
        <f ca="1">G56*$G$3</f>
        <v>0</v>
      </c>
      <c r="L56" s="209">
        <f ca="1">J56+K56</f>
        <v>36.380000000000003</v>
      </c>
      <c r="N56" s="213">
        <v>46</v>
      </c>
      <c r="O56" s="214">
        <v>2801.4</v>
      </c>
    </row>
    <row r="57" spans="2:15" x14ac:dyDescent="0.25">
      <c r="B57" s="211">
        <v>48</v>
      </c>
      <c r="C57" s="210">
        <f ca="1">I56</f>
        <v>214</v>
      </c>
      <c r="D57" s="210">
        <f ca="1">IF(H55=1,$D$3,0)+IF(H56=2,$D$3,0)</f>
        <v>0</v>
      </c>
      <c r="E57" s="210">
        <f ca="1">ROUND(NORMINV(RAND(),$D$2,$G$2),0)</f>
        <v>9</v>
      </c>
      <c r="F57" s="210">
        <f ca="1">ROUND(NORMINV(RAND(),$D$2,$G$2),0)</f>
        <v>8</v>
      </c>
      <c r="G57" s="210">
        <f ca="1">IF(I57&lt;$D$4,1,0)</f>
        <v>0</v>
      </c>
      <c r="H57" s="210" t="str">
        <f ca="1">IF(G57=1,RANDBETWEEN($G$5,$G$6),"")</f>
        <v/>
      </c>
      <c r="I57" s="210">
        <f ca="1">C57+D57-F57</f>
        <v>206</v>
      </c>
      <c r="J57" s="209">
        <f ca="1">I57*$G$4</f>
        <v>35.020000000000003</v>
      </c>
      <c r="K57" s="209">
        <f ca="1">G57*$G$3</f>
        <v>0</v>
      </c>
      <c r="L57" s="209">
        <f ca="1">J57+K57</f>
        <v>35.020000000000003</v>
      </c>
      <c r="N57" s="215">
        <v>47</v>
      </c>
      <c r="O57" s="214">
        <v>2762.12</v>
      </c>
    </row>
    <row r="58" spans="2:15" x14ac:dyDescent="0.25">
      <c r="B58" s="211">
        <v>49</v>
      </c>
      <c r="C58" s="210">
        <f ca="1">I57</f>
        <v>206</v>
      </c>
      <c r="D58" s="210">
        <f ca="1">IF(H56=1,$D$3,0)+IF(H57=2,$D$3,0)</f>
        <v>0</v>
      </c>
      <c r="E58" s="210">
        <f ca="1">ROUND(NORMINV(RAND(),$D$2,$G$2),0)</f>
        <v>12</v>
      </c>
      <c r="F58" s="210">
        <f ca="1">ROUND(NORMINV(RAND(),$D$2,$G$2),0)</f>
        <v>11</v>
      </c>
      <c r="G58" s="210">
        <f ca="1">IF(I58&lt;$D$4,1,0)</f>
        <v>0</v>
      </c>
      <c r="H58" s="210" t="str">
        <f ca="1">IF(G58=1,RANDBETWEEN($G$5,$G$6),"")</f>
        <v/>
      </c>
      <c r="I58" s="210">
        <f ca="1">C58+D58-F58</f>
        <v>195</v>
      </c>
      <c r="J58" s="209">
        <f ca="1">I58*$G$4</f>
        <v>33.150000000000006</v>
      </c>
      <c r="K58" s="209">
        <f ca="1">G58*$G$3</f>
        <v>0</v>
      </c>
      <c r="L58" s="209">
        <f ca="1">J58+K58</f>
        <v>33.150000000000006</v>
      </c>
      <c r="N58" s="213">
        <v>48</v>
      </c>
      <c r="O58" s="214">
        <v>2872.79</v>
      </c>
    </row>
    <row r="59" spans="2:15" x14ac:dyDescent="0.25">
      <c r="B59" s="211">
        <v>50</v>
      </c>
      <c r="C59" s="210">
        <f ca="1">I58</f>
        <v>195</v>
      </c>
      <c r="D59" s="210">
        <f ca="1">IF(H57=1,$D$3,0)+IF(H58=2,$D$3,0)</f>
        <v>0</v>
      </c>
      <c r="E59" s="210">
        <f ca="1">ROUND(NORMINV(RAND(),$D$2,$G$2),0)</f>
        <v>9</v>
      </c>
      <c r="F59" s="210">
        <f ca="1">ROUND(NORMINV(RAND(),$D$2,$G$2),0)</f>
        <v>7</v>
      </c>
      <c r="G59" s="210">
        <f ca="1">IF(I59&lt;$D$4,1,0)</f>
        <v>0</v>
      </c>
      <c r="H59" s="210" t="str">
        <f ca="1">IF(G59=1,RANDBETWEEN($G$5,$G$6),"")</f>
        <v/>
      </c>
      <c r="I59" s="210">
        <f ca="1">C59+D59-F59</f>
        <v>188</v>
      </c>
      <c r="J59" s="209">
        <f ca="1">I59*$G$4</f>
        <v>31.96</v>
      </c>
      <c r="K59" s="209">
        <f ca="1">G59*$G$3</f>
        <v>0</v>
      </c>
      <c r="L59" s="209">
        <f ca="1">J59+K59</f>
        <v>31.96</v>
      </c>
      <c r="N59" s="215">
        <v>49</v>
      </c>
      <c r="O59" s="214">
        <v>2794.42</v>
      </c>
    </row>
    <row r="60" spans="2:15" x14ac:dyDescent="0.25">
      <c r="B60" s="211">
        <v>51</v>
      </c>
      <c r="C60" s="210">
        <f ca="1">I59</f>
        <v>188</v>
      </c>
      <c r="D60" s="210">
        <f ca="1">IF(H58=1,$D$3,0)+IF(H59=2,$D$3,0)</f>
        <v>0</v>
      </c>
      <c r="E60" s="210">
        <f ca="1">ROUND(NORMINV(RAND(),$D$2,$G$2),0)</f>
        <v>11</v>
      </c>
      <c r="F60" s="210">
        <f ca="1">ROUND(NORMINV(RAND(),$D$2,$G$2),0)</f>
        <v>7</v>
      </c>
      <c r="G60" s="210">
        <f ca="1">IF(I60&lt;$D$4,1,0)</f>
        <v>0</v>
      </c>
      <c r="H60" s="210" t="str">
        <f ca="1">IF(G60=1,RANDBETWEEN($G$5,$G$6),"")</f>
        <v/>
      </c>
      <c r="I60" s="210">
        <f ca="1">C60+D60-F60</f>
        <v>181</v>
      </c>
      <c r="J60" s="209">
        <f ca="1">I60*$G$4</f>
        <v>30.770000000000003</v>
      </c>
      <c r="K60" s="209">
        <f ca="1">G60*$G$3</f>
        <v>0</v>
      </c>
      <c r="L60" s="209">
        <f ca="1">J60+K60</f>
        <v>30.770000000000003</v>
      </c>
      <c r="N60" s="213">
        <v>50</v>
      </c>
      <c r="O60" s="212">
        <v>2682.9</v>
      </c>
    </row>
    <row r="61" spans="2:15" hidden="1" x14ac:dyDescent="0.25">
      <c r="B61" s="211">
        <v>52</v>
      </c>
      <c r="C61" s="210">
        <f ca="1">I60</f>
        <v>181</v>
      </c>
      <c r="D61" s="210">
        <f ca="1">IF(H59=1,$D$3,0)+IF(H60=2,$D$3,0)</f>
        <v>0</v>
      </c>
      <c r="E61" s="210">
        <f ca="1">ROUND(NORMINV(RAND(),$D$2,$G$2),0)</f>
        <v>15</v>
      </c>
      <c r="F61" s="210">
        <f ca="1">ROUND(NORMINV(RAND(),$D$2,$G$2),0)</f>
        <v>8</v>
      </c>
      <c r="G61" s="210">
        <f ca="1">IF(I61&lt;$D$4,1,0)</f>
        <v>0</v>
      </c>
      <c r="H61" s="210" t="str">
        <f ca="1">IF(G61=1,RANDBETWEEN($G$5,$G$6),"")</f>
        <v/>
      </c>
      <c r="I61" s="210">
        <f ca="1">C61+D61-F61</f>
        <v>173</v>
      </c>
      <c r="J61" s="209">
        <f ca="1">I61*$G$4</f>
        <v>29.410000000000004</v>
      </c>
      <c r="K61" s="209">
        <f ca="1">G61*$G$3</f>
        <v>0</v>
      </c>
      <c r="L61" s="209">
        <f ca="1">J61+K61</f>
        <v>29.410000000000004</v>
      </c>
    </row>
    <row r="62" spans="2:15" hidden="1" x14ac:dyDescent="0.25">
      <c r="B62" s="211">
        <v>53</v>
      </c>
      <c r="C62" s="210">
        <f ca="1">I61</f>
        <v>173</v>
      </c>
      <c r="D62" s="210">
        <f ca="1">IF(H60=1,$D$3,0)+IF(H61=2,$D$3,0)</f>
        <v>0</v>
      </c>
      <c r="E62" s="210">
        <f ca="1">ROUND(NORMINV(RAND(),$D$2,$G$2),0)</f>
        <v>7</v>
      </c>
      <c r="F62" s="210">
        <f ca="1">ROUND(NORMINV(RAND(),$D$2,$G$2),0)</f>
        <v>5</v>
      </c>
      <c r="G62" s="210">
        <f ca="1">IF(I62&lt;$D$4,1,0)</f>
        <v>0</v>
      </c>
      <c r="H62" s="210" t="str">
        <f ca="1">IF(G62=1,RANDBETWEEN($G$5,$G$6),"")</f>
        <v/>
      </c>
      <c r="I62" s="210">
        <f ca="1">C62+D62-F62</f>
        <v>168</v>
      </c>
      <c r="J62" s="209">
        <f ca="1">I62*$G$4</f>
        <v>28.560000000000002</v>
      </c>
      <c r="K62" s="209">
        <f ca="1">G62*$G$3</f>
        <v>0</v>
      </c>
      <c r="L62" s="209">
        <f ca="1">J62+K62</f>
        <v>28.560000000000002</v>
      </c>
    </row>
    <row r="63" spans="2:15" hidden="1" x14ac:dyDescent="0.25">
      <c r="B63" s="211">
        <v>54</v>
      </c>
      <c r="C63" s="210">
        <f ca="1">I62</f>
        <v>168</v>
      </c>
      <c r="D63" s="210">
        <f ca="1">IF(H61=1,$D$3,0)+IF(H62=2,$D$3,0)</f>
        <v>0</v>
      </c>
      <c r="E63" s="210">
        <f ca="1">ROUND(NORMINV(RAND(),$D$2,$G$2),0)</f>
        <v>10</v>
      </c>
      <c r="F63" s="210">
        <f ca="1">ROUND(NORMINV(RAND(),$D$2,$G$2),0)</f>
        <v>7</v>
      </c>
      <c r="G63" s="210">
        <f ca="1">IF(I63&lt;$D$4,1,0)</f>
        <v>0</v>
      </c>
      <c r="H63" s="210" t="str">
        <f ca="1">IF(G63=1,RANDBETWEEN($G$5,$G$6),"")</f>
        <v/>
      </c>
      <c r="I63" s="210">
        <f ca="1">C63+D63-F63</f>
        <v>161</v>
      </c>
      <c r="J63" s="209">
        <f ca="1">I63*$G$4</f>
        <v>27.37</v>
      </c>
      <c r="K63" s="209">
        <f ca="1">G63*$G$3</f>
        <v>0</v>
      </c>
      <c r="L63" s="209">
        <f ca="1">J63+K63</f>
        <v>27.37</v>
      </c>
    </row>
    <row r="64" spans="2:15" hidden="1" x14ac:dyDescent="0.25">
      <c r="B64" s="211">
        <v>55</v>
      </c>
      <c r="C64" s="210">
        <f ca="1">I63</f>
        <v>161</v>
      </c>
      <c r="D64" s="210">
        <f ca="1">IF(H62=1,$D$3,0)+IF(H63=2,$D$3,0)</f>
        <v>0</v>
      </c>
      <c r="E64" s="210">
        <f ca="1">ROUND(NORMINV(RAND(),$D$2,$G$2),0)</f>
        <v>3</v>
      </c>
      <c r="F64" s="210">
        <f ca="1">ROUND(NORMINV(RAND(),$D$2,$G$2),0)</f>
        <v>5</v>
      </c>
      <c r="G64" s="210">
        <f ca="1">IF(I64&lt;$D$4,1,0)</f>
        <v>0</v>
      </c>
      <c r="H64" s="210" t="str">
        <f ca="1">IF(G64=1,RANDBETWEEN($G$5,$G$6),"")</f>
        <v/>
      </c>
      <c r="I64" s="210">
        <f ca="1">C64+D64-F64</f>
        <v>156</v>
      </c>
      <c r="J64" s="209">
        <f ca="1">I64*$G$4</f>
        <v>26.520000000000003</v>
      </c>
      <c r="K64" s="209">
        <f ca="1">G64*$G$3</f>
        <v>0</v>
      </c>
      <c r="L64" s="209">
        <f ca="1">J64+K64</f>
        <v>26.520000000000003</v>
      </c>
    </row>
    <row r="65" spans="2:12" hidden="1" x14ac:dyDescent="0.25">
      <c r="B65" s="211">
        <v>56</v>
      </c>
      <c r="C65" s="210">
        <f ca="1">I64</f>
        <v>156</v>
      </c>
      <c r="D65" s="210">
        <f ca="1">IF(H63=1,$D$3,0)+IF(H64=2,$D$3,0)</f>
        <v>0</v>
      </c>
      <c r="E65" s="210">
        <f ca="1">ROUND(NORMINV(RAND(),$D$2,$G$2),0)</f>
        <v>11</v>
      </c>
      <c r="F65" s="210">
        <f ca="1">ROUND(NORMINV(RAND(),$D$2,$G$2),0)</f>
        <v>12</v>
      </c>
      <c r="G65" s="210">
        <f ca="1">IF(I65&lt;$D$4,1,0)</f>
        <v>0</v>
      </c>
      <c r="H65" s="210" t="str">
        <f ca="1">IF(G65=1,RANDBETWEEN($G$5,$G$6),"")</f>
        <v/>
      </c>
      <c r="I65" s="210">
        <f ca="1">C65+D65-F65</f>
        <v>144</v>
      </c>
      <c r="J65" s="209">
        <f ca="1">I65*$G$4</f>
        <v>24.48</v>
      </c>
      <c r="K65" s="209">
        <f ca="1">G65*$G$3</f>
        <v>0</v>
      </c>
      <c r="L65" s="209">
        <f ca="1">J65+K65</f>
        <v>24.48</v>
      </c>
    </row>
    <row r="66" spans="2:12" hidden="1" x14ac:dyDescent="0.25">
      <c r="B66" s="211">
        <v>57</v>
      </c>
      <c r="C66" s="210">
        <f ca="1">I65</f>
        <v>144</v>
      </c>
      <c r="D66" s="210">
        <f ca="1">IF(H64=1,$D$3,0)+IF(H65=2,$D$3,0)</f>
        <v>0</v>
      </c>
      <c r="E66" s="210">
        <f ca="1">ROUND(NORMINV(RAND(),$D$2,$G$2),0)</f>
        <v>12</v>
      </c>
      <c r="F66" s="210">
        <f ca="1">ROUND(NORMINV(RAND(),$D$2,$G$2),0)</f>
        <v>19</v>
      </c>
      <c r="G66" s="210">
        <f ca="1">IF(I66&lt;$D$4,1,0)</f>
        <v>0</v>
      </c>
      <c r="H66" s="210" t="str">
        <f ca="1">IF(G66=1,RANDBETWEEN($G$5,$G$6),"")</f>
        <v/>
      </c>
      <c r="I66" s="210">
        <f ca="1">C66+D66-F66</f>
        <v>125</v>
      </c>
      <c r="J66" s="209">
        <f ca="1">I66*$G$4</f>
        <v>21.25</v>
      </c>
      <c r="K66" s="209">
        <f ca="1">G66*$G$3</f>
        <v>0</v>
      </c>
      <c r="L66" s="209">
        <f ca="1">J66+K66</f>
        <v>21.25</v>
      </c>
    </row>
    <row r="67" spans="2:12" hidden="1" x14ac:dyDescent="0.25">
      <c r="B67" s="211">
        <v>58</v>
      </c>
      <c r="C67" s="210">
        <f ca="1">I66</f>
        <v>125</v>
      </c>
      <c r="D67" s="210">
        <f ca="1">IF(H65=1,$D$3,0)+IF(H66=2,$D$3,0)</f>
        <v>0</v>
      </c>
      <c r="E67" s="210">
        <f ca="1">ROUND(NORMINV(RAND(),$D$2,$G$2),0)</f>
        <v>12</v>
      </c>
      <c r="F67" s="210">
        <f ca="1">ROUND(NORMINV(RAND(),$D$2,$G$2),0)</f>
        <v>14</v>
      </c>
      <c r="G67" s="210">
        <f ca="1">IF(I67&lt;$D$4,1,0)</f>
        <v>0</v>
      </c>
      <c r="H67" s="210" t="str">
        <f ca="1">IF(G67=1,RANDBETWEEN($G$5,$G$6),"")</f>
        <v/>
      </c>
      <c r="I67" s="210">
        <f ca="1">C67+D67-F67</f>
        <v>111</v>
      </c>
      <c r="J67" s="209">
        <f ca="1">I67*$G$4</f>
        <v>18.87</v>
      </c>
      <c r="K67" s="209">
        <f ca="1">G67*$G$3</f>
        <v>0</v>
      </c>
      <c r="L67" s="209">
        <f ca="1">J67+K67</f>
        <v>18.87</v>
      </c>
    </row>
    <row r="68" spans="2:12" hidden="1" x14ac:dyDescent="0.25">
      <c r="B68" s="211">
        <v>59</v>
      </c>
      <c r="C68" s="210">
        <f ca="1">I67</f>
        <v>111</v>
      </c>
      <c r="D68" s="210">
        <f ca="1">IF(H66=1,$D$3,0)+IF(H67=2,$D$3,0)</f>
        <v>0</v>
      </c>
      <c r="E68" s="210">
        <f ca="1">ROUND(NORMINV(RAND(),$D$2,$G$2),0)</f>
        <v>10</v>
      </c>
      <c r="F68" s="210">
        <f ca="1">ROUND(NORMINV(RAND(),$D$2,$G$2),0)</f>
        <v>9</v>
      </c>
      <c r="G68" s="210">
        <f ca="1">IF(I68&lt;$D$4,1,0)</f>
        <v>0</v>
      </c>
      <c r="H68" s="210" t="str">
        <f ca="1">IF(G68=1,RANDBETWEEN($G$5,$G$6),"")</f>
        <v/>
      </c>
      <c r="I68" s="210">
        <f ca="1">C68+D68-F68</f>
        <v>102</v>
      </c>
      <c r="J68" s="209">
        <f ca="1">I68*$G$4</f>
        <v>17.34</v>
      </c>
      <c r="K68" s="209">
        <f ca="1">G68*$G$3</f>
        <v>0</v>
      </c>
      <c r="L68" s="209">
        <f ca="1">J68+K68</f>
        <v>17.34</v>
      </c>
    </row>
    <row r="69" spans="2:12" hidden="1" x14ac:dyDescent="0.25">
      <c r="B69" s="211">
        <v>60</v>
      </c>
      <c r="C69" s="210">
        <f ca="1">I68</f>
        <v>102</v>
      </c>
      <c r="D69" s="210">
        <f ca="1">IF(H67=1,$D$3,0)+IF(H68=2,$D$3,0)</f>
        <v>0</v>
      </c>
      <c r="E69" s="210">
        <f ca="1">ROUND(NORMINV(RAND(),$D$2,$G$2),0)</f>
        <v>9</v>
      </c>
      <c r="F69" s="210">
        <f ca="1">ROUND(NORMINV(RAND(),$D$2,$G$2),0)</f>
        <v>9</v>
      </c>
      <c r="G69" s="210">
        <f ca="1">IF(I69&lt;$D$4,1,0)</f>
        <v>1</v>
      </c>
      <c r="H69" s="210">
        <f ca="1">IF(G69=1,RANDBETWEEN($G$5,$G$6),"")</f>
        <v>1</v>
      </c>
      <c r="I69" s="210">
        <f ca="1">C69+D69-F69</f>
        <v>93</v>
      </c>
      <c r="J69" s="209">
        <f ca="1">I69*$G$4</f>
        <v>15.81</v>
      </c>
      <c r="K69" s="209">
        <f ca="1">G69*$G$3</f>
        <v>25</v>
      </c>
      <c r="L69" s="209">
        <f ca="1">J69+K69</f>
        <v>40.81</v>
      </c>
    </row>
    <row r="70" spans="2:12" hidden="1" x14ac:dyDescent="0.25">
      <c r="B70" s="211">
        <v>61</v>
      </c>
      <c r="C70" s="210">
        <f ca="1">I69</f>
        <v>93</v>
      </c>
      <c r="D70" s="210">
        <f ca="1">IF(H68=1,$D$3,0)+IF(H69=2,$D$3,0)</f>
        <v>0</v>
      </c>
      <c r="E70" s="210">
        <f ca="1">ROUND(NORMINV(RAND(),$D$2,$G$2),0)</f>
        <v>9</v>
      </c>
      <c r="F70" s="210">
        <f ca="1">ROUND(NORMINV(RAND(),$D$2,$G$2),0)</f>
        <v>6</v>
      </c>
      <c r="G70" s="210">
        <f ca="1">IF(I70&lt;$D$4,1,0)</f>
        <v>1</v>
      </c>
      <c r="H70" s="210">
        <f ca="1">IF(G70=1,RANDBETWEEN($G$5,$G$6),"")</f>
        <v>1</v>
      </c>
      <c r="I70" s="210">
        <f ca="1">C70+D70-F70</f>
        <v>87</v>
      </c>
      <c r="J70" s="209">
        <f ca="1">I70*$G$4</f>
        <v>14.790000000000001</v>
      </c>
      <c r="K70" s="209">
        <f ca="1">G70*$G$3</f>
        <v>25</v>
      </c>
      <c r="L70" s="209">
        <f ca="1">J70+K70</f>
        <v>39.79</v>
      </c>
    </row>
    <row r="71" spans="2:12" hidden="1" x14ac:dyDescent="0.25">
      <c r="B71" s="211">
        <v>62</v>
      </c>
      <c r="C71" s="210">
        <f ca="1">I70</f>
        <v>87</v>
      </c>
      <c r="D71" s="210">
        <f ca="1">IF(H69=1,$D$3,0)+IF(H70=2,$D$3,0)</f>
        <v>80</v>
      </c>
      <c r="E71" s="210">
        <f ca="1">ROUND(NORMINV(RAND(),$D$2,$G$2),0)</f>
        <v>5</v>
      </c>
      <c r="F71" s="210">
        <f ca="1">ROUND(NORMINV(RAND(),$D$2,$G$2),0)</f>
        <v>10</v>
      </c>
      <c r="G71" s="210">
        <f ca="1">IF(I71&lt;$D$4,1,0)</f>
        <v>0</v>
      </c>
      <c r="H71" s="210" t="str">
        <f ca="1">IF(G71=1,RANDBETWEEN($G$5,$G$6),"")</f>
        <v/>
      </c>
      <c r="I71" s="210">
        <f ca="1">C71+D71-F71</f>
        <v>157</v>
      </c>
      <c r="J71" s="209">
        <f ca="1">I71*$G$4</f>
        <v>26.69</v>
      </c>
      <c r="K71" s="209">
        <f ca="1">G71*$G$3</f>
        <v>0</v>
      </c>
      <c r="L71" s="209">
        <f ca="1">J71+K71</f>
        <v>26.69</v>
      </c>
    </row>
    <row r="72" spans="2:12" hidden="1" x14ac:dyDescent="0.25">
      <c r="B72" s="211">
        <v>63</v>
      </c>
      <c r="C72" s="210">
        <f ca="1">I71</f>
        <v>157</v>
      </c>
      <c r="D72" s="210">
        <f ca="1">IF(H70=1,$D$3,0)+IF(H71=2,$D$3,0)</f>
        <v>80</v>
      </c>
      <c r="E72" s="210">
        <f ca="1">ROUND(NORMINV(RAND(),$D$2,$G$2),0)</f>
        <v>16</v>
      </c>
      <c r="F72" s="210">
        <f ca="1">ROUND(NORMINV(RAND(),$D$2,$G$2),0)</f>
        <v>9</v>
      </c>
      <c r="G72" s="210">
        <f ca="1">IF(I72&lt;$D$4,1,0)</f>
        <v>0</v>
      </c>
      <c r="H72" s="210" t="str">
        <f ca="1">IF(G72=1,RANDBETWEEN($G$5,$G$6),"")</f>
        <v/>
      </c>
      <c r="I72" s="210">
        <f ca="1">C72+D72-F72</f>
        <v>228</v>
      </c>
      <c r="J72" s="209">
        <f ca="1">I72*$G$4</f>
        <v>38.760000000000005</v>
      </c>
      <c r="K72" s="209">
        <f ca="1">G72*$G$3</f>
        <v>0</v>
      </c>
      <c r="L72" s="209">
        <f ca="1">J72+K72</f>
        <v>38.760000000000005</v>
      </c>
    </row>
    <row r="73" spans="2:12" hidden="1" x14ac:dyDescent="0.25">
      <c r="B73" s="211">
        <v>64</v>
      </c>
      <c r="C73" s="210">
        <f ca="1">I72</f>
        <v>228</v>
      </c>
      <c r="D73" s="210">
        <f ca="1">IF(H71=1,$D$3,0)+IF(H72=2,$D$3,0)</f>
        <v>0</v>
      </c>
      <c r="E73" s="210">
        <f ca="1">ROUND(NORMINV(RAND(),$D$2,$G$2),0)</f>
        <v>8</v>
      </c>
      <c r="F73" s="210">
        <f ca="1">ROUND(NORMINV(RAND(),$D$2,$G$2),0)</f>
        <v>10</v>
      </c>
      <c r="G73" s="210">
        <f ca="1">IF(I73&lt;$D$4,1,0)</f>
        <v>0</v>
      </c>
      <c r="H73" s="210" t="str">
        <f ca="1">IF(G73=1,RANDBETWEEN($G$5,$G$6),"")</f>
        <v/>
      </c>
      <c r="I73" s="210">
        <f ca="1">C73+D73-F73</f>
        <v>218</v>
      </c>
      <c r="J73" s="209">
        <f ca="1">I73*$G$4</f>
        <v>37.06</v>
      </c>
      <c r="K73" s="209">
        <f ca="1">G73*$G$3</f>
        <v>0</v>
      </c>
      <c r="L73" s="209">
        <f ca="1">J73+K73</f>
        <v>37.06</v>
      </c>
    </row>
    <row r="74" spans="2:12" hidden="1" x14ac:dyDescent="0.25">
      <c r="B74" s="211">
        <v>65</v>
      </c>
      <c r="C74" s="210">
        <f ca="1">I73</f>
        <v>218</v>
      </c>
      <c r="D74" s="210">
        <f ca="1">IF(H72=1,$D$3,0)+IF(H73=2,$D$3,0)</f>
        <v>0</v>
      </c>
      <c r="E74" s="210">
        <f ca="1">ROUND(NORMINV(RAND(),$D$2,$G$2),0)</f>
        <v>10</v>
      </c>
      <c r="F74" s="210">
        <f ca="1">ROUND(NORMINV(RAND(),$D$2,$G$2),0)</f>
        <v>5</v>
      </c>
      <c r="G74" s="210">
        <f ca="1">IF(I74&lt;$D$4,1,0)</f>
        <v>0</v>
      </c>
      <c r="H74" s="210" t="str">
        <f ca="1">IF(G74=1,RANDBETWEEN($G$5,$G$6),"")</f>
        <v/>
      </c>
      <c r="I74" s="210">
        <f ca="1">C74+D74-F74</f>
        <v>213</v>
      </c>
      <c r="J74" s="209">
        <f ca="1">I74*$G$4</f>
        <v>36.21</v>
      </c>
      <c r="K74" s="209">
        <f ca="1">G74*$G$3</f>
        <v>0</v>
      </c>
      <c r="L74" s="209">
        <f ca="1">J74+K74</f>
        <v>36.21</v>
      </c>
    </row>
    <row r="75" spans="2:12" hidden="1" x14ac:dyDescent="0.25">
      <c r="B75" s="211">
        <v>66</v>
      </c>
      <c r="C75" s="210">
        <f ca="1">I74</f>
        <v>213</v>
      </c>
      <c r="D75" s="210">
        <f ca="1">IF(H73=1,$D$3,0)+IF(H74=2,$D$3,0)</f>
        <v>0</v>
      </c>
      <c r="E75" s="210">
        <f ca="1">ROUND(NORMINV(RAND(),$D$2,$G$2),0)</f>
        <v>13</v>
      </c>
      <c r="F75" s="210">
        <f ca="1">ROUND(NORMINV(RAND(),$D$2,$G$2),0)</f>
        <v>8</v>
      </c>
      <c r="G75" s="210">
        <f ca="1">IF(I75&lt;$D$4,1,0)</f>
        <v>0</v>
      </c>
      <c r="H75" s="210" t="str">
        <f ca="1">IF(G75=1,RANDBETWEEN($G$5,$G$6),"")</f>
        <v/>
      </c>
      <c r="I75" s="210">
        <f ca="1">C75+D75-F75</f>
        <v>205</v>
      </c>
      <c r="J75" s="209">
        <f ca="1">I75*$G$4</f>
        <v>34.85</v>
      </c>
      <c r="K75" s="209">
        <f ca="1">G75*$G$3</f>
        <v>0</v>
      </c>
      <c r="L75" s="209">
        <f ca="1">J75+K75</f>
        <v>34.85</v>
      </c>
    </row>
    <row r="76" spans="2:12" hidden="1" x14ac:dyDescent="0.25">
      <c r="B76" s="211">
        <v>67</v>
      </c>
      <c r="C76" s="210">
        <f ca="1">I75</f>
        <v>205</v>
      </c>
      <c r="D76" s="210">
        <f ca="1">IF(H74=1,$D$3,0)+IF(H75=2,$D$3,0)</f>
        <v>0</v>
      </c>
      <c r="E76" s="210">
        <f ca="1">ROUND(NORMINV(RAND(),$D$2,$G$2),0)</f>
        <v>11</v>
      </c>
      <c r="F76" s="210">
        <f ca="1">ROUND(NORMINV(RAND(),$D$2,$G$2),0)</f>
        <v>5</v>
      </c>
      <c r="G76" s="210">
        <f ca="1">IF(I76&lt;$D$4,1,0)</f>
        <v>0</v>
      </c>
      <c r="H76" s="210" t="str">
        <f ca="1">IF(G76=1,RANDBETWEEN($G$5,$G$6),"")</f>
        <v/>
      </c>
      <c r="I76" s="210">
        <f ca="1">C76+D76-F76</f>
        <v>200</v>
      </c>
      <c r="J76" s="209">
        <f ca="1">I76*$G$4</f>
        <v>34</v>
      </c>
      <c r="K76" s="209">
        <f ca="1">G76*$G$3</f>
        <v>0</v>
      </c>
      <c r="L76" s="209">
        <f ca="1">J76+K76</f>
        <v>34</v>
      </c>
    </row>
    <row r="77" spans="2:12" hidden="1" x14ac:dyDescent="0.25">
      <c r="B77" s="211">
        <v>68</v>
      </c>
      <c r="C77" s="210">
        <f ca="1">I76</f>
        <v>200</v>
      </c>
      <c r="D77" s="210">
        <f ca="1">IF(H75=1,$D$3,0)+IF(H76=2,$D$3,0)</f>
        <v>0</v>
      </c>
      <c r="E77" s="210">
        <f ca="1">ROUND(NORMINV(RAND(),$D$2,$G$2),0)</f>
        <v>3</v>
      </c>
      <c r="F77" s="210">
        <f ca="1">ROUND(NORMINV(RAND(),$D$2,$G$2),0)</f>
        <v>6</v>
      </c>
      <c r="G77" s="210">
        <f ca="1">IF(I77&lt;$D$4,1,0)</f>
        <v>0</v>
      </c>
      <c r="H77" s="210" t="str">
        <f ca="1">IF(G77=1,RANDBETWEEN($G$5,$G$6),"")</f>
        <v/>
      </c>
      <c r="I77" s="210">
        <f ca="1">C77+D77-F77</f>
        <v>194</v>
      </c>
      <c r="J77" s="209">
        <f ca="1">I77*$G$4</f>
        <v>32.980000000000004</v>
      </c>
      <c r="K77" s="209">
        <f ca="1">G77*$G$3</f>
        <v>0</v>
      </c>
      <c r="L77" s="209">
        <f ca="1">J77+K77</f>
        <v>32.980000000000004</v>
      </c>
    </row>
    <row r="78" spans="2:12" hidden="1" x14ac:dyDescent="0.25">
      <c r="B78" s="211">
        <v>69</v>
      </c>
      <c r="C78" s="210">
        <f ca="1">I77</f>
        <v>194</v>
      </c>
      <c r="D78" s="210">
        <f ca="1">IF(H76=1,$D$3,0)+IF(H77=2,$D$3,0)</f>
        <v>0</v>
      </c>
      <c r="E78" s="210">
        <f ca="1">ROUND(NORMINV(RAND(),$D$2,$G$2),0)</f>
        <v>12</v>
      </c>
      <c r="F78" s="210">
        <f ca="1">ROUND(NORMINV(RAND(),$D$2,$G$2),0)</f>
        <v>6</v>
      </c>
      <c r="G78" s="210">
        <f ca="1">IF(I78&lt;$D$4,1,0)</f>
        <v>0</v>
      </c>
      <c r="H78" s="210" t="str">
        <f ca="1">IF(G78=1,RANDBETWEEN($G$5,$G$6),"")</f>
        <v/>
      </c>
      <c r="I78" s="210">
        <f ca="1">C78+D78-F78</f>
        <v>188</v>
      </c>
      <c r="J78" s="209">
        <f ca="1">I78*$G$4</f>
        <v>31.96</v>
      </c>
      <c r="K78" s="209">
        <f ca="1">G78*$G$3</f>
        <v>0</v>
      </c>
      <c r="L78" s="209">
        <f ca="1">J78+K78</f>
        <v>31.96</v>
      </c>
    </row>
    <row r="79" spans="2:12" hidden="1" x14ac:dyDescent="0.25">
      <c r="B79" s="211">
        <v>70</v>
      </c>
      <c r="C79" s="210">
        <f ca="1">I78</f>
        <v>188</v>
      </c>
      <c r="D79" s="210">
        <f ca="1">IF(H77=1,$D$3,0)+IF(H78=2,$D$3,0)</f>
        <v>0</v>
      </c>
      <c r="E79" s="210">
        <f ca="1">ROUND(NORMINV(RAND(),$D$2,$G$2),0)</f>
        <v>16</v>
      </c>
      <c r="F79" s="210">
        <f ca="1">ROUND(NORMINV(RAND(),$D$2,$G$2),0)</f>
        <v>14</v>
      </c>
      <c r="G79" s="210">
        <f ca="1">IF(I79&lt;$D$4,1,0)</f>
        <v>0</v>
      </c>
      <c r="H79" s="210" t="str">
        <f ca="1">IF(G79=1,RANDBETWEEN($G$5,$G$6),"")</f>
        <v/>
      </c>
      <c r="I79" s="210">
        <f ca="1">C79+D79-F79</f>
        <v>174</v>
      </c>
      <c r="J79" s="209">
        <f ca="1">I79*$G$4</f>
        <v>29.580000000000002</v>
      </c>
      <c r="K79" s="209">
        <f ca="1">G79*$G$3</f>
        <v>0</v>
      </c>
      <c r="L79" s="209">
        <f ca="1">J79+K79</f>
        <v>29.580000000000002</v>
      </c>
    </row>
    <row r="80" spans="2:12" hidden="1" x14ac:dyDescent="0.25">
      <c r="B80" s="211">
        <v>71</v>
      </c>
      <c r="C80" s="210">
        <f ca="1">I79</f>
        <v>174</v>
      </c>
      <c r="D80" s="210">
        <f ca="1">IF(H78=1,$D$3,0)+IF(H79=2,$D$3,0)</f>
        <v>0</v>
      </c>
      <c r="E80" s="210">
        <f ca="1">ROUND(NORMINV(RAND(),$D$2,$G$2),0)</f>
        <v>9</v>
      </c>
      <c r="F80" s="210">
        <f ca="1">ROUND(NORMINV(RAND(),$D$2,$G$2),0)</f>
        <v>11</v>
      </c>
      <c r="G80" s="210">
        <f ca="1">IF(I80&lt;$D$4,1,0)</f>
        <v>0</v>
      </c>
      <c r="H80" s="210" t="str">
        <f ca="1">IF(G80=1,RANDBETWEEN($G$5,$G$6),"")</f>
        <v/>
      </c>
      <c r="I80" s="210">
        <f ca="1">C80+D80-F80</f>
        <v>163</v>
      </c>
      <c r="J80" s="209">
        <f ca="1">I80*$G$4</f>
        <v>27.71</v>
      </c>
      <c r="K80" s="209">
        <f ca="1">G80*$G$3</f>
        <v>0</v>
      </c>
      <c r="L80" s="209">
        <f ca="1">J80+K80</f>
        <v>27.71</v>
      </c>
    </row>
    <row r="81" spans="2:12" hidden="1" x14ac:dyDescent="0.25">
      <c r="B81" s="211">
        <v>72</v>
      </c>
      <c r="C81" s="210">
        <f ca="1">I80</f>
        <v>163</v>
      </c>
      <c r="D81" s="210">
        <f ca="1">IF(H79=1,$D$3,0)+IF(H80=2,$D$3,0)</f>
        <v>0</v>
      </c>
      <c r="E81" s="210">
        <f ca="1">ROUND(NORMINV(RAND(),$D$2,$G$2),0)</f>
        <v>12</v>
      </c>
      <c r="F81" s="210">
        <f ca="1">ROUND(NORMINV(RAND(),$D$2,$G$2),0)</f>
        <v>8</v>
      </c>
      <c r="G81" s="210">
        <f ca="1">IF(I81&lt;$D$4,1,0)</f>
        <v>0</v>
      </c>
      <c r="H81" s="210" t="str">
        <f ca="1">IF(G81=1,RANDBETWEEN($G$5,$G$6),"")</f>
        <v/>
      </c>
      <c r="I81" s="210">
        <f ca="1">C81+D81-F81</f>
        <v>155</v>
      </c>
      <c r="J81" s="209">
        <f ca="1">I81*$G$4</f>
        <v>26.35</v>
      </c>
      <c r="K81" s="209">
        <f ca="1">G81*$G$3</f>
        <v>0</v>
      </c>
      <c r="L81" s="209">
        <f ca="1">J81+K81</f>
        <v>26.35</v>
      </c>
    </row>
    <row r="82" spans="2:12" hidden="1" x14ac:dyDescent="0.25">
      <c r="B82" s="211">
        <v>73</v>
      </c>
      <c r="C82" s="210">
        <f ca="1">I81</f>
        <v>155</v>
      </c>
      <c r="D82" s="210">
        <f ca="1">IF(H80=1,$D$3,0)+IF(H81=2,$D$3,0)</f>
        <v>0</v>
      </c>
      <c r="E82" s="210">
        <f ca="1">ROUND(NORMINV(RAND(),$D$2,$G$2),0)</f>
        <v>7</v>
      </c>
      <c r="F82" s="210">
        <f ca="1">ROUND(NORMINV(RAND(),$D$2,$G$2),0)</f>
        <v>17</v>
      </c>
      <c r="G82" s="210">
        <f ca="1">IF(I82&lt;$D$4,1,0)</f>
        <v>0</v>
      </c>
      <c r="H82" s="210" t="str">
        <f ca="1">IF(G82=1,RANDBETWEEN($G$5,$G$6),"")</f>
        <v/>
      </c>
      <c r="I82" s="210">
        <f ca="1">C82+D82-F82</f>
        <v>138</v>
      </c>
      <c r="J82" s="209">
        <f ca="1">I82*$G$4</f>
        <v>23.46</v>
      </c>
      <c r="K82" s="209">
        <f ca="1">G82*$G$3</f>
        <v>0</v>
      </c>
      <c r="L82" s="209">
        <f ca="1">J82+K82</f>
        <v>23.46</v>
      </c>
    </row>
    <row r="83" spans="2:12" hidden="1" x14ac:dyDescent="0.25">
      <c r="B83" s="211">
        <v>74</v>
      </c>
      <c r="C83" s="210">
        <f ca="1">I82</f>
        <v>138</v>
      </c>
      <c r="D83" s="210">
        <f ca="1">IF(H81=1,$D$3,0)+IF(H82=2,$D$3,0)</f>
        <v>0</v>
      </c>
      <c r="E83" s="210">
        <f ca="1">ROUND(NORMINV(RAND(),$D$2,$G$2),0)</f>
        <v>12</v>
      </c>
      <c r="F83" s="210">
        <f ca="1">ROUND(NORMINV(RAND(),$D$2,$G$2),0)</f>
        <v>16</v>
      </c>
      <c r="G83" s="210">
        <f ca="1">IF(I83&lt;$D$4,1,0)</f>
        <v>0</v>
      </c>
      <c r="H83" s="210" t="str">
        <f ca="1">IF(G83=1,RANDBETWEEN($G$5,$G$6),"")</f>
        <v/>
      </c>
      <c r="I83" s="210">
        <f ca="1">C83+D83-F83</f>
        <v>122</v>
      </c>
      <c r="J83" s="209">
        <f ca="1">I83*$G$4</f>
        <v>20.740000000000002</v>
      </c>
      <c r="K83" s="209">
        <f ca="1">G83*$G$3</f>
        <v>0</v>
      </c>
      <c r="L83" s="209">
        <f ca="1">J83+K83</f>
        <v>20.740000000000002</v>
      </c>
    </row>
    <row r="84" spans="2:12" hidden="1" x14ac:dyDescent="0.25">
      <c r="B84" s="211">
        <v>75</v>
      </c>
      <c r="C84" s="210">
        <f ca="1">I83</f>
        <v>122</v>
      </c>
      <c r="D84" s="210">
        <f ca="1">IF(H82=1,$D$3,0)+IF(H83=2,$D$3,0)</f>
        <v>0</v>
      </c>
      <c r="E84" s="210">
        <f ca="1">ROUND(NORMINV(RAND(),$D$2,$G$2),0)</f>
        <v>11</v>
      </c>
      <c r="F84" s="210">
        <f ca="1">ROUND(NORMINV(RAND(),$D$2,$G$2),0)</f>
        <v>10</v>
      </c>
      <c r="G84" s="210">
        <f ca="1">IF(I84&lt;$D$4,1,0)</f>
        <v>0</v>
      </c>
      <c r="H84" s="210" t="str">
        <f ca="1">IF(G84=1,RANDBETWEEN($G$5,$G$6),"")</f>
        <v/>
      </c>
      <c r="I84" s="210">
        <f ca="1">C84+D84-F84</f>
        <v>112</v>
      </c>
      <c r="J84" s="209">
        <f ca="1">I84*$G$4</f>
        <v>19.040000000000003</v>
      </c>
      <c r="K84" s="209">
        <f ca="1">G84*$G$3</f>
        <v>0</v>
      </c>
      <c r="L84" s="209">
        <f ca="1">J84+K84</f>
        <v>19.040000000000003</v>
      </c>
    </row>
    <row r="85" spans="2:12" hidden="1" x14ac:dyDescent="0.25">
      <c r="B85" s="211">
        <v>76</v>
      </c>
      <c r="C85" s="210">
        <f ca="1">I84</f>
        <v>112</v>
      </c>
      <c r="D85" s="210">
        <f ca="1">IF(H83=1,$D$3,0)+IF(H84=2,$D$3,0)</f>
        <v>0</v>
      </c>
      <c r="E85" s="210">
        <f ca="1">ROUND(NORMINV(RAND(),$D$2,$G$2),0)</f>
        <v>12</v>
      </c>
      <c r="F85" s="210">
        <f ca="1">ROUND(NORMINV(RAND(),$D$2,$G$2),0)</f>
        <v>6</v>
      </c>
      <c r="G85" s="210">
        <f ca="1">IF(I85&lt;$D$4,1,0)</f>
        <v>0</v>
      </c>
      <c r="H85" s="210" t="str">
        <f ca="1">IF(G85=1,RANDBETWEEN($G$5,$G$6),"")</f>
        <v/>
      </c>
      <c r="I85" s="210">
        <f ca="1">C85+D85-F85</f>
        <v>106</v>
      </c>
      <c r="J85" s="209">
        <f ca="1">I85*$G$4</f>
        <v>18.02</v>
      </c>
      <c r="K85" s="209">
        <f ca="1">G85*$G$3</f>
        <v>0</v>
      </c>
      <c r="L85" s="209">
        <f ca="1">J85+K85</f>
        <v>18.02</v>
      </c>
    </row>
    <row r="86" spans="2:12" hidden="1" x14ac:dyDescent="0.25">
      <c r="B86" s="211">
        <v>77</v>
      </c>
      <c r="C86" s="210">
        <f ca="1">I85</f>
        <v>106</v>
      </c>
      <c r="D86" s="210">
        <f ca="1">IF(H84=1,$D$3,0)+IF(H85=2,$D$3,0)</f>
        <v>0</v>
      </c>
      <c r="E86" s="210">
        <f ca="1">ROUND(NORMINV(RAND(),$D$2,$G$2),0)</f>
        <v>13</v>
      </c>
      <c r="F86" s="210">
        <f ca="1">ROUND(NORMINV(RAND(),$D$2,$G$2),0)</f>
        <v>12</v>
      </c>
      <c r="G86" s="210">
        <f ca="1">IF(I86&lt;$D$4,1,0)</f>
        <v>1</v>
      </c>
      <c r="H86" s="210">
        <f ca="1">IF(G86=1,RANDBETWEEN($G$5,$G$6),"")</f>
        <v>1</v>
      </c>
      <c r="I86" s="210">
        <f ca="1">C86+D86-F86</f>
        <v>94</v>
      </c>
      <c r="J86" s="209">
        <f ca="1">I86*$G$4</f>
        <v>15.98</v>
      </c>
      <c r="K86" s="209">
        <f ca="1">G86*$G$3</f>
        <v>25</v>
      </c>
      <c r="L86" s="209">
        <f ca="1">J86+K86</f>
        <v>40.980000000000004</v>
      </c>
    </row>
    <row r="87" spans="2:12" hidden="1" x14ac:dyDescent="0.25">
      <c r="B87" s="211">
        <v>78</v>
      </c>
      <c r="C87" s="210">
        <f ca="1">I86</f>
        <v>94</v>
      </c>
      <c r="D87" s="210">
        <f ca="1">IF(H85=1,$D$3,0)+IF(H86=2,$D$3,0)</f>
        <v>0</v>
      </c>
      <c r="E87" s="210">
        <f ca="1">ROUND(NORMINV(RAND(),$D$2,$G$2),0)</f>
        <v>15</v>
      </c>
      <c r="F87" s="210">
        <f ca="1">ROUND(NORMINV(RAND(),$D$2,$G$2),0)</f>
        <v>10</v>
      </c>
      <c r="G87" s="210">
        <f ca="1">IF(I87&lt;$D$4,1,0)</f>
        <v>1</v>
      </c>
      <c r="H87" s="210">
        <f ca="1">IF(G87=1,RANDBETWEEN($G$5,$G$6),"")</f>
        <v>2</v>
      </c>
      <c r="I87" s="210">
        <f ca="1">C87+D87-F87</f>
        <v>84</v>
      </c>
      <c r="J87" s="209">
        <f ca="1">I87*$G$4</f>
        <v>14.280000000000001</v>
      </c>
      <c r="K87" s="209">
        <f ca="1">G87*$G$3</f>
        <v>25</v>
      </c>
      <c r="L87" s="209">
        <f ca="1">J87+K87</f>
        <v>39.28</v>
      </c>
    </row>
    <row r="88" spans="2:12" hidden="1" x14ac:dyDescent="0.25">
      <c r="B88" s="211">
        <v>79</v>
      </c>
      <c r="C88" s="210">
        <f ca="1">I87</f>
        <v>84</v>
      </c>
      <c r="D88" s="210">
        <f ca="1">IF(H86=1,$D$3,0)+IF(H87=2,$D$3,0)</f>
        <v>160</v>
      </c>
      <c r="E88" s="210">
        <f ca="1">ROUND(NORMINV(RAND(),$D$2,$G$2),0)</f>
        <v>14</v>
      </c>
      <c r="F88" s="210">
        <f ca="1">ROUND(NORMINV(RAND(),$D$2,$G$2),0)</f>
        <v>11</v>
      </c>
      <c r="G88" s="210">
        <f ca="1">IF(I88&lt;$D$4,1,0)</f>
        <v>0</v>
      </c>
      <c r="H88" s="210" t="str">
        <f ca="1">IF(G88=1,RANDBETWEEN($G$5,$G$6),"")</f>
        <v/>
      </c>
      <c r="I88" s="210">
        <f ca="1">C88+D88-F88</f>
        <v>233</v>
      </c>
      <c r="J88" s="209">
        <f ca="1">I88*$G$4</f>
        <v>39.61</v>
      </c>
      <c r="K88" s="209">
        <f ca="1">G88*$G$3</f>
        <v>0</v>
      </c>
      <c r="L88" s="209">
        <f ca="1">J88+K88</f>
        <v>39.61</v>
      </c>
    </row>
    <row r="89" spans="2:12" hidden="1" x14ac:dyDescent="0.25">
      <c r="B89" s="211">
        <v>80</v>
      </c>
      <c r="C89" s="210">
        <f ca="1">I88</f>
        <v>233</v>
      </c>
      <c r="D89" s="210">
        <f ca="1">IF(H87=1,$D$3,0)+IF(H88=2,$D$3,0)</f>
        <v>0</v>
      </c>
      <c r="E89" s="210">
        <f ca="1">ROUND(NORMINV(RAND(),$D$2,$G$2),0)</f>
        <v>10</v>
      </c>
      <c r="F89" s="210">
        <f ca="1">ROUND(NORMINV(RAND(),$D$2,$G$2),0)</f>
        <v>14</v>
      </c>
      <c r="G89" s="210">
        <f ca="1">IF(I89&lt;$D$4,1,0)</f>
        <v>0</v>
      </c>
      <c r="H89" s="210" t="str">
        <f ca="1">IF(G89=1,RANDBETWEEN($G$5,$G$6),"")</f>
        <v/>
      </c>
      <c r="I89" s="210">
        <f ca="1">C89+D89-F89</f>
        <v>219</v>
      </c>
      <c r="J89" s="209">
        <f ca="1">I89*$G$4</f>
        <v>37.230000000000004</v>
      </c>
      <c r="K89" s="209">
        <f ca="1">G89*$G$3</f>
        <v>0</v>
      </c>
      <c r="L89" s="209">
        <f ca="1">J89+K89</f>
        <v>37.230000000000004</v>
      </c>
    </row>
    <row r="90" spans="2:12" hidden="1" x14ac:dyDescent="0.25">
      <c r="B90" s="211">
        <v>81</v>
      </c>
      <c r="C90" s="210">
        <f ca="1">I89</f>
        <v>219</v>
      </c>
      <c r="D90" s="210">
        <f ca="1">IF(H88=1,$D$3,0)+IF(H89=2,$D$3,0)</f>
        <v>0</v>
      </c>
      <c r="E90" s="210">
        <f ca="1">ROUND(NORMINV(RAND(),$D$2,$G$2),0)</f>
        <v>8</v>
      </c>
      <c r="F90" s="210">
        <f ca="1">ROUND(NORMINV(RAND(),$D$2,$G$2),0)</f>
        <v>14</v>
      </c>
      <c r="G90" s="210">
        <f ca="1">IF(I90&lt;$D$4,1,0)</f>
        <v>0</v>
      </c>
      <c r="H90" s="210" t="str">
        <f ca="1">IF(G90=1,RANDBETWEEN($G$5,$G$6),"")</f>
        <v/>
      </c>
      <c r="I90" s="210">
        <f ca="1">C90+D90-F90</f>
        <v>205</v>
      </c>
      <c r="J90" s="209">
        <f ca="1">I90*$G$4</f>
        <v>34.85</v>
      </c>
      <c r="K90" s="209">
        <f ca="1">G90*$G$3</f>
        <v>0</v>
      </c>
      <c r="L90" s="209">
        <f ca="1">J90+K90</f>
        <v>34.85</v>
      </c>
    </row>
    <row r="91" spans="2:12" hidden="1" x14ac:dyDescent="0.25">
      <c r="B91" s="211">
        <v>82</v>
      </c>
      <c r="C91" s="210">
        <f ca="1">I90</f>
        <v>205</v>
      </c>
      <c r="D91" s="210">
        <f ca="1">IF(H89=1,$D$3,0)+IF(H90=2,$D$3,0)</f>
        <v>0</v>
      </c>
      <c r="E91" s="210">
        <f ca="1">ROUND(NORMINV(RAND(),$D$2,$G$2),0)</f>
        <v>6</v>
      </c>
      <c r="F91" s="210">
        <f ca="1">ROUND(NORMINV(RAND(),$D$2,$G$2),0)</f>
        <v>12</v>
      </c>
      <c r="G91" s="210">
        <f ca="1">IF(I91&lt;$D$4,1,0)</f>
        <v>0</v>
      </c>
      <c r="H91" s="210" t="str">
        <f ca="1">IF(G91=1,RANDBETWEEN($G$5,$G$6),"")</f>
        <v/>
      </c>
      <c r="I91" s="210">
        <f ca="1">C91+D91-F91</f>
        <v>193</v>
      </c>
      <c r="J91" s="209">
        <f ca="1">I91*$G$4</f>
        <v>32.81</v>
      </c>
      <c r="K91" s="209">
        <f ca="1">G91*$G$3</f>
        <v>0</v>
      </c>
      <c r="L91" s="209">
        <f ca="1">J91+K91</f>
        <v>32.81</v>
      </c>
    </row>
    <row r="92" spans="2:12" hidden="1" x14ac:dyDescent="0.25">
      <c r="B92" s="211">
        <v>83</v>
      </c>
      <c r="C92" s="210">
        <f ca="1">I91</f>
        <v>193</v>
      </c>
      <c r="D92" s="210">
        <f ca="1">IF(H90=1,$D$3,0)+IF(H91=2,$D$3,0)</f>
        <v>0</v>
      </c>
      <c r="E92" s="210">
        <f ca="1">ROUND(NORMINV(RAND(),$D$2,$G$2),0)</f>
        <v>12</v>
      </c>
      <c r="F92" s="210">
        <f ca="1">ROUND(NORMINV(RAND(),$D$2,$G$2),0)</f>
        <v>4</v>
      </c>
      <c r="G92" s="210">
        <f ca="1">IF(I92&lt;$D$4,1,0)</f>
        <v>0</v>
      </c>
      <c r="H92" s="210" t="str">
        <f ca="1">IF(G92=1,RANDBETWEEN($G$5,$G$6),"")</f>
        <v/>
      </c>
      <c r="I92" s="210">
        <f ca="1">C92+D92-F92</f>
        <v>189</v>
      </c>
      <c r="J92" s="209">
        <f ca="1">I92*$G$4</f>
        <v>32.130000000000003</v>
      </c>
      <c r="K92" s="209">
        <f ca="1">G92*$G$3</f>
        <v>0</v>
      </c>
      <c r="L92" s="209">
        <f ca="1">J92+K92</f>
        <v>32.130000000000003</v>
      </c>
    </row>
    <row r="93" spans="2:12" hidden="1" x14ac:dyDescent="0.25">
      <c r="B93" s="211">
        <v>84</v>
      </c>
      <c r="C93" s="210">
        <f ca="1">I92</f>
        <v>189</v>
      </c>
      <c r="D93" s="210">
        <f ca="1">IF(H91=1,$D$3,0)+IF(H92=2,$D$3,0)</f>
        <v>0</v>
      </c>
      <c r="E93" s="210">
        <f ca="1">ROUND(NORMINV(RAND(),$D$2,$G$2),0)</f>
        <v>14</v>
      </c>
      <c r="F93" s="210">
        <f ca="1">ROUND(NORMINV(RAND(),$D$2,$G$2),0)</f>
        <v>11</v>
      </c>
      <c r="G93" s="210">
        <f ca="1">IF(I93&lt;$D$4,1,0)</f>
        <v>0</v>
      </c>
      <c r="H93" s="210" t="str">
        <f ca="1">IF(G93=1,RANDBETWEEN($G$5,$G$6),"")</f>
        <v/>
      </c>
      <c r="I93" s="210">
        <f ca="1">C93+D93-F93</f>
        <v>178</v>
      </c>
      <c r="J93" s="209">
        <f ca="1">I93*$G$4</f>
        <v>30.26</v>
      </c>
      <c r="K93" s="209">
        <f ca="1">G93*$G$3</f>
        <v>0</v>
      </c>
      <c r="L93" s="209">
        <f ca="1">J93+K93</f>
        <v>30.26</v>
      </c>
    </row>
    <row r="94" spans="2:12" hidden="1" x14ac:dyDescent="0.25">
      <c r="B94" s="211">
        <v>85</v>
      </c>
      <c r="C94" s="210">
        <f ca="1">I93</f>
        <v>178</v>
      </c>
      <c r="D94" s="210">
        <f ca="1">IF(H92=1,$D$3,0)+IF(H93=2,$D$3,0)</f>
        <v>0</v>
      </c>
      <c r="E94" s="210">
        <f ca="1">ROUND(NORMINV(RAND(),$D$2,$G$2),0)</f>
        <v>10</v>
      </c>
      <c r="F94" s="210">
        <f ca="1">ROUND(NORMINV(RAND(),$D$2,$G$2),0)</f>
        <v>10</v>
      </c>
      <c r="G94" s="210">
        <f ca="1">IF(I94&lt;$D$4,1,0)</f>
        <v>0</v>
      </c>
      <c r="H94" s="210" t="str">
        <f ca="1">IF(G94=1,RANDBETWEEN($G$5,$G$6),"")</f>
        <v/>
      </c>
      <c r="I94" s="210">
        <f ca="1">C94+D94-F94</f>
        <v>168</v>
      </c>
      <c r="J94" s="209">
        <f ca="1">I94*$G$4</f>
        <v>28.560000000000002</v>
      </c>
      <c r="K94" s="209">
        <f ca="1">G94*$G$3</f>
        <v>0</v>
      </c>
      <c r="L94" s="209">
        <f ca="1">J94+K94</f>
        <v>28.560000000000002</v>
      </c>
    </row>
    <row r="95" spans="2:12" hidden="1" x14ac:dyDescent="0.25">
      <c r="B95" s="211">
        <v>86</v>
      </c>
      <c r="C95" s="210">
        <f ca="1">I94</f>
        <v>168</v>
      </c>
      <c r="D95" s="210">
        <f ca="1">IF(H93=1,$D$3,0)+IF(H94=2,$D$3,0)</f>
        <v>0</v>
      </c>
      <c r="E95" s="210">
        <f ca="1">ROUND(NORMINV(RAND(),$D$2,$G$2),0)</f>
        <v>9</v>
      </c>
      <c r="F95" s="210">
        <f ca="1">ROUND(NORMINV(RAND(),$D$2,$G$2),0)</f>
        <v>10</v>
      </c>
      <c r="G95" s="210">
        <f ca="1">IF(I95&lt;$D$4,1,0)</f>
        <v>0</v>
      </c>
      <c r="H95" s="210" t="str">
        <f ca="1">IF(G95=1,RANDBETWEEN($G$5,$G$6),"")</f>
        <v/>
      </c>
      <c r="I95" s="210">
        <f ca="1">C95+D95-F95</f>
        <v>158</v>
      </c>
      <c r="J95" s="209">
        <f ca="1">I95*$G$4</f>
        <v>26.860000000000003</v>
      </c>
      <c r="K95" s="209">
        <f ca="1">G95*$G$3</f>
        <v>0</v>
      </c>
      <c r="L95" s="209">
        <f ca="1">J95+K95</f>
        <v>26.860000000000003</v>
      </c>
    </row>
    <row r="96" spans="2:12" hidden="1" x14ac:dyDescent="0.25">
      <c r="B96" s="211">
        <v>87</v>
      </c>
      <c r="C96" s="210">
        <f ca="1">I95</f>
        <v>158</v>
      </c>
      <c r="D96" s="210">
        <f ca="1">IF(H94=1,$D$3,0)+IF(H95=2,$D$3,0)</f>
        <v>0</v>
      </c>
      <c r="E96" s="210">
        <f ca="1">ROUND(NORMINV(RAND(),$D$2,$G$2),0)</f>
        <v>10</v>
      </c>
      <c r="F96" s="210">
        <f ca="1">ROUND(NORMINV(RAND(),$D$2,$G$2),0)</f>
        <v>12</v>
      </c>
      <c r="G96" s="210">
        <f ca="1">IF(I96&lt;$D$4,1,0)</f>
        <v>0</v>
      </c>
      <c r="H96" s="210" t="str">
        <f ca="1">IF(G96=1,RANDBETWEEN($G$5,$G$6),"")</f>
        <v/>
      </c>
      <c r="I96" s="210">
        <f ca="1">C96+D96-F96</f>
        <v>146</v>
      </c>
      <c r="J96" s="209">
        <f ca="1">I96*$G$4</f>
        <v>24.82</v>
      </c>
      <c r="K96" s="209">
        <f ca="1">G96*$G$3</f>
        <v>0</v>
      </c>
      <c r="L96" s="209">
        <f ca="1">J96+K96</f>
        <v>24.82</v>
      </c>
    </row>
    <row r="97" spans="2:12" hidden="1" x14ac:dyDescent="0.25">
      <c r="B97" s="211">
        <v>88</v>
      </c>
      <c r="C97" s="210">
        <f ca="1">I96</f>
        <v>146</v>
      </c>
      <c r="D97" s="210">
        <f ca="1">IF(H95=1,$D$3,0)+IF(H96=2,$D$3,0)</f>
        <v>0</v>
      </c>
      <c r="E97" s="210">
        <f ca="1">ROUND(NORMINV(RAND(),$D$2,$G$2),0)</f>
        <v>11</v>
      </c>
      <c r="F97" s="210">
        <f ca="1">ROUND(NORMINV(RAND(),$D$2,$G$2),0)</f>
        <v>6</v>
      </c>
      <c r="G97" s="210">
        <f ca="1">IF(I97&lt;$D$4,1,0)</f>
        <v>0</v>
      </c>
      <c r="H97" s="210" t="str">
        <f ca="1">IF(G97=1,RANDBETWEEN($G$5,$G$6),"")</f>
        <v/>
      </c>
      <c r="I97" s="210">
        <f ca="1">C97+D97-F97</f>
        <v>140</v>
      </c>
      <c r="J97" s="209">
        <f ca="1">I97*$G$4</f>
        <v>23.8</v>
      </c>
      <c r="K97" s="209">
        <f ca="1">G97*$G$3</f>
        <v>0</v>
      </c>
      <c r="L97" s="209">
        <f ca="1">J97+K97</f>
        <v>23.8</v>
      </c>
    </row>
    <row r="98" spans="2:12" hidden="1" x14ac:dyDescent="0.25">
      <c r="B98" s="211">
        <v>89</v>
      </c>
      <c r="C98" s="210">
        <f ca="1">I97</f>
        <v>140</v>
      </c>
      <c r="D98" s="210">
        <f ca="1">IF(H96=1,$D$3,0)+IF(H97=2,$D$3,0)</f>
        <v>0</v>
      </c>
      <c r="E98" s="210">
        <f ca="1">ROUND(NORMINV(RAND(),$D$2,$G$2),0)</f>
        <v>13</v>
      </c>
      <c r="F98" s="210">
        <f ca="1">ROUND(NORMINV(RAND(),$D$2,$G$2),0)</f>
        <v>9</v>
      </c>
      <c r="G98" s="210">
        <f ca="1">IF(I98&lt;$D$4,1,0)</f>
        <v>0</v>
      </c>
      <c r="H98" s="210" t="str">
        <f ca="1">IF(G98=1,RANDBETWEEN($G$5,$G$6),"")</f>
        <v/>
      </c>
      <c r="I98" s="210">
        <f ca="1">C98+D98-F98</f>
        <v>131</v>
      </c>
      <c r="J98" s="209">
        <f ca="1">I98*$G$4</f>
        <v>22.270000000000003</v>
      </c>
      <c r="K98" s="209">
        <f ca="1">G98*$G$3</f>
        <v>0</v>
      </c>
      <c r="L98" s="209">
        <f ca="1">J98+K98</f>
        <v>22.270000000000003</v>
      </c>
    </row>
    <row r="99" spans="2:12" hidden="1" x14ac:dyDescent="0.25">
      <c r="B99" s="211">
        <v>90</v>
      </c>
      <c r="C99" s="210">
        <f ca="1">I98</f>
        <v>131</v>
      </c>
      <c r="D99" s="210">
        <f ca="1">IF(H97=1,$D$3,0)+IF(H98=2,$D$3,0)</f>
        <v>0</v>
      </c>
      <c r="E99" s="210">
        <f ca="1">ROUND(NORMINV(RAND(),$D$2,$G$2),0)</f>
        <v>4</v>
      </c>
      <c r="F99" s="210">
        <f ca="1">ROUND(NORMINV(RAND(),$D$2,$G$2),0)</f>
        <v>9</v>
      </c>
      <c r="G99" s="210">
        <f ca="1">IF(I99&lt;$D$4,1,0)</f>
        <v>0</v>
      </c>
      <c r="H99" s="210" t="str">
        <f ca="1">IF(G99=1,RANDBETWEEN($G$5,$G$6),"")</f>
        <v/>
      </c>
      <c r="I99" s="210">
        <f ca="1">C99+D99-F99</f>
        <v>122</v>
      </c>
      <c r="J99" s="209">
        <f ca="1">I99*$G$4</f>
        <v>20.740000000000002</v>
      </c>
      <c r="K99" s="209">
        <f ca="1">G99*$G$3</f>
        <v>0</v>
      </c>
      <c r="L99" s="209">
        <f ca="1">J99+K99</f>
        <v>20.740000000000002</v>
      </c>
    </row>
    <row r="100" spans="2:12" hidden="1" x14ac:dyDescent="0.25">
      <c r="B100" s="211">
        <v>91</v>
      </c>
      <c r="C100" s="210">
        <f ca="1">I99</f>
        <v>122</v>
      </c>
      <c r="D100" s="210">
        <f ca="1">IF(H98=1,$D$3,0)+IF(H99=2,$D$3,0)</f>
        <v>0</v>
      </c>
      <c r="E100" s="210">
        <f ca="1">ROUND(NORMINV(RAND(),$D$2,$G$2),0)</f>
        <v>16</v>
      </c>
      <c r="F100" s="210">
        <f ca="1">ROUND(NORMINV(RAND(),$D$2,$G$2),0)</f>
        <v>14</v>
      </c>
      <c r="G100" s="210">
        <f ca="1">IF(I100&lt;$D$4,1,0)</f>
        <v>0</v>
      </c>
      <c r="H100" s="210" t="str">
        <f ca="1">IF(G100=1,RANDBETWEEN($G$5,$G$6),"")</f>
        <v/>
      </c>
      <c r="I100" s="210">
        <f ca="1">C100+D100-F100</f>
        <v>108</v>
      </c>
      <c r="J100" s="209">
        <f ca="1">I100*$G$4</f>
        <v>18.360000000000003</v>
      </c>
      <c r="K100" s="209">
        <f ca="1">G100*$G$3</f>
        <v>0</v>
      </c>
      <c r="L100" s="209">
        <f ca="1">J100+K100</f>
        <v>18.360000000000003</v>
      </c>
    </row>
    <row r="101" spans="2:12" hidden="1" x14ac:dyDescent="0.25">
      <c r="B101" s="211">
        <v>92</v>
      </c>
      <c r="C101" s="210">
        <f ca="1">I100</f>
        <v>108</v>
      </c>
      <c r="D101" s="210">
        <f ca="1">IF(H99=1,$D$3,0)+IF(H100=2,$D$3,0)</f>
        <v>0</v>
      </c>
      <c r="E101" s="210">
        <f ca="1">ROUND(NORMINV(RAND(),$D$2,$G$2),0)</f>
        <v>12</v>
      </c>
      <c r="F101" s="210">
        <f ca="1">ROUND(NORMINV(RAND(),$D$2,$G$2),0)</f>
        <v>10</v>
      </c>
      <c r="G101" s="210">
        <f ca="1">IF(I101&lt;$D$4,1,0)</f>
        <v>1</v>
      </c>
      <c r="H101" s="210">
        <f ca="1">IF(G101=1,RANDBETWEEN($G$5,$G$6),"")</f>
        <v>2</v>
      </c>
      <c r="I101" s="210">
        <f ca="1">C101+D101-F101</f>
        <v>98</v>
      </c>
      <c r="J101" s="209">
        <f ca="1">I101*$G$4</f>
        <v>16.66</v>
      </c>
      <c r="K101" s="209">
        <f ca="1">G101*$G$3</f>
        <v>25</v>
      </c>
      <c r="L101" s="209">
        <f ca="1">J101+K101</f>
        <v>41.66</v>
      </c>
    </row>
    <row r="102" spans="2:12" hidden="1" x14ac:dyDescent="0.25">
      <c r="B102" s="211">
        <v>93</v>
      </c>
      <c r="C102" s="210">
        <f ca="1">I101</f>
        <v>98</v>
      </c>
      <c r="D102" s="210">
        <f ca="1">IF(H100=1,$D$3,0)+IF(H101=2,$D$3,0)</f>
        <v>80</v>
      </c>
      <c r="E102" s="210">
        <f ca="1">ROUND(NORMINV(RAND(),$D$2,$G$2),0)</f>
        <v>16</v>
      </c>
      <c r="F102" s="210">
        <f ca="1">ROUND(NORMINV(RAND(),$D$2,$G$2),0)</f>
        <v>3</v>
      </c>
      <c r="G102" s="210">
        <f ca="1">IF(I102&lt;$D$4,1,0)</f>
        <v>0</v>
      </c>
      <c r="H102" s="210" t="str">
        <f ca="1">IF(G102=1,RANDBETWEEN($G$5,$G$6),"")</f>
        <v/>
      </c>
      <c r="I102" s="210">
        <f ca="1">C102+D102-F102</f>
        <v>175</v>
      </c>
      <c r="J102" s="209">
        <f ca="1">I102*$G$4</f>
        <v>29.750000000000004</v>
      </c>
      <c r="K102" s="209">
        <f ca="1">G102*$G$3</f>
        <v>0</v>
      </c>
      <c r="L102" s="209">
        <f ca="1">J102+K102</f>
        <v>29.750000000000004</v>
      </c>
    </row>
    <row r="103" spans="2:12" hidden="1" x14ac:dyDescent="0.25">
      <c r="B103" s="211">
        <v>94</v>
      </c>
      <c r="C103" s="210">
        <f ca="1">I102</f>
        <v>175</v>
      </c>
      <c r="D103" s="210">
        <f ca="1">IF(H101=1,$D$3,0)+IF(H102=2,$D$3,0)</f>
        <v>0</v>
      </c>
      <c r="E103" s="210">
        <f ca="1">ROUND(NORMINV(RAND(),$D$2,$G$2),0)</f>
        <v>10</v>
      </c>
      <c r="F103" s="210">
        <f ca="1">ROUND(NORMINV(RAND(),$D$2,$G$2),0)</f>
        <v>8</v>
      </c>
      <c r="G103" s="210">
        <f ca="1">IF(I103&lt;$D$4,1,0)</f>
        <v>0</v>
      </c>
      <c r="H103" s="210" t="str">
        <f ca="1">IF(G103=1,RANDBETWEEN($G$5,$G$6),"")</f>
        <v/>
      </c>
      <c r="I103" s="210">
        <f ca="1">C103+D103-F103</f>
        <v>167</v>
      </c>
      <c r="J103" s="209">
        <f ca="1">I103*$G$4</f>
        <v>28.39</v>
      </c>
      <c r="K103" s="209">
        <f ca="1">G103*$G$3</f>
        <v>0</v>
      </c>
      <c r="L103" s="209">
        <f ca="1">J103+K103</f>
        <v>28.39</v>
      </c>
    </row>
    <row r="104" spans="2:12" hidden="1" x14ac:dyDescent="0.25">
      <c r="B104" s="211">
        <v>95</v>
      </c>
      <c r="C104" s="210">
        <f ca="1">I103</f>
        <v>167</v>
      </c>
      <c r="D104" s="210">
        <f ca="1">IF(H102=1,$D$3,0)+IF(H103=2,$D$3,0)</f>
        <v>0</v>
      </c>
      <c r="E104" s="210">
        <f ca="1">ROUND(NORMINV(RAND(),$D$2,$G$2),0)</f>
        <v>5</v>
      </c>
      <c r="F104" s="210">
        <f ca="1">ROUND(NORMINV(RAND(),$D$2,$G$2),0)</f>
        <v>8</v>
      </c>
      <c r="G104" s="210">
        <f ca="1">IF(I104&lt;$D$4,1,0)</f>
        <v>0</v>
      </c>
      <c r="H104" s="210" t="str">
        <f ca="1">IF(G104=1,RANDBETWEEN($G$5,$G$6),"")</f>
        <v/>
      </c>
      <c r="I104" s="210">
        <f ca="1">C104+D104-F104</f>
        <v>159</v>
      </c>
      <c r="J104" s="209">
        <f ca="1">I104*$G$4</f>
        <v>27.03</v>
      </c>
      <c r="K104" s="209">
        <f ca="1">G104*$G$3</f>
        <v>0</v>
      </c>
      <c r="L104" s="209">
        <f ca="1">J104+K104</f>
        <v>27.03</v>
      </c>
    </row>
    <row r="105" spans="2:12" hidden="1" x14ac:dyDescent="0.25">
      <c r="B105" s="211">
        <v>96</v>
      </c>
      <c r="C105" s="210">
        <f ca="1">I104</f>
        <v>159</v>
      </c>
      <c r="D105" s="210">
        <f ca="1">IF(H103=1,$D$3,0)+IF(H104=2,$D$3,0)</f>
        <v>0</v>
      </c>
      <c r="E105" s="210">
        <f ca="1">ROUND(NORMINV(RAND(),$D$2,$G$2),0)</f>
        <v>11</v>
      </c>
      <c r="F105" s="210">
        <f ca="1">ROUND(NORMINV(RAND(),$D$2,$G$2),0)</f>
        <v>9</v>
      </c>
      <c r="G105" s="210">
        <f ca="1">IF(I105&lt;$D$4,1,0)</f>
        <v>0</v>
      </c>
      <c r="H105" s="210" t="str">
        <f ca="1">IF(G105=1,RANDBETWEEN($G$5,$G$6),"")</f>
        <v/>
      </c>
      <c r="I105" s="210">
        <f ca="1">C105+D105-F105</f>
        <v>150</v>
      </c>
      <c r="J105" s="209">
        <f ca="1">I105*$G$4</f>
        <v>25.500000000000004</v>
      </c>
      <c r="K105" s="209">
        <f ca="1">G105*$G$3</f>
        <v>0</v>
      </c>
      <c r="L105" s="209">
        <f ca="1">J105+K105</f>
        <v>25.500000000000004</v>
      </c>
    </row>
    <row r="106" spans="2:12" hidden="1" x14ac:dyDescent="0.25">
      <c r="B106" s="211">
        <v>97</v>
      </c>
      <c r="C106" s="210">
        <f ca="1">I105</f>
        <v>150</v>
      </c>
      <c r="D106" s="210">
        <f ca="1">IF(H104=1,$D$3,0)+IF(H105=2,$D$3,0)</f>
        <v>0</v>
      </c>
      <c r="E106" s="210">
        <f ca="1">ROUND(NORMINV(RAND(),$D$2,$G$2),0)</f>
        <v>8</v>
      </c>
      <c r="F106" s="210">
        <f ca="1">ROUND(NORMINV(RAND(),$D$2,$G$2),0)</f>
        <v>14</v>
      </c>
      <c r="G106" s="210">
        <f ca="1">IF(I106&lt;$D$4,1,0)</f>
        <v>0</v>
      </c>
      <c r="H106" s="210" t="str">
        <f ca="1">IF(G106=1,RANDBETWEEN($G$5,$G$6),"")</f>
        <v/>
      </c>
      <c r="I106" s="210">
        <f ca="1">C106+D106-F106</f>
        <v>136</v>
      </c>
      <c r="J106" s="209">
        <f ca="1">I106*$G$4</f>
        <v>23.12</v>
      </c>
      <c r="K106" s="209">
        <f ca="1">G106*$G$3</f>
        <v>0</v>
      </c>
      <c r="L106" s="209">
        <f ca="1">J106+K106</f>
        <v>23.12</v>
      </c>
    </row>
    <row r="107" spans="2:12" hidden="1" x14ac:dyDescent="0.25">
      <c r="B107" s="211">
        <v>98</v>
      </c>
      <c r="C107" s="210">
        <f ca="1">I106</f>
        <v>136</v>
      </c>
      <c r="D107" s="210">
        <f ca="1">IF(H105=1,$D$3,0)+IF(H106=2,$D$3,0)</f>
        <v>0</v>
      </c>
      <c r="E107" s="210">
        <f ca="1">ROUND(NORMINV(RAND(),$D$2,$G$2),0)</f>
        <v>9</v>
      </c>
      <c r="F107" s="210">
        <f ca="1">ROUND(NORMINV(RAND(),$D$2,$G$2),0)</f>
        <v>10</v>
      </c>
      <c r="G107" s="210">
        <f ca="1">IF(I107&lt;$D$4,1,0)</f>
        <v>0</v>
      </c>
      <c r="H107" s="210" t="str">
        <f ca="1">IF(G107=1,RANDBETWEEN($G$5,$G$6),"")</f>
        <v/>
      </c>
      <c r="I107" s="210">
        <f ca="1">C107+D107-F107</f>
        <v>126</v>
      </c>
      <c r="J107" s="209">
        <f ca="1">I107*$G$4</f>
        <v>21.42</v>
      </c>
      <c r="K107" s="209">
        <f ca="1">G107*$G$3</f>
        <v>0</v>
      </c>
      <c r="L107" s="209">
        <f ca="1">J107+K107</f>
        <v>21.42</v>
      </c>
    </row>
    <row r="108" spans="2:12" x14ac:dyDescent="0.25">
      <c r="B108" s="211">
        <v>99</v>
      </c>
      <c r="C108" s="210">
        <f ca="1">I107</f>
        <v>126</v>
      </c>
      <c r="D108" s="210">
        <f ca="1">IF(H106=1,$D$3,0)+IF(H107=2,$D$3,0)</f>
        <v>0</v>
      </c>
      <c r="E108" s="210">
        <f ca="1">ROUND(NORMINV(RAND(),$D$2,$G$2),0)</f>
        <v>11</v>
      </c>
      <c r="F108" s="210">
        <f ca="1">ROUND(NORMINV(RAND(),$D$2,$G$2),0)</f>
        <v>5</v>
      </c>
      <c r="G108" s="210">
        <f ca="1">IF(I108&lt;$D$4,1,0)</f>
        <v>0</v>
      </c>
      <c r="H108" s="210" t="str">
        <f ca="1">IF(G108=1,RANDBETWEEN($G$5,$G$6),"")</f>
        <v/>
      </c>
      <c r="I108" s="210">
        <f ca="1">C108+D108-F108</f>
        <v>121</v>
      </c>
      <c r="J108" s="209">
        <f ca="1">I108*$G$4</f>
        <v>20.57</v>
      </c>
      <c r="K108" s="209">
        <f ca="1">G108*$G$3</f>
        <v>0</v>
      </c>
      <c r="L108" s="209">
        <f ca="1">J108+K108</f>
        <v>20.57</v>
      </c>
    </row>
    <row r="109" spans="2:12" x14ac:dyDescent="0.25">
      <c r="B109" s="211">
        <v>100</v>
      </c>
      <c r="C109" s="210">
        <f ca="1">I108</f>
        <v>121</v>
      </c>
      <c r="D109" s="210">
        <f ca="1">IF(H107=1,$D$3,0)+IF(H108=2,$D$3,0)</f>
        <v>0</v>
      </c>
      <c r="E109" s="210">
        <f ca="1">ROUND(NORMINV(RAND(),$D$2,$G$2),0)</f>
        <v>10</v>
      </c>
      <c r="F109" s="210">
        <f ca="1">ROUND(NORMINV(RAND(),$D$2,$G$2),0)</f>
        <v>6</v>
      </c>
      <c r="G109" s="210">
        <f ca="1">IF(I109&lt;$D$4,1,0)</f>
        <v>0</v>
      </c>
      <c r="H109" s="210" t="str">
        <f ca="1">IF(G109=1,RANDBETWEEN($G$5,$G$6),"")</f>
        <v/>
      </c>
      <c r="I109" s="210">
        <f ca="1">C109+D109-F109</f>
        <v>115</v>
      </c>
      <c r="J109" s="209">
        <f ca="1">I109*$G$4</f>
        <v>19.55</v>
      </c>
      <c r="K109" s="209">
        <f ca="1">G109*$G$3</f>
        <v>0</v>
      </c>
      <c r="L109" s="209">
        <f ca="1">J109+K109</f>
        <v>19.55</v>
      </c>
    </row>
  </sheetData>
  <mergeCells count="9">
    <mergeCell ref="B5:C5"/>
    <mergeCell ref="E5:F5"/>
    <mergeCell ref="E6:F6"/>
    <mergeCell ref="B2:C2"/>
    <mergeCell ref="E2:F2"/>
    <mergeCell ref="B3:C3"/>
    <mergeCell ref="E3:F3"/>
    <mergeCell ref="B4:C4"/>
    <mergeCell ref="E4:F4"/>
  </mergeCells>
  <phoneticPr fontId="3" type="noConversion"/>
  <printOptions headings="1"/>
  <pageMargins left="0.74803149606299202" right="0.74803149606299202" top="0.98425196850393704" bottom="0.98425196850393704" header="0.511811023622047" footer="0.511811023622047"/>
  <pageSetup paperSize="9" orientation="portrait" blackAndWhite="1" horizontalDpi="360" verticalDpi="360"/>
  <headerFooter alignWithMargins="0"/>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7</vt:i4>
      </vt:variant>
    </vt:vector>
  </HeadingPairs>
  <TitlesOfParts>
    <vt:vector size="7" baseType="lpstr">
      <vt:lpstr>第1题</vt:lpstr>
      <vt:lpstr>第2题</vt:lpstr>
      <vt:lpstr>第3题</vt:lpstr>
      <vt:lpstr>第4题</vt:lpstr>
      <vt:lpstr>第5题</vt:lpstr>
      <vt:lpstr>第6题</vt:lpstr>
      <vt:lpstr>第7题 </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2022-05-19T14:39:28Z</dcterms:modified>
</cp:coreProperties>
</file>