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uangrh/MyGit/radius/inst/extdata/"/>
    </mc:Choice>
  </mc:AlternateContent>
  <bookViews>
    <workbookView xWindow="-32540" yWindow="740" windowWidth="31440" windowHeight="20460" activeTab="1"/>
  </bookViews>
  <sheets>
    <sheet name="Supderdex200 10-300GL std curve" sheetId="5" r:id="rId1"/>
    <sheet name="supderdex200 10-300 Rh vs ERFC" sheetId="8" r:id="rId2"/>
  </sheets>
  <definedNames>
    <definedName name="_xlnm.Print_Area" localSheetId="1">'supderdex200 10-300 Rh vs ERFC'!$A$20:$G$42</definedName>
    <definedName name="solver_adj" localSheetId="1" hidden="1">'supderdex200 10-300 Rh vs ERFC'!$F$33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'supderdex200 10-300 Rh vs ERFC'!$E$33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0.212303076</definedName>
    <definedName name="solver_ver" localSheetId="1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8" l="1"/>
  <c r="E42" i="8"/>
  <c r="C42" i="8"/>
  <c r="G41" i="8"/>
  <c r="E41" i="8"/>
  <c r="C41" i="8"/>
  <c r="G39" i="8"/>
  <c r="E39" i="8"/>
  <c r="C39" i="8"/>
  <c r="G38" i="8"/>
  <c r="E38" i="8"/>
  <c r="C38" i="8"/>
  <c r="G36" i="8"/>
  <c r="E36" i="8"/>
  <c r="C36" i="8"/>
  <c r="G35" i="8"/>
  <c r="E35" i="8"/>
  <c r="C35" i="8"/>
  <c r="G33" i="8"/>
  <c r="E33" i="8"/>
  <c r="C33" i="8"/>
  <c r="G31" i="8"/>
  <c r="E31" i="8"/>
  <c r="C31" i="8"/>
  <c r="G30" i="8"/>
  <c r="E30" i="8"/>
  <c r="C30" i="8"/>
  <c r="G28" i="8"/>
  <c r="E28" i="8"/>
  <c r="C28" i="8"/>
  <c r="G27" i="8"/>
  <c r="E27" i="8"/>
  <c r="C27" i="8"/>
  <c r="G26" i="8"/>
  <c r="E26" i="8"/>
  <c r="C26" i="8"/>
  <c r="G25" i="8"/>
  <c r="E25" i="8"/>
  <c r="C25" i="8"/>
  <c r="G24" i="8"/>
  <c r="E24" i="8"/>
  <c r="C24" i="8"/>
  <c r="G23" i="8"/>
  <c r="E23" i="8"/>
  <c r="C23" i="8"/>
  <c r="G22" i="8"/>
  <c r="E22" i="8"/>
  <c r="C22" i="8"/>
  <c r="E12" i="8"/>
  <c r="C12" i="8"/>
  <c r="E11" i="8"/>
  <c r="C11" i="8"/>
  <c r="E10" i="8"/>
  <c r="C10" i="8"/>
  <c r="E9" i="8"/>
  <c r="C9" i="8"/>
  <c r="E8" i="8"/>
  <c r="C8" i="8"/>
  <c r="F38" i="5"/>
  <c r="G38" i="5"/>
  <c r="F37" i="5"/>
  <c r="G37" i="5"/>
  <c r="F36" i="5"/>
  <c r="G36" i="5"/>
  <c r="F35" i="5"/>
  <c r="G35" i="5"/>
  <c r="F34" i="5"/>
  <c r="G34" i="5"/>
  <c r="F33" i="5"/>
  <c r="G33" i="5"/>
  <c r="C17" i="5"/>
  <c r="C16" i="5"/>
  <c r="C15" i="5"/>
  <c r="C14" i="5"/>
  <c r="C13" i="5"/>
</calcChain>
</file>

<file path=xl/sharedStrings.xml><?xml version="1.0" encoding="utf-8"?>
<sst xmlns="http://schemas.openxmlformats.org/spreadsheetml/2006/main" count="40" uniqueCount="38">
  <si>
    <t>Sigma</t>
  </si>
  <si>
    <t>Mw</t>
  </si>
  <si>
    <t>Mw</t>
    <phoneticPr fontId="2" type="noConversion"/>
  </si>
  <si>
    <t>Log10(Mw)</t>
    <phoneticPr fontId="2" type="noConversion"/>
  </si>
  <si>
    <t>void vol</t>
    <phoneticPr fontId="2" type="noConversion"/>
  </si>
  <si>
    <t>total vol</t>
    <phoneticPr fontId="2" type="noConversion"/>
  </si>
  <si>
    <t>elution vol. (mL)</t>
    <phoneticPr fontId="2" type="noConversion"/>
  </si>
  <si>
    <t>Ve</t>
    <phoneticPr fontId="3" type="noConversion"/>
  </si>
  <si>
    <t>Vt=</t>
    <phoneticPr fontId="3" type="noConversion"/>
  </si>
  <si>
    <t>Vo=</t>
    <phoneticPr fontId="3" type="noConversion"/>
  </si>
  <si>
    <t>Rs (nm)</t>
  </si>
  <si>
    <t>Ve (mL)</t>
  </si>
  <si>
    <t>Rh(nm)</t>
  </si>
  <si>
    <t>(Vt-Vo)</t>
  </si>
  <si>
    <t>(Ve-Vo)</t>
  </si>
  <si>
    <t>Stanard Deviation</t>
  </si>
  <si>
    <t xml:space="preserve">ref. </t>
  </si>
  <si>
    <t>average(nm)</t>
  </si>
  <si>
    <t>column: Superdex200 10/300 GL</t>
    <phoneticPr fontId="2" type="noConversion"/>
  </si>
  <si>
    <t>temp: room temp</t>
    <phoneticPr fontId="2" type="noConversion"/>
  </si>
  <si>
    <t>flow rate: 0.5 mL /min</t>
    <phoneticPr fontId="2" type="noConversion"/>
  </si>
  <si>
    <t>buffer: 20 mM HEPES, pH7.4, 150 mM NaCl, 5 mM EDTA</t>
    <phoneticPr fontId="2" type="noConversion"/>
  </si>
  <si>
    <t>Acta Explorer</t>
    <phoneticPr fontId="2" type="noConversion"/>
  </si>
  <si>
    <t>110816A</t>
    <phoneticPr fontId="2" type="noConversion"/>
  </si>
  <si>
    <t>log(Mw)</t>
    <phoneticPr fontId="1" type="noConversion"/>
  </si>
  <si>
    <t>Mw (kDa)</t>
    <phoneticPr fontId="1" type="noConversion"/>
  </si>
  <si>
    <t>Rotention vol</t>
    <phoneticPr fontId="1" type="noConversion"/>
  </si>
  <si>
    <t>Log(Mw)=(35.275-Ve)/4.3903</t>
    <phoneticPr fontId="2" type="noConversion"/>
  </si>
  <si>
    <t>Calculation of Molecular Weight</t>
    <phoneticPr fontId="2" type="noConversion"/>
  </si>
  <si>
    <t>erfc-1(sigma)</t>
    <phoneticPr fontId="3" type="noConversion"/>
  </si>
  <si>
    <t>D1D2 pH74EDTA5mM</t>
    <phoneticPr fontId="3" type="noConversion"/>
  </si>
  <si>
    <t>110816D</t>
    <phoneticPr fontId="2" type="noConversion"/>
  </si>
  <si>
    <t>ERFC(F25)</t>
    <phoneticPr fontId="3" type="noConversion"/>
  </si>
  <si>
    <t>D3R763Dimer pH8.2EGTA</t>
  </si>
  <si>
    <t>D3R763Gmono pH7.4EDTA</t>
  </si>
  <si>
    <t>D3R763Gmono pH7.4Ca</t>
  </si>
  <si>
    <t>D3R763Gmono pH58Ca</t>
  </si>
  <si>
    <t>D3R763Gmono pH8.2EGTA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</si>
</sst>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8"/>
      <name val="Arial"/>
    </font>
    <font>
      <sz val="9"/>
      <name val="宋体"/>
      <charset val="134"/>
    </font>
    <font>
      <sz val="8"/>
      <name val="Verdana"/>
    </font>
    <font>
      <sz val="14"/>
      <name val="Arial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2" xfId="0" applyFont="1" applyBorder="1"/>
    <xf numFmtId="0" fontId="0" fillId="3" borderId="0" xfId="0" applyFont="1" applyFill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/>
    <xf numFmtId="0" fontId="0" fillId="0" borderId="4" xfId="0" applyFont="1" applyBorder="1"/>
    <xf numFmtId="0" fontId="0" fillId="2" borderId="3" xfId="0" applyFont="1" applyFill="1" applyBorder="1" applyAlignment="1">
      <alignment horizontal="right"/>
    </xf>
    <xf numFmtId="0" fontId="0" fillId="2" borderId="3" xfId="0" applyFont="1" applyFill="1" applyBorder="1"/>
    <xf numFmtId="0" fontId="0" fillId="2" borderId="3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0" fillId="0" borderId="0" xfId="0" applyNumberFormat="1" applyFont="1"/>
    <xf numFmtId="0" fontId="0" fillId="0" borderId="3" xfId="0" applyNumberFormat="1" applyFont="1" applyBorder="1"/>
    <xf numFmtId="0" fontId="0" fillId="0" borderId="3" xfId="0" applyBorder="1"/>
    <xf numFmtId="0" fontId="0" fillId="0" borderId="0" xfId="0" applyFont="1" applyFill="1" applyBorder="1" applyAlignment="1">
      <alignment horizontal="center"/>
    </xf>
    <xf numFmtId="0" fontId="0" fillId="4" borderId="0" xfId="0" applyFill="1"/>
    <xf numFmtId="0" fontId="0" fillId="4" borderId="0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/>
              <a:t>Superdex 200</a:t>
            </a:r>
          </a:p>
        </c:rich>
      </c:tx>
      <c:layout>
        <c:manualLayout>
          <c:xMode val="edge"/>
          <c:yMode val="edge"/>
          <c:x val="0.421597895756593"/>
          <c:y val="0.033078781818939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52587028777"/>
          <c:y val="0.218829244655936"/>
          <c:w val="0.529293190347415"/>
          <c:h val="0.57251837264634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8994699374834"/>
                  <c:y val="-0.3592680972130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en-US"/>
                </a:p>
              </c:txPr>
            </c:trendlineLbl>
          </c:trendline>
          <c:xVal>
            <c:numRef>
              <c:f>'Supderdex200 10-300GL std curve'!$C$13:$C$17</c:f>
              <c:numCache>
                <c:formatCode>General</c:formatCode>
                <c:ptCount val="5"/>
                <c:pt idx="0">
                  <c:v>3.130333768495006</c:v>
                </c:pt>
                <c:pt idx="1">
                  <c:v>4.230448921378274</c:v>
                </c:pt>
                <c:pt idx="2">
                  <c:v>4.643452676486188</c:v>
                </c:pt>
                <c:pt idx="3">
                  <c:v>5.198657086954422</c:v>
                </c:pt>
                <c:pt idx="4">
                  <c:v>5.826074802700826</c:v>
                </c:pt>
              </c:numCache>
            </c:numRef>
          </c:xVal>
          <c:yVal>
            <c:numRef>
              <c:f>'Supderdex200 10-300GL std curve'!$E$13:$E$17</c:f>
              <c:numCache>
                <c:formatCode>General</c:formatCode>
                <c:ptCount val="5"/>
                <c:pt idx="0">
                  <c:v>20.92</c:v>
                </c:pt>
                <c:pt idx="1">
                  <c:v>17.45</c:v>
                </c:pt>
                <c:pt idx="2">
                  <c:v>15.29</c:v>
                </c:pt>
                <c:pt idx="3">
                  <c:v>12.42</c:v>
                </c:pt>
                <c:pt idx="4">
                  <c:v>9.19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37056"/>
        <c:axId val="-2140331312"/>
      </c:scatterChart>
      <c:valAx>
        <c:axId val="-2140337056"/>
        <c:scaling>
          <c:orientation val="minMax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 sz="15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/>
                  <a:t>Log(Mw)</a:t>
                </a:r>
              </a:p>
            </c:rich>
          </c:tx>
          <c:layout>
            <c:manualLayout>
              <c:xMode val="edge"/>
              <c:yMode val="edge"/>
              <c:x val="0.338757617744134"/>
              <c:y val="0.875320168312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2140331312"/>
        <c:crossesAt val="5.0"/>
        <c:crossBetween val="midCat"/>
      </c:valAx>
      <c:valAx>
        <c:axId val="-2140331312"/>
        <c:scaling>
          <c:orientation val="minMax"/>
          <c:min val="5.0"/>
        </c:scaling>
        <c:delete val="0"/>
        <c:axPos val="l"/>
        <c:title>
          <c:tx>
            <c:rich>
              <a:bodyPr/>
              <a:lstStyle/>
              <a:p>
                <a:pPr>
                  <a:defRPr sz="15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/>
                  <a:t>mL</a:t>
                </a:r>
              </a:p>
            </c:rich>
          </c:tx>
          <c:layout>
            <c:manualLayout>
              <c:xMode val="edge"/>
              <c:yMode val="edge"/>
              <c:x val="0.0236686830455206"/>
              <c:y val="0.445293504978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2140337056"/>
        <c:crossesAt val="2.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5840615188039"/>
          <c:y val="0.519716337439793"/>
          <c:w val="0.309300669594606"/>
          <c:h val="0.1500985812100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8978128844"/>
          <c:y val="0.12621359223301"/>
          <c:w val="0.632829540496112"/>
          <c:h val="0.553398058252427"/>
        </c:manualLayout>
      </c:layout>
      <c:scatterChart>
        <c:scatterStyle val="lineMarker"/>
        <c:varyColors val="0"/>
        <c:ser>
          <c:idx val="0"/>
          <c:order val="0"/>
          <c:tx>
            <c:v>Rs vs ERFC-1(sigma)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330751801479361"/>
                  <c:y val="-0.035017878605688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'supderdex200 10-300 Rh vs ERFC'!$F$9:$F$12</c:f>
              <c:numCache>
                <c:formatCode>General</c:formatCode>
                <c:ptCount val="4"/>
                <c:pt idx="0">
                  <c:v>0.27899076632945</c:v>
                </c:pt>
                <c:pt idx="1">
                  <c:v>0.442845390423561</c:v>
                </c:pt>
                <c:pt idx="2">
                  <c:v>0.709276643464842</c:v>
                </c:pt>
                <c:pt idx="3">
                  <c:v>1.265439525835409</c:v>
                </c:pt>
              </c:numCache>
            </c:numRef>
          </c:xVal>
          <c:yVal>
            <c:numRef>
              <c:f>'supderdex200 10-300 Rh vs ERFC'!$G$9:$G$12</c:f>
              <c:numCache>
                <c:formatCode>General</c:formatCode>
                <c:ptCount val="4"/>
                <c:pt idx="0">
                  <c:v>1.89</c:v>
                </c:pt>
                <c:pt idx="1">
                  <c:v>2.75</c:v>
                </c:pt>
                <c:pt idx="2">
                  <c:v>5.22</c:v>
                </c:pt>
                <c:pt idx="3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80496"/>
        <c:axId val="-2140275216"/>
      </c:scatterChart>
      <c:valAx>
        <c:axId val="-214028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erfc-1(sigma)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75216"/>
        <c:crosses val="autoZero"/>
        <c:crossBetween val="midCat"/>
      </c:valAx>
      <c:valAx>
        <c:axId val="-2140275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Rh (nm)</a:t>
                </a:r>
              </a:p>
            </c:rich>
          </c:tx>
          <c:layout>
            <c:manualLayout>
              <c:xMode val="edge"/>
              <c:yMode val="edge"/>
              <c:x val="0.0642611520212241"/>
              <c:y val="0.412646968886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80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2</xdr:row>
      <xdr:rowOff>123825</xdr:rowOff>
    </xdr:from>
    <xdr:to>
      <xdr:col>25</xdr:col>
      <xdr:colOff>438150</xdr:colOff>
      <xdr:row>24</xdr:row>
      <xdr:rowOff>171450</xdr:rowOff>
    </xdr:to>
    <xdr:graphicFrame macro="">
      <xdr:nvGraphicFramePr>
        <xdr:cNvPr id="209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0</xdr:row>
      <xdr:rowOff>85725</xdr:rowOff>
    </xdr:from>
    <xdr:to>
      <xdr:col>18</xdr:col>
      <xdr:colOff>123825</xdr:colOff>
      <xdr:row>17</xdr:row>
      <xdr:rowOff>104775</xdr:rowOff>
    </xdr:to>
    <xdr:graphicFrame macro="">
      <xdr:nvGraphicFramePr>
        <xdr:cNvPr id="5941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38" sqref="B38"/>
    </sheetView>
  </sheetViews>
  <sheetFormatPr baseColWidth="10" defaultColWidth="8.83203125" defaultRowHeight="18" x14ac:dyDescent="0.2"/>
  <cols>
    <col min="1" max="3" width="10" style="2" customWidth="1"/>
    <col min="4" max="6" width="8.83203125" style="2"/>
    <col min="7" max="7" width="10.5" style="2" customWidth="1"/>
    <col min="8" max="16384" width="8.83203125" style="2"/>
  </cols>
  <sheetData>
    <row r="1" spans="1:8" x14ac:dyDescent="0.2">
      <c r="A1" s="2" t="s">
        <v>18</v>
      </c>
    </row>
    <row r="2" spans="1:8" x14ac:dyDescent="0.2">
      <c r="A2" s="2" t="s">
        <v>19</v>
      </c>
    </row>
    <row r="3" spans="1:8" x14ac:dyDescent="0.2">
      <c r="A3" s="2" t="s">
        <v>20</v>
      </c>
    </row>
    <row r="4" spans="1:8" x14ac:dyDescent="0.2">
      <c r="A4" s="2" t="s">
        <v>21</v>
      </c>
    </row>
    <row r="5" spans="1:8" x14ac:dyDescent="0.2">
      <c r="A5" s="2" t="s">
        <v>22</v>
      </c>
    </row>
    <row r="6" spans="1:8" x14ac:dyDescent="0.2">
      <c r="A6" s="2" t="s">
        <v>23</v>
      </c>
    </row>
    <row r="12" spans="1:8" x14ac:dyDescent="0.2">
      <c r="A12" s="1" t="s">
        <v>2</v>
      </c>
      <c r="C12" s="1" t="s">
        <v>3</v>
      </c>
      <c r="E12" s="2" t="s">
        <v>6</v>
      </c>
      <c r="G12" s="2" t="s">
        <v>4</v>
      </c>
      <c r="H12" s="2" t="s">
        <v>5</v>
      </c>
    </row>
    <row r="13" spans="1:8" x14ac:dyDescent="0.2">
      <c r="A13" s="2">
        <v>1350</v>
      </c>
      <c r="C13" s="2">
        <f>LOG10(A:A)</f>
        <v>3.1303337684950061</v>
      </c>
      <c r="E13" s="2">
        <v>20.92</v>
      </c>
      <c r="G13" s="2">
        <v>8.2100000000000009</v>
      </c>
      <c r="H13" s="2">
        <v>21.54</v>
      </c>
    </row>
    <row r="14" spans="1:8" x14ac:dyDescent="0.2">
      <c r="A14" s="2">
        <v>17000</v>
      </c>
      <c r="C14" s="2">
        <f>LOG10(A:A)</f>
        <v>4.2304489213782741</v>
      </c>
      <c r="E14" s="2">
        <v>17.45</v>
      </c>
    </row>
    <row r="15" spans="1:8" x14ac:dyDescent="0.2">
      <c r="A15" s="2">
        <v>44000</v>
      </c>
      <c r="C15" s="2">
        <f>LOG10(A:A)</f>
        <v>4.6434526764861879</v>
      </c>
      <c r="E15" s="2">
        <v>15.29</v>
      </c>
    </row>
    <row r="16" spans="1:8" x14ac:dyDescent="0.2">
      <c r="A16" s="2">
        <v>158000</v>
      </c>
      <c r="C16" s="2">
        <f>LOG10(A:A)</f>
        <v>5.1986570869544222</v>
      </c>
      <c r="E16" s="2">
        <v>12.42</v>
      </c>
    </row>
    <row r="17" spans="1:7" x14ac:dyDescent="0.2">
      <c r="A17" s="2">
        <v>670000</v>
      </c>
      <c r="C17" s="2">
        <f>LOG10(A:A)</f>
        <v>5.826074802700826</v>
      </c>
      <c r="E17" s="2">
        <v>9.19</v>
      </c>
    </row>
    <row r="30" spans="1:7" x14ac:dyDescent="0.2">
      <c r="A30" s="2" t="s">
        <v>28</v>
      </c>
      <c r="E30" s="2" t="s">
        <v>27</v>
      </c>
    </row>
    <row r="32" spans="1:7" x14ac:dyDescent="0.2">
      <c r="E32" s="19" t="s">
        <v>26</v>
      </c>
      <c r="F32" s="19" t="s">
        <v>24</v>
      </c>
      <c r="G32" s="19" t="s">
        <v>25</v>
      </c>
    </row>
    <row r="33" spans="1:7" x14ac:dyDescent="0.2">
      <c r="E33" s="20">
        <v>9.19</v>
      </c>
      <c r="F33" s="20">
        <f t="shared" ref="F33:F38" si="0">(35.275-E33)/4.3903</f>
        <v>5.9415074140719319</v>
      </c>
      <c r="G33" s="21">
        <f t="shared" ref="G33:G38" si="1">POWER(10,F33)/1000</f>
        <v>873.99191284371295</v>
      </c>
    </row>
    <row r="34" spans="1:7" x14ac:dyDescent="0.2">
      <c r="E34" s="20">
        <v>12.42</v>
      </c>
      <c r="F34" s="20">
        <f t="shared" si="0"/>
        <v>5.2057945926246489</v>
      </c>
      <c r="G34" s="21">
        <f t="shared" si="1"/>
        <v>160.61814009928332</v>
      </c>
    </row>
    <row r="35" spans="1:7" x14ac:dyDescent="0.2">
      <c r="E35" s="20">
        <v>15.29</v>
      </c>
      <c r="F35" s="20">
        <f t="shared" si="0"/>
        <v>4.5520807234129785</v>
      </c>
      <c r="G35" s="21">
        <f t="shared" si="1"/>
        <v>35.651739405712661</v>
      </c>
    </row>
    <row r="36" spans="1:7" x14ac:dyDescent="0.2">
      <c r="E36" s="20">
        <v>17.45</v>
      </c>
      <c r="F36" s="20">
        <f t="shared" si="0"/>
        <v>4.0600870099993163</v>
      </c>
      <c r="G36" s="21">
        <f t="shared" si="1"/>
        <v>11.483836747398259</v>
      </c>
    </row>
    <row r="37" spans="1:7" x14ac:dyDescent="0.2">
      <c r="E37" s="20">
        <v>20.92</v>
      </c>
      <c r="F37" s="20">
        <f t="shared" si="0"/>
        <v>3.269708220394961</v>
      </c>
      <c r="G37" s="21">
        <f t="shared" si="1"/>
        <v>1.8608365184785594</v>
      </c>
    </row>
    <row r="38" spans="1:7" x14ac:dyDescent="0.2">
      <c r="A38" s="2" t="s">
        <v>31</v>
      </c>
      <c r="E38" s="20">
        <v>12.57</v>
      </c>
      <c r="F38" s="20">
        <f t="shared" si="0"/>
        <v>5.1716283625264783</v>
      </c>
      <c r="G38" s="21">
        <f t="shared" si="1"/>
        <v>148.46646310733411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abSelected="1" topLeftCell="A5" zoomScale="150" workbookViewId="0">
      <selection activeCell="C23" sqref="C23"/>
    </sheetView>
  </sheetViews>
  <sheetFormatPr baseColWidth="10" defaultColWidth="8.83203125" defaultRowHeight="13" x14ac:dyDescent="0.15"/>
  <cols>
    <col min="1" max="1" width="25.1640625" style="3" customWidth="1"/>
    <col min="2" max="2" width="8" style="3" customWidth="1"/>
    <col min="3" max="3" width="13.5" style="3" customWidth="1"/>
    <col min="4" max="4" width="2.83203125" style="3" customWidth="1"/>
    <col min="5" max="6" width="12" style="3" customWidth="1"/>
    <col min="7" max="7" width="10" style="3" customWidth="1"/>
    <col min="8" max="8" width="9.1640625" style="3" customWidth="1"/>
    <col min="9" max="9" width="5.6640625" style="3" customWidth="1"/>
    <col min="10" max="16384" width="8.83203125" style="3"/>
  </cols>
  <sheetData>
    <row r="1" spans="1:7" x14ac:dyDescent="0.15">
      <c r="B1" s="4" t="s">
        <v>8</v>
      </c>
      <c r="C1" s="5">
        <v>21.54</v>
      </c>
    </row>
    <row r="2" spans="1:7" x14ac:dyDescent="0.15">
      <c r="B2" s="4" t="s">
        <v>9</v>
      </c>
      <c r="C2" s="5">
        <v>8.2100000000000009</v>
      </c>
    </row>
    <row r="5" spans="1:7" x14ac:dyDescent="0.15">
      <c r="C5" s="6" t="s">
        <v>14</v>
      </c>
    </row>
    <row r="6" spans="1:7" x14ac:dyDescent="0.15">
      <c r="B6" s="7"/>
      <c r="C6" s="8" t="s">
        <v>13</v>
      </c>
      <c r="E6" s="5"/>
    </row>
    <row r="7" spans="1:7" x14ac:dyDescent="0.15">
      <c r="A7" s="3" t="s">
        <v>1</v>
      </c>
      <c r="B7" s="7" t="s">
        <v>7</v>
      </c>
      <c r="C7" s="6" t="s">
        <v>0</v>
      </c>
      <c r="F7" t="s">
        <v>29</v>
      </c>
      <c r="G7" s="3" t="s">
        <v>10</v>
      </c>
    </row>
    <row r="8" spans="1:7" x14ac:dyDescent="0.15">
      <c r="A8" s="3">
        <v>1350</v>
      </c>
      <c r="B8" s="3">
        <v>20.92</v>
      </c>
      <c r="C8" s="7">
        <f>(B8-8.21)/(21.54-8.21)</f>
        <v>0.9534883720930234</v>
      </c>
      <c r="D8" s="7"/>
      <c r="E8" s="22">
        <f>ERFC(F8)</f>
        <v>0.95348832952176321</v>
      </c>
      <c r="F8" s="3">
        <v>4.1243267828032677E-2</v>
      </c>
    </row>
    <row r="9" spans="1:7" x14ac:dyDescent="0.15">
      <c r="A9" s="3">
        <v>17000</v>
      </c>
      <c r="B9" s="3">
        <v>17.45</v>
      </c>
      <c r="C9" s="7">
        <f>(B9-8.21)/(21.54-8.21)</f>
        <v>0.69317329332333077</v>
      </c>
      <c r="D9" s="7"/>
      <c r="E9" s="22">
        <f>ERFC(F9)</f>
        <v>0.69317315582516303</v>
      </c>
      <c r="F9" s="3">
        <v>0.27899076632944952</v>
      </c>
      <c r="G9" s="3">
        <v>1.89</v>
      </c>
    </row>
    <row r="10" spans="1:7" x14ac:dyDescent="0.15">
      <c r="A10" s="3">
        <v>44000</v>
      </c>
      <c r="B10" s="3">
        <v>15.29</v>
      </c>
      <c r="C10" s="7">
        <f>(B10-8.21)/(21.54-8.21)</f>
        <v>0.53113278319579893</v>
      </c>
      <c r="D10" s="7"/>
      <c r="E10" s="22">
        <f>ERFC(F10)</f>
        <v>0.53113264187522002</v>
      </c>
      <c r="F10" s="3">
        <v>0.44284539042356075</v>
      </c>
      <c r="G10" s="3">
        <v>2.75</v>
      </c>
    </row>
    <row r="11" spans="1:7" x14ac:dyDescent="0.15">
      <c r="A11" s="3">
        <v>158000</v>
      </c>
      <c r="B11" s="3">
        <v>12.42</v>
      </c>
      <c r="C11" s="7">
        <f>(B11-8.21)/(21.54-8.21)</f>
        <v>0.31582895723930982</v>
      </c>
      <c r="D11" s="7"/>
      <c r="E11" s="22">
        <f>ERFC(F11)</f>
        <v>0.31582774012168752</v>
      </c>
      <c r="F11" s="3">
        <v>0.70927664346484232</v>
      </c>
      <c r="G11" s="3">
        <v>5.22</v>
      </c>
    </row>
    <row r="12" spans="1:7" x14ac:dyDescent="0.15">
      <c r="A12" s="3">
        <v>670000</v>
      </c>
      <c r="B12" s="3">
        <v>9.19</v>
      </c>
      <c r="C12" s="7">
        <f>(B12-8.21)/(21.54-8.21)</f>
        <v>7.3518379594898639E-2</v>
      </c>
      <c r="D12" s="7"/>
      <c r="E12" s="22">
        <f>ERFC(F12)</f>
        <v>7.3517958618935092E-2</v>
      </c>
      <c r="F12" s="3">
        <v>1.265439525835409</v>
      </c>
      <c r="G12" s="3">
        <v>8.5</v>
      </c>
    </row>
    <row r="19" spans="1:24" s="11" customFormat="1" x14ac:dyDescent="0.15"/>
    <row r="20" spans="1:24" s="10" customFormat="1" x14ac:dyDescent="0.15">
      <c r="A20" s="12"/>
      <c r="B20" s="16" t="s">
        <v>11</v>
      </c>
      <c r="C20" s="13" t="s">
        <v>0</v>
      </c>
      <c r="D20" s="12"/>
      <c r="E20" s="24" t="s">
        <v>32</v>
      </c>
      <c r="F20" s="24" t="s">
        <v>29</v>
      </c>
      <c r="G20" s="17" t="s">
        <v>12</v>
      </c>
      <c r="H20" s="12" t="s">
        <v>17</v>
      </c>
      <c r="I20" s="12" t="s">
        <v>15</v>
      </c>
      <c r="J20" s="12"/>
      <c r="K20" s="18" t="s">
        <v>16</v>
      </c>
      <c r="L20" s="12"/>
      <c r="M20" s="12"/>
      <c r="N20" s="15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15">
      <c r="A21" s="12"/>
      <c r="B21" s="16"/>
      <c r="C21" s="12"/>
      <c r="D21" s="12"/>
      <c r="E21" s="12"/>
      <c r="F21" s="12"/>
      <c r="G21" s="17"/>
      <c r="H21" s="12"/>
      <c r="I21" s="12"/>
      <c r="J21" s="12"/>
      <c r="K21" s="17"/>
      <c r="L21" s="12"/>
      <c r="M21" s="12"/>
      <c r="N21" s="15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9" customFormat="1" x14ac:dyDescent="0.15">
      <c r="A22" s="24" t="s">
        <v>30</v>
      </c>
      <c r="B22" s="17">
        <v>12.57</v>
      </c>
      <c r="C22" s="7">
        <f t="shared" ref="C22:C42" si="0">(B22-8.21)/(21.54-8.21)</f>
        <v>0.32708177044261066</v>
      </c>
      <c r="D22" s="12"/>
      <c r="E22" s="23">
        <f t="shared" ref="E22:E28" si="1">ERFC(F22)</f>
        <v>0.32708098742450742</v>
      </c>
      <c r="F22" s="12">
        <v>0.69297199606344417</v>
      </c>
      <c r="G22" s="17">
        <f t="shared" ref="G22:G27" si="2">6.827*F22-0.0123</f>
        <v>4.7186198171251332</v>
      </c>
      <c r="H22" s="14"/>
      <c r="I22" s="14"/>
      <c r="J22" s="12"/>
      <c r="K22" s="17"/>
      <c r="L22" s="12"/>
      <c r="M22" s="12"/>
      <c r="N22" s="15"/>
    </row>
    <row r="23" spans="1:24" s="9" customFormat="1" x14ac:dyDescent="0.15">
      <c r="A23"/>
      <c r="B23">
        <v>12.56</v>
      </c>
      <c r="C23" s="7">
        <f t="shared" si="0"/>
        <v>0.32633158289572395</v>
      </c>
      <c r="D23" s="12"/>
      <c r="E23" s="23">
        <f t="shared" si="1"/>
        <v>0.32633153055922492</v>
      </c>
      <c r="F23" s="12">
        <v>0.69404640024642206</v>
      </c>
      <c r="G23" s="17">
        <f t="shared" si="2"/>
        <v>4.7259547744823234</v>
      </c>
      <c r="H23" s="14"/>
      <c r="I23" s="14"/>
      <c r="J23" s="12"/>
      <c r="K23" s="17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9" customFormat="1" x14ac:dyDescent="0.15">
      <c r="A24"/>
      <c r="B24">
        <v>12.64</v>
      </c>
      <c r="C24" s="7">
        <f t="shared" si="0"/>
        <v>0.33233308327081773</v>
      </c>
      <c r="D24" s="12"/>
      <c r="E24" s="23">
        <f t="shared" si="1"/>
        <v>0.33233305080320247</v>
      </c>
      <c r="F24" s="12">
        <v>0.68548717999383502</v>
      </c>
      <c r="G24" s="17">
        <f t="shared" si="2"/>
        <v>4.6675209778179116</v>
      </c>
      <c r="H24" s="14"/>
      <c r="I24" s="14"/>
      <c r="J24" s="12"/>
      <c r="K24" s="17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15">
      <c r="A25"/>
      <c r="B25">
        <v>12.68</v>
      </c>
      <c r="C25" s="7">
        <f t="shared" si="0"/>
        <v>0.33533383345836454</v>
      </c>
      <c r="D25" s="12"/>
      <c r="E25" s="23">
        <f t="shared" si="1"/>
        <v>0.33533434084945379</v>
      </c>
      <c r="F25" s="12">
        <v>0.6812442723944051</v>
      </c>
      <c r="G25" s="17">
        <f t="shared" si="2"/>
        <v>4.638554647636604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15">
      <c r="A26"/>
      <c r="B26">
        <v>12.05</v>
      </c>
      <c r="C26" s="7">
        <f t="shared" si="0"/>
        <v>0.28807201800450116</v>
      </c>
      <c r="D26" s="12"/>
      <c r="E26" s="23">
        <f t="shared" si="1"/>
        <v>0.28807156533475448</v>
      </c>
      <c r="F26" s="12">
        <v>0.75120308216366605</v>
      </c>
      <c r="G26" s="17">
        <f t="shared" si="2"/>
        <v>5.1161634419313486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15">
      <c r="A27"/>
      <c r="B27">
        <v>11.27</v>
      </c>
      <c r="C27" s="25">
        <f t="shared" si="0"/>
        <v>0.22955738934733677</v>
      </c>
      <c r="D27" s="12"/>
      <c r="E27" s="23">
        <f t="shared" si="1"/>
        <v>0.22955649434977998</v>
      </c>
      <c r="F27" s="12">
        <v>0.84959027891203975</v>
      </c>
      <c r="G27" s="17">
        <f t="shared" si="2"/>
        <v>5.7878528341324955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15">
      <c r="A28" s="26"/>
      <c r="B28" s="26">
        <v>12.23</v>
      </c>
      <c r="C28" s="27">
        <f>(B28-8.21)/(21.54-8.21)</f>
        <v>0.3015753938484621</v>
      </c>
      <c r="D28" s="28"/>
      <c r="E28" s="29">
        <f t="shared" si="1"/>
        <v>0.30157488907824215</v>
      </c>
      <c r="F28" s="28">
        <v>0.73048513943141269</v>
      </c>
      <c r="G28" s="28">
        <f>6.827*F28-0.0123</f>
        <v>4.9747220468982549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30" spans="1:24" x14ac:dyDescent="0.15">
      <c r="A30" t="s">
        <v>33</v>
      </c>
      <c r="B30">
        <v>9.6</v>
      </c>
      <c r="C30" s="25">
        <f t="shared" si="0"/>
        <v>0.10427606901725424</v>
      </c>
      <c r="D30"/>
      <c r="E30" s="29">
        <f>ERFC(F30)</f>
        <v>0.10427610261233058</v>
      </c>
      <c r="F30" s="28">
        <v>1.1486718808652188</v>
      </c>
      <c r="G30" s="28">
        <f>6.827*F30-0.0123</f>
        <v>7.8296829306668485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15">
      <c r="A31"/>
      <c r="B31">
        <v>9.61</v>
      </c>
      <c r="C31" s="25">
        <f>(B31-8.21)/(21.54-8.21)</f>
        <v>0.10502625656414094</v>
      </c>
      <c r="D31"/>
      <c r="E31" s="29">
        <f>ERFC(F31)</f>
        <v>0.10502650513899789</v>
      </c>
      <c r="F31" s="28">
        <v>1.146190859887233</v>
      </c>
      <c r="G31" s="28">
        <f>6.827*F31-0.0123</f>
        <v>7.81274500045014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3" spans="1:24" x14ac:dyDescent="0.15">
      <c r="A33" t="s">
        <v>37</v>
      </c>
      <c r="B33">
        <v>11.04</v>
      </c>
      <c r="C33" s="25">
        <f t="shared" ref="C33" si="3">(B33-8.21)/(21.54-8.21)</f>
        <v>0.21230307576894214</v>
      </c>
      <c r="D33"/>
      <c r="E33" s="29">
        <f>ERFC(F33)</f>
        <v>0.21230314834193292</v>
      </c>
      <c r="F33" s="28">
        <v>0.8819441341446056</v>
      </c>
      <c r="G33" s="28">
        <f>6.827*F33-0.0123</f>
        <v>6.0087326038052229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15">
      <c r="A34"/>
      <c r="B34"/>
      <c r="C34" s="25"/>
      <c r="D34"/>
      <c r="E34" s="29"/>
      <c r="F34" s="28"/>
      <c r="G34" s="28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15">
      <c r="A35" t="s">
        <v>34</v>
      </c>
      <c r="B35">
        <v>11.2</v>
      </c>
      <c r="C35" s="25">
        <f t="shared" si="0"/>
        <v>0.2243060765191297</v>
      </c>
      <c r="D35"/>
      <c r="E35" s="29">
        <f>ERFC(F35)</f>
        <v>0.22430626089168548</v>
      </c>
      <c r="F35" s="28">
        <v>0.85924567375658145</v>
      </c>
      <c r="G35" s="28">
        <f>6.827*F35-0.0123</f>
        <v>5.8537702147361816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15">
      <c r="A36"/>
      <c r="B36">
        <v>11.17</v>
      </c>
      <c r="C36" s="25">
        <f t="shared" si="0"/>
        <v>0.22205551387846958</v>
      </c>
      <c r="D36"/>
      <c r="E36" s="29">
        <f>ERFC(F36)</f>
        <v>0.22205483726111841</v>
      </c>
      <c r="F36" s="28">
        <v>0.86343561832313653</v>
      </c>
      <c r="G36" s="28">
        <f>6.827*F36-0.0123</f>
        <v>5.882374966292053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15">
      <c r="A37"/>
      <c r="B37"/>
      <c r="C37" s="25"/>
      <c r="D37"/>
      <c r="E37" s="29"/>
      <c r="F37" s="28"/>
      <c r="G37" s="28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15">
      <c r="A38" t="s">
        <v>35</v>
      </c>
      <c r="B38">
        <v>11.55</v>
      </c>
      <c r="C38" s="25">
        <f t="shared" si="0"/>
        <v>0.25056264066016504</v>
      </c>
      <c r="D38"/>
      <c r="E38" s="29">
        <f>ERFC(F38)</f>
        <v>0.25056216345691296</v>
      </c>
      <c r="F38" s="28">
        <v>0.81245508918427578</v>
      </c>
      <c r="G38" s="28">
        <f>6.827*F38-0.0123</f>
        <v>5.5343308938610507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15">
      <c r="A39"/>
      <c r="B39">
        <v>11.59</v>
      </c>
      <c r="C39" s="25">
        <f t="shared" si="0"/>
        <v>0.2535633908477119</v>
      </c>
      <c r="D39"/>
      <c r="E39" s="29">
        <f>ERFC(F39)</f>
        <v>0.25356425340033567</v>
      </c>
      <c r="F39" s="28">
        <v>0.80732844930046344</v>
      </c>
      <c r="G39" s="28">
        <f>6.827*F39-0.0123</f>
        <v>5.499331323374264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15">
      <c r="A40"/>
      <c r="B40"/>
      <c r="C40" s="25"/>
      <c r="D40"/>
      <c r="E40" s="29"/>
      <c r="F40" s="28"/>
      <c r="G40" s="28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15">
      <c r="A41" t="s">
        <v>36</v>
      </c>
      <c r="B41">
        <v>9.93</v>
      </c>
      <c r="C41" s="25">
        <f t="shared" si="0"/>
        <v>0.12903225806451607</v>
      </c>
      <c r="D41"/>
      <c r="E41" s="29">
        <f>ERFC(F41)</f>
        <v>0.12903143651317356</v>
      </c>
      <c r="F41" s="28">
        <v>1.0733403062645488</v>
      </c>
      <c r="G41" s="28">
        <f>6.827*F41-0.0123</f>
        <v>7.315394270868075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15">
      <c r="A42"/>
      <c r="B42">
        <v>9.9499999999999993</v>
      </c>
      <c r="C42" s="25">
        <f t="shared" si="0"/>
        <v>0.13053263315828947</v>
      </c>
      <c r="D42"/>
      <c r="E42" s="29">
        <f>ERFC(F42)</f>
        <v>0.13053330499934035</v>
      </c>
      <c r="F42" s="28">
        <v>1.0691470028722831</v>
      </c>
      <c r="G42" s="28">
        <f>6.827*F42-0.0123</f>
        <v>7.2867665886090771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15">
      <c r="E68" s="2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Supderdex200 10-300GL std curve</vt:lpstr>
      <vt:lpstr>supderdex200 10-300 Rh vs ERFC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Ren-Huai Huang</dc:creator>
  <cp:lastModifiedBy>Huang, Ren-Huai</cp:lastModifiedBy>
  <cp:lastPrinted>2011-10-23T21:20:45Z</cp:lastPrinted>
  <dcterms:created xsi:type="dcterms:W3CDTF">2006-03-02T19:52:43Z</dcterms:created>
  <dcterms:modified xsi:type="dcterms:W3CDTF">2016-08-24T20:31:05Z</dcterms:modified>
</cp:coreProperties>
</file>