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工作\投标项目\江门新会骏凯豪庭五期三标项目1栋05户型精装修工程-20260814\投标文件\"/>
    </mc:Choice>
  </mc:AlternateContent>
  <bookViews>
    <workbookView windowWidth="27945" windowHeight="12255" activeTab="1"/>
  </bookViews>
  <sheets>
    <sheet name="汇总表" sheetId="12" r:id="rId1"/>
    <sheet name="标准层户型85" sheetId="6" r:id="rId2"/>
    <sheet name="综合单价分析表" sheetId="9" state="hidden" r:id="rId3"/>
  </sheets>
  <definedNames>
    <definedName name="_xlnm._FilterDatabase" localSheetId="1" hidden="1">标准层户型85!$A$1:$Q$112</definedName>
    <definedName name="_xlnm.Print_Area" localSheetId="0">汇总表!$A$1:$J$6</definedName>
    <definedName name="_xlnm.Print_Titles" localSheetId="0">汇总表!$1:$2</definedName>
    <definedName name="_xlnm.Print_Area" localSheetId="1">标准层户型85!$A$1:$Q$112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<sst xmlns="http://schemas.openxmlformats.org/spreadsheetml/2006/main" count="1829" uniqueCount="449">
  <si>
    <t>江门新会骏凯豪庭五期三标项目1栋05户型精装修工程-汇总表</t>
  </si>
  <si>
    <t>序号</t>
  </si>
  <si>
    <t>项目名称</t>
  </si>
  <si>
    <t>装修面积
（m²）</t>
  </si>
  <si>
    <t>套数</t>
  </si>
  <si>
    <t>单套不含税单价（元）</t>
  </si>
  <si>
    <t>不含税合计（元）</t>
  </si>
  <si>
    <t>税金9%（元）</t>
  </si>
  <si>
    <t>含税合计
（元）</t>
  </si>
  <si>
    <t>含税单方
（元/m2）</t>
  </si>
  <si>
    <t>室内</t>
  </si>
  <si>
    <t>1栋05户型（85）</t>
  </si>
  <si>
    <t>约70套</t>
  </si>
  <si>
    <t>样板房1套</t>
  </si>
  <si>
    <t>室内合计：</t>
  </si>
  <si>
    <t>江门新会骏凯豪庭五期三标项目公区及室内精装修工程室内户型
工程量清单</t>
  </si>
  <si>
    <t>编号</t>
  </si>
  <si>
    <t>项目编码</t>
  </si>
  <si>
    <t>项目特征描述</t>
  </si>
  <si>
    <t>索引</t>
  </si>
  <si>
    <t>主材采购方式</t>
  </si>
  <si>
    <t>单位</t>
  </si>
  <si>
    <r>
      <rPr>
        <b/>
        <sz val="10"/>
        <rFont val="宋体"/>
        <charset val="134"/>
      </rPr>
      <t>工程量
(85)</t>
    </r>
    <r>
      <rPr>
        <b/>
        <sz val="10"/>
        <rFont val="Times New Roman"/>
        <charset val="134"/>
      </rPr>
      <t xml:space="preserve">
q</t>
    </r>
  </si>
  <si>
    <t>审核</t>
  </si>
  <si>
    <r>
      <rPr>
        <b/>
        <sz val="10"/>
        <rFont val="宋体"/>
        <charset val="134"/>
      </rPr>
      <t>不含税合价
（85户型）</t>
    </r>
    <r>
      <rPr>
        <b/>
        <sz val="10"/>
        <rFont val="Times New Roman"/>
        <charset val="134"/>
      </rPr>
      <t xml:space="preserve">
h=a*q</t>
    </r>
  </si>
  <si>
    <t>单位：人民币元</t>
  </si>
  <si>
    <r>
      <rPr>
        <b/>
        <sz val="10"/>
        <rFont val="SimSun"/>
        <charset val="134"/>
      </rPr>
      <t>不含税综合单价</t>
    </r>
    <r>
      <rPr>
        <b/>
        <sz val="10"/>
        <rFont val="Times New Roman"/>
        <charset val="134"/>
      </rPr>
      <t>a</t>
    </r>
    <r>
      <rPr>
        <b/>
        <sz val="10"/>
        <rFont val="SimSun"/>
        <charset val="134"/>
      </rPr>
      <t>构成</t>
    </r>
  </si>
  <si>
    <r>
      <rPr>
        <b/>
        <sz val="10"/>
        <rFont val="宋体"/>
        <charset val="134"/>
      </rPr>
      <t>不含税综合单价</t>
    </r>
    <r>
      <rPr>
        <b/>
        <sz val="10"/>
        <rFont val="Times New Roman"/>
        <charset val="134"/>
      </rPr>
      <t>a=b+c+d+g</t>
    </r>
  </si>
  <si>
    <t>备注</t>
  </si>
  <si>
    <r>
      <rPr>
        <b/>
        <sz val="10"/>
        <rFont val="SimSun"/>
        <charset val="134"/>
      </rPr>
      <t>人工费</t>
    </r>
    <r>
      <rPr>
        <b/>
        <sz val="10"/>
        <rFont val="Times New Roman"/>
        <charset val="134"/>
      </rPr>
      <t xml:space="preserve">
b</t>
    </r>
  </si>
  <si>
    <r>
      <rPr>
        <b/>
        <sz val="10"/>
        <rFont val="SimSun"/>
        <charset val="134"/>
      </rPr>
      <t>辅材</t>
    </r>
    <r>
      <rPr>
        <b/>
        <sz val="10"/>
        <rFont val="Times New Roman"/>
        <charset val="134"/>
      </rPr>
      <t>+</t>
    </r>
    <r>
      <rPr>
        <b/>
        <sz val="10"/>
        <rFont val="SimSun"/>
        <charset val="134"/>
      </rPr>
      <t>机械费</t>
    </r>
    <r>
      <rPr>
        <b/>
        <sz val="10"/>
        <rFont val="Times New Roman"/>
        <charset val="134"/>
      </rPr>
      <t>c</t>
    </r>
  </si>
  <si>
    <r>
      <rPr>
        <b/>
        <sz val="10"/>
        <rFont val="宋体"/>
        <charset val="134"/>
      </rPr>
      <t>主材费</t>
    </r>
    <r>
      <rPr>
        <b/>
        <sz val="10"/>
        <rFont val="Times New Roman"/>
        <charset val="134"/>
      </rPr>
      <t>d</t>
    </r>
    <r>
      <rPr>
        <b/>
        <sz val="10"/>
        <rFont val="宋体"/>
        <charset val="134"/>
      </rPr>
      <t>构成</t>
    </r>
  </si>
  <si>
    <r>
      <rPr>
        <b/>
        <sz val="10"/>
        <rFont val="宋体"/>
        <charset val="134"/>
      </rPr>
      <t>综合费（</t>
    </r>
    <r>
      <rPr>
        <b/>
        <sz val="10"/>
        <rFont val="Times New Roman"/>
        <charset val="134"/>
      </rPr>
      <t>g</t>
    </r>
    <r>
      <rPr>
        <b/>
        <sz val="10"/>
        <rFont val="宋体"/>
        <charset val="134"/>
      </rPr>
      <t>）</t>
    </r>
    <r>
      <rPr>
        <b/>
        <sz val="10"/>
        <rFont val="Times New Roman"/>
        <charset val="134"/>
      </rPr>
      <t>=(b+c+d)*15%</t>
    </r>
  </si>
  <si>
    <r>
      <rPr>
        <b/>
        <sz val="10"/>
        <rFont val="SimSun"/>
        <charset val="134"/>
      </rPr>
      <t>主材单价</t>
    </r>
    <r>
      <rPr>
        <b/>
        <sz val="10"/>
        <rFont val="Times New Roman"/>
        <charset val="134"/>
      </rPr>
      <t xml:space="preserve">
e</t>
    </r>
  </si>
  <si>
    <r>
      <rPr>
        <b/>
        <sz val="10"/>
        <rFont val="宋体"/>
        <charset val="134"/>
      </rPr>
      <t>主材损耗率</t>
    </r>
    <r>
      <rPr>
        <b/>
        <sz val="10"/>
        <rFont val="Times New Roman"/>
        <charset val="134"/>
      </rPr>
      <t xml:space="preserve">
f</t>
    </r>
  </si>
  <si>
    <r>
      <rPr>
        <b/>
        <sz val="10"/>
        <rFont val="宋体"/>
        <charset val="134"/>
      </rPr>
      <t>主材费</t>
    </r>
    <r>
      <rPr>
        <b/>
        <sz val="10"/>
        <rFont val="Times New Roman"/>
        <charset val="134"/>
      </rPr>
      <t xml:space="preserve">
d=e*</t>
    </r>
    <r>
      <rPr>
        <b/>
        <sz val="10"/>
        <rFont val="宋体"/>
        <charset val="134"/>
      </rPr>
      <t>（</t>
    </r>
    <r>
      <rPr>
        <b/>
        <sz val="10"/>
        <rFont val="Times New Roman"/>
        <charset val="134"/>
      </rPr>
      <t>1+f</t>
    </r>
    <r>
      <rPr>
        <b/>
        <sz val="10"/>
        <rFont val="宋体"/>
        <charset val="134"/>
      </rPr>
      <t>）</t>
    </r>
  </si>
  <si>
    <t>一</t>
  </si>
  <si>
    <t>PL0201</t>
  </si>
  <si>
    <t>楼地面装饰工程</t>
  </si>
  <si>
    <t>PL020103001</t>
  </si>
  <si>
    <t>楼地面</t>
  </si>
  <si>
    <t>1.材料品种：瓷砖（CT-01）冠珠800*800  GF-DIQT80329ZH
2.规格：长边规格900mm（含）以内综合考虑
3.铺贴形式：正铺、斜铺、错位铺、工字铺、田字形铺综合考虑
4.找平层厚度、砂浆配合比：综合考虑，满足设计要求
5.结合层厚度、砂浆配合比：综合考虑，满足设计要求</t>
  </si>
  <si>
    <t>玄关、客餐厅、过道</t>
  </si>
  <si>
    <t>乙方自行采购</t>
  </si>
  <si>
    <t>m2</t>
  </si>
  <si>
    <t>1.材料品种：瓷砖(CT-02)冠珠600*600 GF-L66014
2.规格：长边规格900mm（含）以内综合考虑
3.铺贴形式：正铺、斜铺、错位铺、工字铺、田字形铺综合考虑
4.找平层厚度、砂浆配合比：综合考虑，满足设计要求
5.结合层厚度、砂浆配合比：综合考虑，满足设计要求</t>
  </si>
  <si>
    <t>厨房、卫生间、阳台</t>
  </si>
  <si>
    <t>1.材料品种：瓷砖(CT-06)冠珠800*800 GF-L88014
2.规格：长边规格900mm（含）以内综合考虑
3.铺贴形式：正铺、斜铺、错位铺、工字铺、田字形铺综合考虑
4.找平层厚度、砂浆配合比：综合考虑，满足设计要求
5.结合层厚度、砂浆配合比：综合考虑，满足设计要求</t>
  </si>
  <si>
    <t>淋浴间</t>
  </si>
  <si>
    <t>PL020106003</t>
  </si>
  <si>
    <t>窗台石</t>
  </si>
  <si>
    <t>1.材料品种：瓷砖（CT-01）冠珠800*800  GF-DIQT80329ZH
2.规格：综合考虑
3.铺贴形式：综合考虑
4.粘接层：C2级抗滑移瓷砖胶等综合考虑</t>
  </si>
  <si>
    <t>卧室</t>
  </si>
  <si>
    <t>PL020117001</t>
  </si>
  <si>
    <t>自流坪楼地面</t>
  </si>
  <si>
    <t>1.材料种类： 5-8mm厚度水泥自流坪</t>
  </si>
  <si>
    <t>空中花园</t>
  </si>
  <si>
    <t>新增</t>
  </si>
  <si>
    <t>PL020401001</t>
  </si>
  <si>
    <t>防水工程</t>
  </si>
  <si>
    <t>1.材料：单组份聚氨酯防水涂料（I型）
2.涂膜厚度、遍数：1.5mm厚，多遍成活</t>
  </si>
  <si>
    <t>小降板卫生间</t>
  </si>
  <si>
    <t>集采范围：甲定品牌
非集采范围：乙方自行采购</t>
  </si>
  <si>
    <t>PL020111001</t>
  </si>
  <si>
    <t>陶粒回填</t>
  </si>
  <si>
    <t>1.材料品种：C10陶粒混凝土(水泥：陶粒=1：8)</t>
  </si>
  <si>
    <t>m3</t>
  </si>
  <si>
    <t>另一道防水立面防水已含</t>
  </si>
  <si>
    <t>PL020101003</t>
  </si>
  <si>
    <t>水泥砂浆找平层、保护层或找坡层</t>
  </si>
  <si>
    <t>1.砂浆厚度：综合考虑
2.砂浆配合比：综合考虑，满足设计要求</t>
  </si>
  <si>
    <t>卧室、阳改房</t>
  </si>
  <si>
    <t>仅适用于木地板房间</t>
  </si>
  <si>
    <t>PL020107003</t>
  </si>
  <si>
    <t>门槛石</t>
  </si>
  <si>
    <t>1.材料品种：人造石（岗石）
2.规格：
3.铺贴形式：综合考虑
4.找平层厚度、砂浆配合比：综合考虑，满足设计要求
5.结合层厚度、砂浆配合比：综合考虑，满足设计要求</t>
  </si>
  <si>
    <t>入户、公卫、阳台门槛</t>
  </si>
  <si>
    <t>主材按《主材价格一览表》</t>
  </si>
  <si>
    <t>PL020107002</t>
  </si>
  <si>
    <t>1.材料品种：瓷砖 冠珠600*1200 GF-1Q126317
2.规格：综合考虑
3.铺贴形式：综合考虑
4.找平层厚度、砂浆配合比：综合考虑，满足设计要求
5.结合层厚度、砂浆配合比：综合考虑，满足设计要求</t>
  </si>
  <si>
    <t>房门</t>
  </si>
  <si>
    <t>PL020112001</t>
  </si>
  <si>
    <t>架空沉箱</t>
  </si>
  <si>
    <t>1.样式：沉箱架空做法，满足设计要求</t>
  </si>
  <si>
    <t>大降板卫生间</t>
  </si>
  <si>
    <t>PL020101001</t>
  </si>
  <si>
    <t>1.砂浆厚度：20mm
2.砂浆配合比：综合考虑，满足设计要求</t>
  </si>
  <si>
    <t>卫生间、阳台</t>
  </si>
  <si>
    <t>强化木地板</t>
  </si>
  <si>
    <t>1.材料品种、规格、颜色：TYBLCQH02-BL(1218*145*8)
2.粘结材料种类：综合考虑
3.铺贴形式：工字形、田字形、人字形、鱼骨形、混搭等综合考虑
4.铺贴工艺：龙骨铺法、悬浮式铺设法、直接铺设法等综合考虑</t>
  </si>
  <si>
    <t>主卧、次卧、阳改房</t>
  </si>
  <si>
    <t>木塑踢脚线</t>
  </si>
  <si>
    <t>1.材料品类、规格、颜色：GZBLT02(2200*75*14)木塑踢脚
2.安装方式：综合考虑</t>
  </si>
  <si>
    <t>铝合金扣条</t>
  </si>
  <si>
    <t>1.材料品类、规格、颜色：铝合金平钉扣（2700mm）木地板收边条
2.安装方式：综合考虑，满足设计要求</t>
  </si>
  <si>
    <t>二</t>
  </si>
  <si>
    <t>PL0202</t>
  </si>
  <si>
    <t>墙柱面装饰与隔断工程</t>
  </si>
  <si>
    <t>PL020201001</t>
  </si>
  <si>
    <t>内墙钉挂网</t>
  </si>
  <si>
    <t>1.材料品质、规格：热镀锌电焊钢丝网（0.7*25*25）
2.按设计要求设置</t>
  </si>
  <si>
    <t>厨房、卫生间</t>
  </si>
  <si>
    <t>PL020202002</t>
  </si>
  <si>
    <t>墙柱面抹灰</t>
  </si>
  <si>
    <t>1.砂浆厚度：15mm厚
2.砂浆配合比：综合考虑
3.分格缝：达到设计要求</t>
  </si>
  <si>
    <t>PL020207001</t>
  </si>
  <si>
    <t>墙面块料面层</t>
  </si>
  <si>
    <t>1.材料品类、规格、颜色：瓷砖，长边规格900mm（含）以内综合考虑 冠珠600*600 GF-DIQT60119BL
2.安装方式：粘贴，背面需涂刷专用背胶，粘贴时使用专用粘贴胶浆</t>
  </si>
  <si>
    <t>PL020204001</t>
  </si>
  <si>
    <t>内墙刮腻子</t>
  </si>
  <si>
    <t>1.腻子种类：综合考虑
2.刮腻子遍数：≥2遍
3.材料供货方式：乙供三棵树</t>
  </si>
  <si>
    <t>客餐厅、卧室</t>
  </si>
  <si>
    <t>PL020205001</t>
  </si>
  <si>
    <t>内墙涂料</t>
  </si>
  <si>
    <t>1.涂料品类：乳胶漆，颜色综合（PT-03）三棵树
2.遍数：一底两面
3.施工方法：综合考虑</t>
  </si>
  <si>
    <t>1.腻子种类：综合考虑（防水腻子）
2.刮腻子遍数：≥2遍
3.材料供货方式：乙供三棵树</t>
  </si>
  <si>
    <t>空中花园（阳改房）、阳台</t>
  </si>
  <si>
    <t>1.涂料品类：乳胶漆，颜色综合（防水涂料）三棵树
2.遍数：一底两面
3.施工方法：综合考虑</t>
  </si>
  <si>
    <t>PL020206004</t>
  </si>
  <si>
    <t>踢脚线</t>
  </si>
  <si>
    <t>1.材料品类、规格、颜色：瓷砖踢脚线
2.安装方式：综合考虑</t>
  </si>
  <si>
    <t>阳台</t>
  </si>
  <si>
    <t>m</t>
  </si>
  <si>
    <t>PL020206007</t>
  </si>
  <si>
    <t>1.材料品类、规格、颜色：20mm高黑色素水泥砂浆踢脚线
2.安装方式：综合考虑</t>
  </si>
  <si>
    <t>PL020212002</t>
  </si>
  <si>
    <t>门石座脚</t>
  </si>
  <si>
    <t>1.面层材料品类、规格、颜色：人造石（岗石）
2.结合层：综合考虑厚度及配比</t>
  </si>
  <si>
    <t>个</t>
  </si>
  <si>
    <t>户内门M1-主卧单开门
900*2200mm</t>
  </si>
  <si>
    <t>1.材质、品种：PVC木质门，纹理综合考虑，单开、双开综合考虑，含门套基层等
2.洞口尺寸：900*2200mm
3.PVC户内门做法详见户内门深化图</t>
  </si>
  <si>
    <t>主卧</t>
  </si>
  <si>
    <t>樘</t>
  </si>
  <si>
    <t>户内门M2-主卫、公卫单开门
800*2200mm</t>
  </si>
  <si>
    <t>1.材质、品种：PVC木质门，纹理综合考虑，单开、双开综合考虑，含门套基层等
2.洞口尺寸：800*2200mm
3.PVC户内门做法详见户内门深化图</t>
  </si>
  <si>
    <t>主卫、公卫</t>
  </si>
  <si>
    <t>户内门M3-次卧单开防火门
950*2200mm</t>
  </si>
  <si>
    <t>1.材质、品种：PVC木质防火门，纹理综合考虑，单开、双开综合考虑，含门套基层等
2.洞口尺寸：950*2200mm
3.PVC户内门做法详见户内门深化图</t>
  </si>
  <si>
    <t>次卧</t>
  </si>
  <si>
    <t>户内门M3-阳改房单开门
900*2200mm</t>
  </si>
  <si>
    <t>阳改房</t>
  </si>
  <si>
    <t>厨房门明装双移1600*2200mm</t>
  </si>
  <si>
    <t>1.材质、品种：厨房门
2.洞口尺寸：1600*2200mm
3.玻璃品种、厚度：8mm灰色钢化玻璃
4.厨房门做法详见深化图</t>
  </si>
  <si>
    <t>厨房</t>
  </si>
  <si>
    <t>橱柜地柜</t>
  </si>
  <si>
    <t>1.名称：厨房地柜
2.材料种类：做法详见深化图
3.规格：L型地柜长*高*宽（980+1990）*840*600mm</t>
  </si>
  <si>
    <t>套</t>
  </si>
  <si>
    <t>橱柜吊柜</t>
  </si>
  <si>
    <t>1.名称：厨房吊柜
2.材料种类：做法详见深化图
3.规格：长*高*宽1580*（600/400）*370mm</t>
  </si>
  <si>
    <t>浴室柜-主卧</t>
  </si>
  <si>
    <t>1.名称：主卧浴室柜
2.材料种类：做法详见深化图
3.规格：长*高*宽800*540*550mm+800*900*170mm</t>
  </si>
  <si>
    <t>浴室柜-次卧</t>
  </si>
  <si>
    <t>1.名称：次卧浴室柜
2.材料种类：做法详见深化图
3.规格：长*高*宽800*540*550mm+800*900*170mm</t>
  </si>
  <si>
    <t>三</t>
  </si>
  <si>
    <t>PL0203</t>
  </si>
  <si>
    <t>天棚工程</t>
  </si>
  <si>
    <t>PL020303001</t>
  </si>
  <si>
    <t>石膏板吊顶</t>
  </si>
  <si>
    <t>1.形式：平级石膏板；
2.吊杆规格、高度：高度≤1.5米，满足图纸设计要求；
3.龙骨材料、规格：轻钢龙骨，满足图纸设计要求；
4.基层材料、规格：/
5.面层材料、规格：双层9.5mm厚石膏板</t>
  </si>
  <si>
    <t>PL020303005</t>
  </si>
  <si>
    <t>1.形式：石膏板包管/假梁；
2.吊杆规格、高度：/
3.龙骨材料、规格：轻钢龙骨，满足图纸设计要求；
4.基层材料、规格：9mm厚阻燃夹板
5.面层材料、规格：9.5mm厚石膏板</t>
  </si>
  <si>
    <t>客厅、卧室</t>
  </si>
  <si>
    <t>PL020303006</t>
  </si>
  <si>
    <t>1.形式：石膏板侧板；
2.吊杆规格、高度：/
3.龙骨材料、规格：满足图纸设计要求
4.基层材料、规格：9mm厚阻燃夹板 
5.面层材料、规格：9.5mm厚石膏板</t>
  </si>
  <si>
    <t>m²</t>
  </si>
  <si>
    <t>PL020301001</t>
  </si>
  <si>
    <t>天棚刮腻子</t>
  </si>
  <si>
    <t>1.腻子种类：普通/耐水/外墙腻子/三棵树
2.刮腻子遍数：不少于2遍</t>
  </si>
  <si>
    <t>PL020302001</t>
  </si>
  <si>
    <t>天棚涂料</t>
  </si>
  <si>
    <t>1.基层类型：综合考虑
2.涂料类型、刷漆遍数：三棵树乳胶漆，一底两面，颜色综合考虑</t>
  </si>
  <si>
    <t>1.腻子种类：普通/耐水/外墙腻子（防水腻子）三棵树
2.刮腻子遍数：不少于2遍</t>
  </si>
  <si>
    <t>空中花园（阳改房）、阳台、厨房、卫生间</t>
  </si>
  <si>
    <t>1.基层类型：综合考虑（防水乳胶漆）三棵树
2.涂料类型、刷漆遍数：乳胶漆，一底两面，颜色综合考虑</t>
  </si>
  <si>
    <t>PL020605004</t>
  </si>
  <si>
    <t>装饰线条</t>
  </si>
  <si>
    <t>1.材料品类、规格、颜色：10*10mm白色成品铝条
2.安装方式：综合考虑，满足设计要求</t>
  </si>
  <si>
    <t>全屋</t>
  </si>
  <si>
    <t>PL020304001</t>
  </si>
  <si>
    <t>金属板吊顶</t>
  </si>
  <si>
    <t>1.形式：铝扣板
2.吊杆规格、高度：满足图纸设计要求
3.龙骨材料、规格：轻钢龙骨，满足图纸设计要求；
4.面层：铝扣板</t>
  </si>
  <si>
    <t>厨房卫生间</t>
  </si>
  <si>
    <t>四</t>
  </si>
  <si>
    <t>PL0204</t>
  </si>
  <si>
    <t>PL020401003</t>
  </si>
  <si>
    <t>1.材料：聚合物水泥防水涂料（II型）
2.涂膜厚度、遍数：1.5mm厚，多遍成活</t>
  </si>
  <si>
    <t>五</t>
  </si>
  <si>
    <t>PL0206</t>
  </si>
  <si>
    <t>其他装饰工程</t>
  </si>
  <si>
    <t>PL020601001</t>
  </si>
  <si>
    <t>防撞块</t>
  </si>
  <si>
    <t>1.名称：满足使用要求，综合考虑</t>
  </si>
  <si>
    <t>PL020602001</t>
  </si>
  <si>
    <t>装饰盖</t>
  </si>
  <si>
    <t>1.名称：装饰盖/空调孔盖
2.内容：阳台排水立管；走货楼梯消防管底部、顶部、侧面白色塑料装饰盖板；台盆排水管安装防臭盖；橱柜、阳台家政柜所有排水、燃气穿板安装收口盖；空调孔盖</t>
  </si>
  <si>
    <t>PL020602002</t>
  </si>
  <si>
    <t>1.名称：堵头、燃气管根等装饰盖
2.内容：堵头设置装饰盖</t>
  </si>
  <si>
    <t>户</t>
  </si>
  <si>
    <t>PL020603001</t>
  </si>
  <si>
    <t>阳台管根部位进行包框、贴砖处理</t>
  </si>
  <si>
    <t>PL020615001</t>
  </si>
  <si>
    <t>优秀做法</t>
  </si>
  <si>
    <t>1.工作内容：户内，详见《优秀做法标准及费用组成》</t>
  </si>
  <si>
    <t>价格执行《优秀做法要求及标准》</t>
  </si>
  <si>
    <t>拆除铝合金平开门框</t>
  </si>
  <si>
    <t>1.拆除平开门框
2.尺寸：900*2200mm
3.包含拆除后回收、洞口恢复、垃圾清运等</t>
  </si>
  <si>
    <t>空中花园（阳改房）</t>
  </si>
  <si>
    <t>原有栏杆拆除</t>
  </si>
  <si>
    <t>1.拆除原建筑栏杆
2.尺寸：300mm高
3.包含拆除后回收、洞口恢复、垃圾清运等</t>
  </si>
  <si>
    <t>LC395125灰色50平开窗</t>
  </si>
  <si>
    <t>1.铝合金型材+6mm水晶灰(室外)+9A+5mm白玻中空钢化玻璃
2、含吊装、制作安装等所有费用</t>
  </si>
  <si>
    <t>六</t>
  </si>
  <si>
    <t>PL0208</t>
  </si>
  <si>
    <t>强弱电工程</t>
  </si>
  <si>
    <t>PL020808001</t>
  </si>
  <si>
    <t>配线</t>
  </si>
  <si>
    <t>1.名称：管内穿线
2.规格、型号：ZR-BV2.5mm2</t>
  </si>
  <si>
    <t>PL020808002</t>
  </si>
  <si>
    <t>1.名称：管内穿线
2.规格、型号：ZR-BV4.0mm2</t>
  </si>
  <si>
    <t>PL020808004</t>
  </si>
  <si>
    <t>1.名称：管内穿线
2.规格、型号：超五类网线</t>
  </si>
  <si>
    <t>PL020808006</t>
  </si>
  <si>
    <t>1.名称：管内穿线
2.规格、型号：视频线 SYV75-5</t>
  </si>
  <si>
    <t>1.名称：管内穿线
2.规格、型号：报警线 RVV-4*0.5</t>
  </si>
  <si>
    <t>PL020806004</t>
  </si>
  <si>
    <t>配管</t>
  </si>
  <si>
    <t>1.名称：金属软管
2.规格、型号：Φ20
3.其他：含线盒盖板及紧固件</t>
  </si>
  <si>
    <t>开关插座</t>
  </si>
  <si>
    <t>1.名称：单联单控开关
2.规格、型号：G33系列
3.品牌：公牛</t>
  </si>
  <si>
    <t>1.名称：双联单控开关
2.规格、型号：G33系列
3.品牌：公牛</t>
  </si>
  <si>
    <t>1.名称：单联双控开关
2.规格、型号：G33系列
3.品牌：公牛</t>
  </si>
  <si>
    <t>1.名称：双联双控开关
2.规格、型号：G33系列
3.品牌：公牛</t>
  </si>
  <si>
    <t>1.名称：三孔插座16A
2.规格、型号：G33系列
3.品牌：公牛</t>
  </si>
  <si>
    <t>1.名称：三孔插座10A
2.规格、型号：G33系列
3.品牌：公牛</t>
  </si>
  <si>
    <t>1.名称：二三孔+USB插座
2.规格、型号：G33系列
3.品牌：公牛</t>
  </si>
  <si>
    <t>1.名称：二、三孔插座
2.规格、型号：G33系列
3.品牌：公牛</t>
  </si>
  <si>
    <t>1.名称：二、三孔带防溅盒插座
2.规格、型号：G33系列
3.品牌：公牛</t>
  </si>
  <si>
    <t>1.名称：带开关二三孔插座
2.规格、型号：G33系列
3.品牌：公牛</t>
  </si>
  <si>
    <t>1.名称：紧急按钮
2.规格、型号：G33系列
3.品牌：公牛</t>
  </si>
  <si>
    <t>1.名称：电脑插座
2.规格、型号：G33系列
3.品牌：公牛</t>
  </si>
  <si>
    <t>1.名称：电脑电视插座
2.规格、型号：G33系列
3.品牌：公牛</t>
  </si>
  <si>
    <t>1.名称：电话插座
2.规格、型号：G33系列
3.品牌：公牛</t>
  </si>
  <si>
    <t>灯具</t>
  </si>
  <si>
    <t>1.名称：灯泡底座
2.规格、型号：CEG450
3.品牌：西顿</t>
  </si>
  <si>
    <t>1.名称：吸顶灯
2.规格、型号：CEX12-10</t>
  </si>
  <si>
    <t>1.名称：LED筒灯
2.规格、型号：CEA1301D/J-1
3.品牌：西顿</t>
  </si>
  <si>
    <t>1.名称：小夜灯
2.规格、型号：
3.品牌：</t>
  </si>
  <si>
    <t>PL020802002</t>
  </si>
  <si>
    <t>1.名称：灯盘类
2.规格、型号： CEW22RA
3.品牌：西顿</t>
  </si>
  <si>
    <t>PL020803001</t>
  </si>
  <si>
    <t>电器</t>
  </si>
  <si>
    <t>1.名称：排气扇(顶排)
2.规格、型号：达到设计要求 
3.品牌：</t>
  </si>
  <si>
    <t>1.名称：抽油烟机
2.规格、型号：
3.品牌：</t>
  </si>
  <si>
    <t>1.名称：燃气灶
2.规格、型号：
3.品牌：</t>
  </si>
  <si>
    <t>七</t>
  </si>
  <si>
    <t>PL0209</t>
  </si>
  <si>
    <t>给排水工程</t>
  </si>
  <si>
    <t>PL020901001</t>
  </si>
  <si>
    <t>洗菜盆龙头</t>
  </si>
  <si>
    <t>1.名称：洗菜盆龙头
2.规格、型号：LW-1540-CP
3.品牌：勒文贝格</t>
  </si>
  <si>
    <t>龙头及五金</t>
  </si>
  <si>
    <t>洗手盆龙头</t>
  </si>
  <si>
    <t>1.名称：洗手盆龙头
2.规格、型号：LW-1117-CP
3.品牌：勒文贝格</t>
  </si>
  <si>
    <t>PL020901002</t>
  </si>
  <si>
    <t>洗衣机龙头、清洁龙头</t>
  </si>
  <si>
    <t>1.名称：洗衣机龙头、清洁龙头
2.规格、型号：LW-SZ004B-CP
3.品牌：勒文贝格</t>
  </si>
  <si>
    <t>PL020901004</t>
  </si>
  <si>
    <t>花洒</t>
  </si>
  <si>
    <t>1.名称：花洒
2.规格、型号：LW-12014-CP
3.品牌：勒文贝格</t>
  </si>
  <si>
    <t>厨盆</t>
  </si>
  <si>
    <t>1.名称：厨盆
2.规格、型号：LW-D7545L
3.品牌：勒文贝格</t>
  </si>
  <si>
    <t>PL020901005</t>
  </si>
  <si>
    <t>角阀</t>
  </si>
  <si>
    <t>1.名称：角阀
2.规格、型号：LW-JF004B-CP
3.品牌：勒文贝格</t>
  </si>
  <si>
    <t>PL020901007</t>
  </si>
  <si>
    <t>去水器</t>
  </si>
  <si>
    <t>1.名称：去水器
2.规格、型号：
3.品牌：</t>
  </si>
  <si>
    <t>PL020901010</t>
  </si>
  <si>
    <t>给/排水软管</t>
  </si>
  <si>
    <t>1.名称：给/排水软管
2.规格、型号：满足设计要求
3.品牌：综合考虑</t>
  </si>
  <si>
    <t>条</t>
  </si>
  <si>
    <t>PL020901012</t>
  </si>
  <si>
    <t>密封圈</t>
  </si>
  <si>
    <t>1.名称：密封圈
2.规格、型号：满足设计要求
3.品牌：综合考虑</t>
  </si>
  <si>
    <t>PL020902001</t>
  </si>
  <si>
    <t>洁具</t>
  </si>
  <si>
    <t>1.名称：坐便器
2.规格、型号：HDC6375
3.品牌：惠达</t>
  </si>
  <si>
    <t>PL020904001</t>
  </si>
  <si>
    <t>地漏</t>
  </si>
  <si>
    <t>1.名称：地漏
2.规格、型号：LW-DL1003S-BS
3.品牌：勒文贝格</t>
  </si>
  <si>
    <t>1.名称：洗衣机地漏
2.规格、型号：LW-DL1006S-BS
3.品牌：勒文贝格</t>
  </si>
  <si>
    <t>PL020906001</t>
  </si>
  <si>
    <t>排水管线敷设</t>
  </si>
  <si>
    <t>1.材质：按设计要求 
2.规格、型号：按设计要求 
3.配置形式：综合考虑</t>
  </si>
  <si>
    <t>八</t>
  </si>
  <si>
    <t>PL0210</t>
  </si>
  <si>
    <t>措施工程</t>
  </si>
  <si>
    <t>PL021001001</t>
  </si>
  <si>
    <t>成品保护</t>
  </si>
  <si>
    <t>PL021002001</t>
  </si>
  <si>
    <t>开荒保洁费</t>
  </si>
  <si>
    <t>1.名称：第一次：交付评估</t>
  </si>
  <si>
    <t>PL021003001</t>
  </si>
  <si>
    <t>垃圾清运</t>
  </si>
  <si>
    <t>PL021004001</t>
  </si>
  <si>
    <t>瓷砖加工费</t>
  </si>
  <si>
    <t>已含在瓷砖列项费用中</t>
  </si>
  <si>
    <t>九</t>
  </si>
  <si>
    <t>不含税合计：</t>
  </si>
  <si>
    <t>综合单价分析表</t>
  </si>
  <si>
    <t>序号：</t>
  </si>
  <si>
    <t>01</t>
  </si>
  <si>
    <t>项目名称：</t>
  </si>
  <si>
    <t>踢脚线-金属类</t>
  </si>
  <si>
    <t>名称</t>
  </si>
  <si>
    <t>消耗量</t>
  </si>
  <si>
    <t>损耗率</t>
  </si>
  <si>
    <t>单价
（元）</t>
  </si>
  <si>
    <t>合价
（元）</t>
  </si>
  <si>
    <t>人工费</t>
  </si>
  <si>
    <t>综合人工</t>
  </si>
  <si>
    <t>/</t>
  </si>
  <si>
    <t>主材费</t>
  </si>
  <si>
    <t>金属脚线</t>
  </si>
  <si>
    <t>辅材费+机械费</t>
  </si>
  <si>
    <t>综合费（管理费、规费、利润等）=（1+2+3）*15%</t>
  </si>
  <si>
    <t>不含税综合单价（1+2+3+4）</t>
  </si>
  <si>
    <t>税金=（5）*9%</t>
  </si>
  <si>
    <t>含税综合单价=（5+6）</t>
  </si>
  <si>
    <t>备注：以上损耗率、单价、费率均不可调整。表中未列单价的项目，价格详见《主材价格一览表》。</t>
  </si>
  <si>
    <t>消耗量计算规则：</t>
  </si>
  <si>
    <t>同《工程量清单计量计价规则》</t>
  </si>
  <si>
    <t>按设计图示尺寸以展开面积计算</t>
  </si>
  <si>
    <t>02</t>
  </si>
  <si>
    <t>门窗套-金属类、木饰面类</t>
  </si>
  <si>
    <t>金属板</t>
  </si>
  <si>
    <t>03</t>
  </si>
  <si>
    <t>装饰面板</t>
  </si>
  <si>
    <t>装饰面板（金属、玻璃、亚克力等）</t>
  </si>
  <si>
    <t>同《工程量清单计量计价规则》，费用包含基层板、龙骨等费用</t>
  </si>
  <si>
    <t>04</t>
  </si>
  <si>
    <t>装饰墙-木板基层/木板基层+面层</t>
  </si>
  <si>
    <t>木夹板</t>
  </si>
  <si>
    <t>面层材料</t>
  </si>
  <si>
    <t>同《工程量清单计量计价规则》，费用包含龙骨等费用</t>
  </si>
  <si>
    <t>05</t>
  </si>
  <si>
    <t>装饰墙-木龙骨+木板基层/木龙骨+木板基层+面层</t>
  </si>
  <si>
    <t>06</t>
  </si>
  <si>
    <t>装饰墙-金属龙骨+木板基层/金属龙骨+木板基层+面层</t>
  </si>
  <si>
    <t>07-1</t>
  </si>
  <si>
    <t>隔断-卫生间成品隔断、小便隔断</t>
  </si>
  <si>
    <t>卫生间成品隔断</t>
  </si>
  <si>
    <t>小便隔断（石材、玻璃等）</t>
  </si>
  <si>
    <t>07-2</t>
  </si>
  <si>
    <t>隔断-玻璃隔断墙等其他隔断</t>
  </si>
  <si>
    <t>玻璃隔断墙</t>
  </si>
  <si>
    <t>·······</t>
  </si>
  <si>
    <t>08</t>
  </si>
  <si>
    <t>石膏板/硅酸钙板吊顶-平级</t>
  </si>
  <si>
    <t>胶合板</t>
  </si>
  <si>
    <t>石膏板/硅酸钙板</t>
  </si>
  <si>
    <t>按设计图示尺寸以展开面积计算，扣除单个&gt;0.3m2孔洞所占的面积；</t>
  </si>
  <si>
    <t>同《工程量清单计量计价规则》，费用包含龙骨、吊杆、非成品检修口、钉眼防锈、开孔收口等</t>
  </si>
  <si>
    <t>09</t>
  </si>
  <si>
    <t>石膏板/硅酸钙板吊顶-跌级</t>
  </si>
  <si>
    <t>10</t>
  </si>
  <si>
    <t>石膏板/硅酸钙板吊顶-飘窗石膏板</t>
  </si>
  <si>
    <t>按设计图示尺寸以展开面积计算，扣除单个&gt;0.3m2孔洞所占的面积</t>
  </si>
  <si>
    <t>11</t>
  </si>
  <si>
    <t>石膏板/硅酸钙板吊顶-石膏板包管/假梁</t>
  </si>
  <si>
    <t>12</t>
  </si>
  <si>
    <t>石膏板/硅酸钙板吊顶-侧板</t>
  </si>
  <si>
    <t>13</t>
  </si>
  <si>
    <t>金属板吊顶-铝扣板</t>
  </si>
  <si>
    <t>铝扣板</t>
  </si>
  <si>
    <t>同《工程量清单计量计价规则》，费用包含龙骨、吊杆等</t>
  </si>
  <si>
    <t>14-1</t>
  </si>
  <si>
    <t>金属板吊顶-不锈钢板、蜂窝复合金属板（铜、锌、不锈钢、大理石、铝塑板）等金属板</t>
  </si>
  <si>
    <t>蜂窝复合金属板</t>
  </si>
  <si>
    <t>不锈钢板</t>
  </si>
  <si>
    <t>按设计图示尺寸以面积或重量t计算；普通铝材密度按2、71t/m3</t>
  </si>
  <si>
    <t>14-2</t>
  </si>
  <si>
    <t>金属板吊顶-铝合金格栅</t>
  </si>
  <si>
    <t>铝方通</t>
  </si>
  <si>
    <t>t</t>
  </si>
  <si>
    <t>15</t>
  </si>
  <si>
    <t>埃特板吊顶</t>
  </si>
  <si>
    <t>基层板</t>
  </si>
  <si>
    <t>埃特板</t>
  </si>
  <si>
    <t>16</t>
  </si>
  <si>
    <t>薄膜天花</t>
  </si>
  <si>
    <t>透光薄膜</t>
  </si>
  <si>
    <t>17</t>
  </si>
  <si>
    <t>木饰面天花</t>
  </si>
  <si>
    <t>木饰面板</t>
  </si>
  <si>
    <t>18</t>
  </si>
  <si>
    <t>矿棉板吊顶</t>
  </si>
  <si>
    <t>矿棉板</t>
  </si>
  <si>
    <t>19</t>
  </si>
  <si>
    <t>灯槽</t>
  </si>
  <si>
    <t>20</t>
  </si>
  <si>
    <t>窗帘盒</t>
  </si>
  <si>
    <t>21</t>
  </si>
  <si>
    <t>门制作安装-石材饰面门</t>
  </si>
  <si>
    <t>天然石材/人造石</t>
  </si>
  <si>
    <t>同《工程量清单计量计价规则》，费用包含门套（除石门套、金属门套外）、五金配件等费用</t>
  </si>
  <si>
    <t>22</t>
  </si>
  <si>
    <t>门制作安装-玻璃门</t>
  </si>
  <si>
    <t>玻璃门</t>
  </si>
  <si>
    <t>同《工程量清单计量计价规则》，拉手等五金配件费用已考虑在主材费中；若为地弹门，地弹簧另计不含税300元/个</t>
  </si>
  <si>
    <t>23</t>
  </si>
  <si>
    <t>门制作安装-自动感应门</t>
  </si>
  <si>
    <t>自动感应门</t>
  </si>
  <si>
    <t>同《工程量清单计量计价规则》，包含电机费用</t>
  </si>
  <si>
    <t>同《工程量清单计量计价规则》，包含导轨、门夹等配件费用</t>
  </si>
  <si>
    <t xml:space="preserve">24 </t>
  </si>
  <si>
    <t>装饰线条-亚克力、金属装饰线</t>
  </si>
  <si>
    <t>25</t>
  </si>
  <si>
    <t>柜台体</t>
  </si>
  <si>
    <t>基层夹板</t>
  </si>
  <si>
    <t>石材面板</t>
  </si>
  <si>
    <t>同《工程量清单计量计价规则》；台面类柜台（吧台、接待服务前台）按550元/m2、台面类（除吧台、接待服务前台外）柜台按200元/m2、非台面类柜台（如衣柜、镜柜、橱柜吊柜、鞋柜等）按150元/m2</t>
  </si>
  <si>
    <t xml:space="preserve">同《工程量清单计量计价规则》，包含防尘角、柜体连接件、螺丝、胶塞、胶水、玻璃胶、层板托各类连接及加固辅材，以及各类五金配件。台面类柜台（吧台、接待服务前台）按120元/m2、台面类（除吧台、接待服务前台外）柜台按100元/m2、非台面类柜台（如衣柜、镜柜、橱柜吊柜、鞋柜等）按50元/m2。 </t>
  </si>
  <si>
    <t>26-1</t>
  </si>
  <si>
    <t>扶手、栏杆、栏板-玻璃栏杆</t>
  </si>
  <si>
    <t>普通钢材</t>
  </si>
  <si>
    <t>kg</t>
  </si>
  <si>
    <t>镀锌钢材在此主材价基础上增加1.5元/kg</t>
  </si>
  <si>
    <t>不锈钢材</t>
  </si>
  <si>
    <t>铝合金</t>
  </si>
  <si>
    <t>粉末喷涂/油漆涂刷</t>
  </si>
  <si>
    <t>同《工程量清单计量计价规则》；</t>
  </si>
  <si>
    <t>普通钢材、不锈钢材、铝合金：按设计图示尺寸以重量计算，其中普通钢材按 t/m3，铝材密度按2.71t/m3,不锈钢密度按7.93t/m3；
粉末喷涂工程量同钢材/铝合金工程量</t>
  </si>
  <si>
    <t>同《工程量清单计量计价规则》，费用包含连接件、装饰盖、固定座、锚栓、螺钉螺丝、三通外套、转角三通外套等</t>
  </si>
  <si>
    <t>26-2</t>
  </si>
  <si>
    <t>扶手、栏杆、栏板-非玻璃栏杆</t>
  </si>
  <si>
    <t>26-3</t>
  </si>
  <si>
    <t>扶手、栏杆、栏板-靠墙扶手</t>
  </si>
  <si>
    <t>普通钢材、不锈钢材、铝合金：按设计图示尺寸以重量计算，其中普通钢材按7.85t/m3，铝材密度按2.71t/m3,不锈钢密度按7.93t/m3；
粉末喷涂工程量同钢材/铝合金工程量</t>
  </si>
  <si>
    <t>同《工程量清单计量计价规则》，费用包含连接件、装饰盖、固定座、锚栓、螺钉螺丝、尼龙盖帽、（转角）三通外套、玻璃胶等</t>
  </si>
  <si>
    <t>26-4</t>
  </si>
  <si>
    <t>扶手、栏杆、栏板-造型栏杆</t>
  </si>
  <si>
    <t>金属面板</t>
  </si>
  <si>
    <t>皮革、扪皮、软/硬包</t>
  </si>
  <si>
    <t>扶手：同《工程量清单计量计价规则》；
基层夹板、金属面板、木饰面板、皮革、扪皮、软/硬包、玻璃：按设计图示尺寸以展开面积。</t>
  </si>
  <si>
    <t>同《工程量清单计量计价规则》，费用包含钢龙骨/木龙骨等。</t>
  </si>
  <si>
    <t>27</t>
  </si>
  <si>
    <t>门禁</t>
  </si>
  <si>
    <t>同《工程量清单计量计价规则》，费用包含龙骨、夹板基层等。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</si>
</sst>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_ "/>
    <numFmt numFmtId="179" formatCode="0.00_);[Red]\(0.00\)"/>
    <numFmt numFmtId="180" formatCode="#,##0.00_ "/>
  </numFmts>
  <fonts count="4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name val="宋体"/>
      <charset val="134"/>
    </font>
    <font>
      <sz val="11"/>
      <name val="宋体"/>
      <charset val="134"/>
    </font>
    <font>
      <sz val="11"/>
      <name val="SimSun"/>
      <charset val="134"/>
    </font>
    <font>
      <sz val="10"/>
      <name val="SimSun"/>
      <charset val="134"/>
    </font>
    <font>
      <b/>
      <sz val="10"/>
      <name val="SimSun"/>
      <charset val="134"/>
    </font>
    <font>
      <sz val="10"/>
      <name val="微软雅黑"/>
      <charset val="134"/>
    </font>
    <font>
      <sz val="10"/>
      <name val="Times New Roman"/>
      <charset val="134"/>
    </font>
    <font>
      <b/>
      <sz val="16"/>
      <name val="宋体"/>
      <charset val="134"/>
      <scheme val="major"/>
    </font>
    <font>
      <b/>
      <sz val="16"/>
      <name val="Times New Roman"/>
      <charset val="134"/>
    </font>
    <font>
      <sz val="8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0"/>
      <name val="Times New Roman"/>
      <charset val="134"/>
    </font>
    <font>
      <b/>
      <sz val="8"/>
      <name val="Times New Roman"/>
      <charset val="134"/>
    </font>
    <font>
      <sz val="12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0"/>
      <name val="Helv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16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29" fillId="7" borderId="16" applyNumberFormat="0" applyAlignment="0" applyProtection="0">
      <alignment vertical="center"/>
    </xf>
    <xf numFmtId="0" fontId="30" fillId="8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</cellStyleXfs>
  <cellXfs count="14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/>
    </xf>
    <xf numFmtId="176" fontId="6" fillId="0" borderId="1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vertical="center" wrapText="1"/>
    </xf>
    <xf numFmtId="176" fontId="6" fillId="0" borderId="2" xfId="0" applyNumberFormat="1" applyFont="1" applyFill="1" applyBorder="1" applyAlignment="1">
      <alignment horizontal="right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9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4" xfId="0" applyNumberFormat="1" applyFont="1" applyFill="1" applyBorder="1" applyAlignment="1">
      <alignment horizontal="right" vertical="center" wrapText="1"/>
    </xf>
    <xf numFmtId="0" fontId="5" fillId="0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 wrapText="1"/>
    </xf>
    <xf numFmtId="176" fontId="5" fillId="0" borderId="5" xfId="0" applyNumberFormat="1" applyFont="1" applyFill="1" applyBorder="1" applyAlignment="1">
      <alignment horizontal="center" vertical="center"/>
    </xf>
    <xf numFmtId="176" fontId="6" fillId="0" borderId="5" xfId="0" applyNumberFormat="1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3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horizontal="center" vertical="center"/>
    </xf>
    <xf numFmtId="176" fontId="5" fillId="0" borderId="7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9" fontId="5" fillId="0" borderId="4" xfId="0" applyNumberFormat="1" applyFont="1" applyFill="1" applyBorder="1" applyAlignment="1">
      <alignment horizontal="center" vertical="center" wrapText="1"/>
    </xf>
    <xf numFmtId="9" fontId="5" fillId="0" borderId="7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vertical="center" wrapText="1"/>
    </xf>
    <xf numFmtId="176" fontId="5" fillId="0" borderId="8" xfId="0" applyNumberFormat="1" applyFont="1" applyFill="1" applyBorder="1" applyAlignment="1">
      <alignment horizontal="center" vertical="center"/>
    </xf>
    <xf numFmtId="176" fontId="5" fillId="0" borderId="7" xfId="0" applyNumberFormat="1" applyFont="1" applyFill="1" applyBorder="1" applyAlignment="1">
      <alignment horizontal="center" vertical="center"/>
    </xf>
    <xf numFmtId="176" fontId="6" fillId="0" borderId="7" xfId="0" applyNumberFormat="1" applyFont="1" applyFill="1" applyBorder="1" applyAlignment="1">
      <alignment horizontal="right" vertical="center" wrapText="1"/>
    </xf>
    <xf numFmtId="176" fontId="5" fillId="0" borderId="7" xfId="0" applyNumberFormat="1" applyFont="1" applyFill="1" applyBorder="1" applyAlignment="1">
      <alignment horizontal="right" vertical="center" wrapText="1"/>
    </xf>
    <xf numFmtId="176" fontId="5" fillId="0" borderId="4" xfId="0" applyNumberFormat="1" applyFont="1" applyFill="1" applyBorder="1" applyAlignment="1">
      <alignment vertical="center" wrapText="1"/>
    </xf>
    <xf numFmtId="176" fontId="6" fillId="0" borderId="9" xfId="0" applyNumberFormat="1" applyFont="1" applyFill="1" applyBorder="1" applyAlignment="1">
      <alignment horizontal="right" vertical="center" wrapText="1"/>
    </xf>
    <xf numFmtId="9" fontId="5" fillId="0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176" fontId="5" fillId="0" borderId="7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10" fontId="8" fillId="0" borderId="0" xfId="0" applyNumberFormat="1" applyFont="1" applyFill="1" applyAlignment="1">
      <alignment vertical="center" wrapText="1"/>
    </xf>
    <xf numFmtId="0" fontId="9" fillId="0" borderId="0" xfId="0" applyNumberFormat="1" applyFont="1" applyFill="1" applyAlignment="1">
      <alignment horizontal="center" vertical="center" wrapText="1"/>
    </xf>
    <xf numFmtId="0" fontId="9" fillId="0" borderId="0" xfId="0" applyNumberFormat="1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 wrapText="1"/>
    </xf>
    <xf numFmtId="10" fontId="10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Alignment="1"/>
    <xf numFmtId="0" fontId="7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>
      <alignment horizontal="center" vertical="center" wrapText="1"/>
    </xf>
    <xf numFmtId="0" fontId="8" fillId="0" borderId="0" xfId="0" applyNumberFormat="1" applyFont="1" applyFill="1" applyAlignment="1">
      <alignment wrapText="1"/>
    </xf>
    <xf numFmtId="0" fontId="8" fillId="0" borderId="0" xfId="0" applyNumberFormat="1" applyFont="1" applyFill="1" applyAlignment="1">
      <alignment vertical="center" wrapText="1"/>
    </xf>
    <xf numFmtId="10" fontId="8" fillId="0" borderId="0" xfId="0" applyNumberFormat="1" applyFont="1" applyFill="1" applyAlignment="1">
      <alignment wrapText="1"/>
    </xf>
    <xf numFmtId="177" fontId="11" fillId="0" borderId="0" xfId="0" applyNumberFormat="1" applyFont="1" applyFill="1" applyAlignment="1">
      <alignment horizontal="right" vertical="center" wrapText="1"/>
    </xf>
    <xf numFmtId="178" fontId="12" fillId="0" borderId="7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176" fontId="13" fillId="0" borderId="7" xfId="0" applyNumberFormat="1" applyFont="1" applyFill="1" applyBorder="1" applyAlignment="1">
      <alignment horizontal="center" vertical="center" wrapText="1"/>
    </xf>
    <xf numFmtId="176" fontId="6" fillId="0" borderId="7" xfId="0" applyNumberFormat="1" applyFont="1" applyFill="1" applyBorder="1" applyAlignment="1">
      <alignment horizontal="center" vertical="center" wrapText="1"/>
    </xf>
    <xf numFmtId="176" fontId="13" fillId="0" borderId="10" xfId="0" applyNumberFormat="1" applyFont="1" applyFill="1" applyBorder="1" applyAlignment="1">
      <alignment horizontal="center" vertical="center" wrapText="1"/>
    </xf>
    <xf numFmtId="0" fontId="12" fillId="0" borderId="7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177" fontId="11" fillId="0" borderId="7" xfId="0" applyNumberFormat="1" applyFont="1" applyFill="1" applyBorder="1" applyAlignment="1">
      <alignment horizontal="right" vertical="center" wrapText="1"/>
    </xf>
    <xf numFmtId="176" fontId="13" fillId="0" borderId="11" xfId="0" applyNumberFormat="1" applyFont="1" applyFill="1" applyBorder="1" applyAlignment="1">
      <alignment horizontal="center" vertical="center" wrapText="1"/>
    </xf>
    <xf numFmtId="179" fontId="6" fillId="0" borderId="7" xfId="0" applyNumberFormat="1" applyFont="1" applyFill="1" applyBorder="1" applyAlignment="1">
      <alignment horizontal="center" vertical="center" wrapText="1"/>
    </xf>
    <xf numFmtId="179" fontId="14" fillId="0" borderId="7" xfId="0" applyNumberFormat="1" applyFont="1" applyFill="1" applyBorder="1" applyAlignment="1">
      <alignment horizontal="center" vertical="center" wrapText="1"/>
    </xf>
    <xf numFmtId="176" fontId="14" fillId="0" borderId="7" xfId="0" applyNumberFormat="1" applyFont="1" applyFill="1" applyBorder="1" applyAlignment="1">
      <alignment horizontal="center" vertical="center" wrapText="1"/>
    </xf>
    <xf numFmtId="10" fontId="14" fillId="0" borderId="7" xfId="0" applyNumberFormat="1" applyFont="1" applyFill="1" applyBorder="1" applyAlignment="1">
      <alignment horizontal="center" vertical="center" wrapText="1"/>
    </xf>
    <xf numFmtId="176" fontId="13" fillId="0" borderId="7" xfId="0" applyNumberFormat="1" applyFont="1" applyFill="1" applyBorder="1" applyAlignment="1">
      <alignment vertical="center" wrapText="1"/>
    </xf>
    <xf numFmtId="176" fontId="15" fillId="0" borderId="7" xfId="0" applyNumberFormat="1" applyFont="1" applyFill="1" applyBorder="1" applyAlignment="1">
      <alignment horizontal="center" vertical="center" wrapText="1"/>
    </xf>
    <xf numFmtId="176" fontId="13" fillId="0" borderId="12" xfId="0" applyNumberFormat="1" applyFont="1" applyFill="1" applyBorder="1" applyAlignment="1">
      <alignment vertical="center" wrapText="1"/>
    </xf>
    <xf numFmtId="10" fontId="13" fillId="0" borderId="7" xfId="0" applyNumberFormat="1" applyFont="1" applyFill="1" applyBorder="1" applyAlignment="1">
      <alignment horizontal="center" vertical="center" wrapText="1"/>
    </xf>
    <xf numFmtId="10" fontId="13" fillId="0" borderId="7" xfId="3" applyNumberFormat="1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/>
    </xf>
    <xf numFmtId="49" fontId="12" fillId="4" borderId="7" xfId="0" applyNumberFormat="1" applyFont="1" applyFill="1" applyBorder="1" applyAlignment="1">
      <alignment vertical="center"/>
    </xf>
    <xf numFmtId="49" fontId="12" fillId="4" borderId="7" xfId="0" applyNumberFormat="1" applyFont="1" applyFill="1" applyBorder="1" applyAlignment="1">
      <alignment vertical="center" wrapText="1"/>
    </xf>
    <xf numFmtId="0" fontId="12" fillId="4" borderId="7" xfId="0" applyFont="1" applyFill="1" applyBorder="1" applyAlignment="1">
      <alignment vertical="center" wrapText="1"/>
    </xf>
    <xf numFmtId="49" fontId="12" fillId="4" borderId="7" xfId="0" applyNumberFormat="1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vertical="center" wrapText="1"/>
    </xf>
    <xf numFmtId="10" fontId="8" fillId="4" borderId="7" xfId="0" applyNumberFormat="1" applyFont="1" applyFill="1" applyBorder="1" applyAlignment="1">
      <alignment vertical="center" wrapText="1"/>
    </xf>
    <xf numFmtId="0" fontId="12" fillId="0" borderId="7" xfId="0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vertical="center"/>
    </xf>
    <xf numFmtId="49" fontId="5" fillId="0" borderId="7" xfId="0" applyNumberFormat="1" applyFont="1" applyFill="1" applyBorder="1" applyAlignment="1">
      <alignment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176" fontId="8" fillId="0" borderId="7" xfId="0" applyNumberFormat="1" applyFont="1" applyFill="1" applyBorder="1" applyAlignment="1">
      <alignment horizontal="center" vertical="center" wrapText="1"/>
    </xf>
    <xf numFmtId="179" fontId="8" fillId="0" borderId="7" xfId="0" applyNumberFormat="1" applyFont="1" applyFill="1" applyBorder="1" applyAlignment="1">
      <alignment horizontal="center" vertical="center" wrapText="1"/>
    </xf>
    <xf numFmtId="10" fontId="8" fillId="0" borderId="7" xfId="0" applyNumberFormat="1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vertical="center" wrapText="1"/>
    </xf>
    <xf numFmtId="176" fontId="5" fillId="0" borderId="7" xfId="0" applyNumberFormat="1" applyFont="1" applyFill="1" applyBorder="1" applyAlignment="1">
      <alignment horizontal="left" vertical="center" wrapText="1"/>
    </xf>
    <xf numFmtId="49" fontId="5" fillId="0" borderId="7" xfId="0" applyNumberFormat="1" applyFont="1" applyFill="1" applyBorder="1" applyAlignment="1">
      <alignment horizontal="left" vertical="center" wrapText="1"/>
    </xf>
    <xf numFmtId="49" fontId="12" fillId="0" borderId="7" xfId="0" applyNumberFormat="1" applyFont="1" applyFill="1" applyBorder="1" applyAlignment="1">
      <alignment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 wrapText="1"/>
    </xf>
    <xf numFmtId="2" fontId="8" fillId="0" borderId="7" xfId="0" applyNumberFormat="1" applyFont="1" applyFill="1" applyBorder="1" applyAlignment="1">
      <alignment horizontal="center" vertical="center" wrapText="1"/>
    </xf>
    <xf numFmtId="179" fontId="8" fillId="0" borderId="7" xfId="50" applyNumberFormat="1" applyFont="1" applyFill="1" applyBorder="1" applyAlignment="1">
      <alignment horizontal="center" vertical="center" wrapText="1"/>
    </xf>
    <xf numFmtId="176" fontId="8" fillId="0" borderId="7" xfId="49" applyNumberFormat="1" applyFont="1" applyFill="1" applyBorder="1" applyAlignment="1">
      <alignment horizontal="center" vertical="center" wrapText="1"/>
    </xf>
    <xf numFmtId="49" fontId="12" fillId="0" borderId="7" xfId="0" applyNumberFormat="1" applyFont="1" applyFill="1" applyBorder="1" applyAlignment="1">
      <alignment vertical="center" wrapText="1"/>
    </xf>
    <xf numFmtId="0" fontId="4" fillId="0" borderId="7" xfId="0" applyFont="1" applyFill="1" applyBorder="1" applyAlignment="1">
      <alignment horizontal="center" vertical="center" wrapText="1"/>
    </xf>
    <xf numFmtId="49" fontId="12" fillId="0" borderId="7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176" fontId="12" fillId="0" borderId="7" xfId="0" applyNumberFormat="1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vertical="top" wrapText="1"/>
    </xf>
    <xf numFmtId="0" fontId="5" fillId="0" borderId="7" xfId="0" applyFont="1" applyFill="1" applyBorder="1" applyAlignment="1">
      <alignment vertical="top" wrapText="1"/>
    </xf>
    <xf numFmtId="0" fontId="5" fillId="0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vertical="center" wrapText="1"/>
    </xf>
    <xf numFmtId="176" fontId="8" fillId="4" borderId="7" xfId="0" applyNumberFormat="1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180" fontId="16" fillId="0" borderId="0" xfId="0" applyNumberFormat="1" applyFont="1" applyFill="1" applyBorder="1" applyAlignment="1">
      <alignment horizontal="center" vertical="center"/>
    </xf>
    <xf numFmtId="0" fontId="17" fillId="0" borderId="0" xfId="52" applyNumberFormat="1" applyFont="1" applyFill="1" applyAlignment="1" applyProtection="1">
      <alignment horizontal="center" vertical="center" wrapText="1"/>
    </xf>
    <xf numFmtId="0" fontId="17" fillId="0" borderId="0" xfId="52" applyNumberFormat="1" applyFont="1" applyFill="1" applyAlignment="1" applyProtection="1">
      <alignment horizontal="center" vertical="center"/>
    </xf>
    <xf numFmtId="180" fontId="17" fillId="0" borderId="0" xfId="52" applyNumberFormat="1" applyFont="1" applyFill="1" applyAlignment="1" applyProtection="1">
      <alignment horizontal="center" vertical="center"/>
    </xf>
    <xf numFmtId="0" fontId="16" fillId="0" borderId="7" xfId="52" applyNumberFormat="1" applyFont="1" applyFill="1" applyBorder="1" applyAlignment="1" applyProtection="1">
      <alignment horizontal="center" vertical="center" wrapText="1"/>
    </xf>
    <xf numFmtId="176" fontId="16" fillId="0" borderId="7" xfId="52" applyNumberFormat="1" applyFont="1" applyFill="1" applyBorder="1" applyAlignment="1" applyProtection="1">
      <alignment horizontal="center" vertical="center" wrapText="1"/>
    </xf>
    <xf numFmtId="180" fontId="16" fillId="0" borderId="7" xfId="52" applyNumberFormat="1" applyFont="1" applyFill="1" applyBorder="1" applyAlignment="1" applyProtection="1">
      <alignment horizontal="center" vertical="center" wrapText="1"/>
    </xf>
    <xf numFmtId="176" fontId="16" fillId="0" borderId="12" xfId="52" applyNumberFormat="1" applyFont="1" applyFill="1" applyBorder="1" applyAlignment="1" applyProtection="1">
      <alignment horizontal="center" vertical="center" wrapText="1"/>
    </xf>
    <xf numFmtId="176" fontId="18" fillId="0" borderId="7" xfId="52" applyNumberFormat="1" applyFont="1" applyFill="1" applyBorder="1" applyAlignment="1" applyProtection="1">
      <alignment horizontal="center" vertical="center" wrapText="1"/>
    </xf>
    <xf numFmtId="43" fontId="16" fillId="0" borderId="7" xfId="52" applyNumberFormat="1" applyFont="1" applyFill="1" applyBorder="1" applyAlignment="1" applyProtection="1">
      <alignment horizontal="center" vertical="center" wrapText="1"/>
    </xf>
    <xf numFmtId="180" fontId="18" fillId="0" borderId="7" xfId="52" applyNumberFormat="1" applyFont="1" applyFill="1" applyBorder="1" applyAlignment="1" applyProtection="1">
      <alignment horizontal="center" vertical="center" wrapText="1"/>
    </xf>
    <xf numFmtId="43" fontId="18" fillId="0" borderId="7" xfId="52" applyNumberFormat="1" applyFont="1" applyFill="1" applyBorder="1" applyAlignment="1" applyProtection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_A户型 2 3" xfId="50"/>
    <cellStyle name="样式 1" xfId="51"/>
    <cellStyle name="常规_A户型" xf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368300</xdr:colOff>
      <xdr:row>55</xdr:row>
      <xdr:rowOff>490855</xdr:rowOff>
    </xdr:from>
    <xdr:to>
      <xdr:col>3</xdr:col>
      <xdr:colOff>2177415</xdr:colOff>
      <xdr:row>55</xdr:row>
      <xdr:rowOff>1231900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1825" y="43446065"/>
          <a:ext cx="1809115" cy="74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130175</xdr:colOff>
      <xdr:row>56</xdr:row>
      <xdr:rowOff>720725</xdr:rowOff>
    </xdr:from>
    <xdr:to>
      <xdr:col>3</xdr:col>
      <xdr:colOff>982345</xdr:colOff>
      <xdr:row>56</xdr:row>
      <xdr:rowOff>1630045</xdr:rowOff>
    </xdr:to>
    <xdr:pic>
      <xdr:nvPicPr>
        <xdr:cNvPr id="3" name="Picture 2" descr="D:\百度云\3.现场照片\2016年照片\3#4#楼交付评估\2016_10_06_15_41_51.jpg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4" t="24906" b="8214"/>
        <a:stretch>
          <a:fillRect/>
        </a:stretch>
      </xdr:blipFill>
      <xdr:spPr>
        <a:xfrm>
          <a:off x="1663700" y="45097700"/>
          <a:ext cx="852170" cy="909320"/>
        </a:xfrm>
        <a:prstGeom prst="rect">
          <a:avLst/>
        </a:prstGeom>
        <a:noFill/>
      </xdr:spPr>
    </xdr:pic>
    <xdr:clientData/>
  </xdr:twoCellAnchor>
  <xdr:twoCellAnchor>
    <xdr:from>
      <xdr:col>3</xdr:col>
      <xdr:colOff>1195705</xdr:colOff>
      <xdr:row>56</xdr:row>
      <xdr:rowOff>775335</xdr:rowOff>
    </xdr:from>
    <xdr:to>
      <xdr:col>3</xdr:col>
      <xdr:colOff>2235200</xdr:colOff>
      <xdr:row>56</xdr:row>
      <xdr:rowOff>1506855</xdr:rowOff>
    </xdr:to>
    <xdr:pic>
      <xdr:nvPicPr>
        <xdr:cNvPr id="4" name="Picture 2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29230" y="45152310"/>
          <a:ext cx="1039495" cy="73152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2382520</xdr:colOff>
      <xdr:row>56</xdr:row>
      <xdr:rowOff>675005</xdr:rowOff>
    </xdr:from>
    <xdr:to>
      <xdr:col>3</xdr:col>
      <xdr:colOff>3414395</xdr:colOff>
      <xdr:row>56</xdr:row>
      <xdr:rowOff>1498600</xdr:rowOff>
    </xdr:to>
    <xdr:pic>
      <xdr:nvPicPr>
        <xdr:cNvPr id="5" name="图片 207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16045" y="45051980"/>
          <a:ext cx="1031875" cy="823595"/>
        </a:xfrm>
        <a:prstGeom prst="rect">
          <a:avLst/>
        </a:prstGeom>
      </xdr:spPr>
    </xdr:pic>
    <xdr:clientData/>
  </xdr:twoCellAnchor>
  <xdr:twoCellAnchor editAs="oneCell">
    <xdr:from>
      <xdr:col>3</xdr:col>
      <xdr:colOff>216535</xdr:colOff>
      <xdr:row>56</xdr:row>
      <xdr:rowOff>1765300</xdr:rowOff>
    </xdr:from>
    <xdr:to>
      <xdr:col>3</xdr:col>
      <xdr:colOff>1929765</xdr:colOff>
      <xdr:row>56</xdr:row>
      <xdr:rowOff>2580005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50060" y="46142275"/>
          <a:ext cx="1713230" cy="814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2088515</xdr:colOff>
      <xdr:row>56</xdr:row>
      <xdr:rowOff>1668145</xdr:rowOff>
    </xdr:from>
    <xdr:to>
      <xdr:col>3</xdr:col>
      <xdr:colOff>2576195</xdr:colOff>
      <xdr:row>56</xdr:row>
      <xdr:rowOff>2786380</xdr:rowOff>
    </xdr:to>
    <xdr:pic>
      <xdr:nvPicPr>
        <xdr:cNvPr id="7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622040" y="46045120"/>
          <a:ext cx="487680" cy="1118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2742565</xdr:colOff>
      <xdr:row>56</xdr:row>
      <xdr:rowOff>1765300</xdr:rowOff>
    </xdr:from>
    <xdr:to>
      <xdr:col>3</xdr:col>
      <xdr:colOff>3221355</xdr:colOff>
      <xdr:row>56</xdr:row>
      <xdr:rowOff>2691130</xdr:rowOff>
    </xdr:to>
    <xdr:pic>
      <xdr:nvPicPr>
        <xdr:cNvPr id="8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276090" y="46142275"/>
          <a:ext cx="478790" cy="925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379730</xdr:colOff>
      <xdr:row>57</xdr:row>
      <xdr:rowOff>318770</xdr:rowOff>
    </xdr:from>
    <xdr:to>
      <xdr:col>3</xdr:col>
      <xdr:colOff>2314575</xdr:colOff>
      <xdr:row>57</xdr:row>
      <xdr:rowOff>1243965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13255" y="47618015"/>
          <a:ext cx="1934845" cy="925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368935</xdr:colOff>
      <xdr:row>57</xdr:row>
      <xdr:rowOff>1301115</xdr:rowOff>
    </xdr:from>
    <xdr:to>
      <xdr:col>3</xdr:col>
      <xdr:colOff>2303780</xdr:colOff>
      <xdr:row>57</xdr:row>
      <xdr:rowOff>2079625</xdr:rowOff>
    </xdr:to>
    <xdr:pic>
      <xdr:nvPicPr>
        <xdr:cNvPr id="10" name="图片 9" descr="798c1292982b5e53a1253c2b7fb0dc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02460" y="48600360"/>
          <a:ext cx="1934845" cy="778510"/>
        </a:xfrm>
        <a:prstGeom prst="rect">
          <a:avLst/>
        </a:prstGeom>
      </xdr:spPr>
    </xdr:pic>
    <xdr:clientData/>
  </xdr:twoCellAnchor>
  <xdr:twoCellAnchor editAs="oneCell">
    <xdr:from>
      <xdr:col>3</xdr:col>
      <xdr:colOff>455930</xdr:colOff>
      <xdr:row>58</xdr:row>
      <xdr:rowOff>142240</xdr:rowOff>
    </xdr:from>
    <xdr:to>
      <xdr:col>3</xdr:col>
      <xdr:colOff>2428875</xdr:colOff>
      <xdr:row>58</xdr:row>
      <xdr:rowOff>942340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89455" y="49587150"/>
          <a:ext cx="1972945" cy="800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view="pageBreakPreview" zoomScaleNormal="85" workbookViewId="0">
      <pane ySplit="2" topLeftCell="A3" activePane="bottomLeft" state="frozen"/>
      <selection/>
      <selection pane="bottomLeft" activeCell="E5" sqref="E5"/>
    </sheetView>
  </sheetViews>
  <sheetFormatPr defaultColWidth="9" defaultRowHeight="14.25"/>
  <cols>
    <col min="1" max="1" width="9.25" style="132" customWidth="1"/>
    <col min="2" max="2" width="24.5" style="132" customWidth="1"/>
    <col min="3" max="3" width="14.25" style="134" customWidth="1"/>
    <col min="4" max="4" width="10.3833333333333" style="134" customWidth="1"/>
    <col min="5" max="5" width="17.25" style="132" customWidth="1"/>
    <col min="6" max="6" width="19.8916666666667" style="132" customWidth="1"/>
    <col min="7" max="7" width="17.6333333333333" style="132" customWidth="1"/>
    <col min="8" max="8" width="19.8916666666667" style="132" customWidth="1"/>
    <col min="9" max="9" width="15.6333333333333" style="132" customWidth="1"/>
    <col min="10" max="10" width="24.6916666666667" style="132" customWidth="1"/>
    <col min="11" max="16384" width="9" style="132"/>
  </cols>
  <sheetData>
    <row r="1" s="132" customFormat="1" ht="34.15" customHeight="1" spans="1:10">
      <c r="A1" s="135" t="s">
        <v>0</v>
      </c>
      <c r="B1" s="136"/>
      <c r="C1" s="137"/>
      <c r="D1" s="137"/>
      <c r="E1" s="136"/>
      <c r="F1" s="136"/>
      <c r="G1" s="136"/>
      <c r="H1" s="136"/>
      <c r="I1" s="136"/>
      <c r="J1" s="136"/>
    </row>
    <row r="2" s="133" customFormat="1" ht="41" customHeight="1" spans="1:10">
      <c r="A2" s="138" t="s">
        <v>1</v>
      </c>
      <c r="B2" s="139" t="s">
        <v>2</v>
      </c>
      <c r="C2" s="140" t="s">
        <v>3</v>
      </c>
      <c r="D2" s="140" t="s">
        <v>4</v>
      </c>
      <c r="E2" s="139" t="s">
        <v>5</v>
      </c>
      <c r="F2" s="139" t="s">
        <v>6</v>
      </c>
      <c r="G2" s="139" t="s">
        <v>7</v>
      </c>
      <c r="H2" s="139" t="s">
        <v>8</v>
      </c>
      <c r="I2" s="139" t="s">
        <v>9</v>
      </c>
      <c r="J2" s="141"/>
    </row>
    <row r="3" s="132" customFormat="1" ht="28" customHeight="1" spans="1:10">
      <c r="A3" s="138"/>
      <c r="B3" s="142" t="s">
        <v>10</v>
      </c>
      <c r="C3" s="140"/>
      <c r="D3" s="140"/>
      <c r="E3" s="139"/>
      <c r="F3" s="139"/>
      <c r="G3" s="139"/>
      <c r="H3" s="141"/>
      <c r="I3" s="141"/>
      <c r="J3" s="141"/>
    </row>
    <row r="4" s="132" customFormat="1" ht="35" customHeight="1" spans="1:10">
      <c r="A4" s="138">
        <v>1</v>
      </c>
      <c r="B4" s="139" t="s">
        <v>11</v>
      </c>
      <c r="C4" s="140">
        <f>标准层户型85!H108</f>
        <v>82.56</v>
      </c>
      <c r="D4" s="140">
        <v>70</v>
      </c>
      <c r="E4" s="143">
        <f>标准层户型85!P112</f>
        <v>0</v>
      </c>
      <c r="F4" s="143">
        <f>D4*E4</f>
        <v>0</v>
      </c>
      <c r="G4" s="143">
        <f>F4*9%</f>
        <v>0</v>
      </c>
      <c r="H4" s="143">
        <f>F4+G4</f>
        <v>0</v>
      </c>
      <c r="I4" s="143">
        <f>H4/(C4*D4)</f>
        <v>0</v>
      </c>
      <c r="J4" s="139" t="s">
        <v>12</v>
      </c>
    </row>
    <row r="5" s="132" customFormat="1" ht="35" customHeight="1" spans="1:10">
      <c r="A5" s="138">
        <v>2</v>
      </c>
      <c r="B5" s="139" t="s">
        <v>11</v>
      </c>
      <c r="C5" s="140">
        <f>标准层户型85!H109</f>
        <v>82.56</v>
      </c>
      <c r="D5" s="140">
        <v>1</v>
      </c>
      <c r="E5" s="143"/>
      <c r="F5" s="143"/>
      <c r="G5" s="143"/>
      <c r="H5" s="143"/>
      <c r="I5" s="143"/>
      <c r="J5" s="139" t="s">
        <v>13</v>
      </c>
    </row>
    <row r="6" s="132" customFormat="1" ht="32.25" customHeight="1" spans="1:10">
      <c r="A6" s="138">
        <v>3</v>
      </c>
      <c r="B6" s="142" t="s">
        <v>14</v>
      </c>
      <c r="C6" s="144">
        <f>C4*D4+C5*D5</f>
        <v>5861.76</v>
      </c>
      <c r="D6" s="144">
        <f>D4+D5</f>
        <v>71</v>
      </c>
      <c r="E6" s="144">
        <f t="shared" ref="E6:H6" si="0">SUM(E4:E5)</f>
        <v>0</v>
      </c>
      <c r="F6" s="144">
        <f t="shared" si="0"/>
        <v>0</v>
      </c>
      <c r="G6" s="144">
        <f t="shared" si="0"/>
        <v>0</v>
      </c>
      <c r="H6" s="144">
        <f t="shared" si="0"/>
        <v>0</v>
      </c>
      <c r="I6" s="145">
        <f>H6/C6</f>
        <v>0</v>
      </c>
      <c r="J6" s="139"/>
    </row>
    <row r="7" s="132" customFormat="1" spans="1:10">
      <c r="C7" s="134"/>
      <c r="D7" s="134"/>
    </row>
    <row r="8" s="132" customFormat="1" spans="1:10">
      <c r="C8" s="134"/>
      <c r="D8" s="134"/>
      <c r="J8" s="133"/>
    </row>
    <row r="9" s="132" customFormat="1" spans="1:10">
      <c r="C9" s="134"/>
      <c r="D9" s="134"/>
    </row>
    <row r="10" s="132" customFormat="1" spans="1:10">
      <c r="C10" s="134"/>
      <c r="D10" s="134"/>
      <c r="J10" s="133"/>
    </row>
  </sheetData>
  <mergeCells count="1">
    <mergeCell ref="A1:J1"/>
  </mergeCells>
  <printOptions horizontalCentered="1"/>
  <pageMargins left="0.393055555555556" right="0.393055555555556" top="0.393055555555556" bottom="0.393055555555556" header="0.393055555555556" footer="0.393055555555556"/>
  <pageSetup paperSize="9" scale="56" fitToHeight="0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S178"/>
  <sheetViews>
    <sheetView tabSelected="1" view="pageBreakPreview" zoomScaleNormal="25" workbookViewId="0">
      <pane xSplit="7" ySplit="6" topLeftCell="H96" activePane="bottomRight" state="frozen"/>
      <selection/>
      <selection pane="topRight"/>
      <selection pane="bottomLeft"/>
      <selection pane="bottomRight" activeCell="D100" sqref="D100"/>
    </sheetView>
  </sheetViews>
  <sheetFormatPr defaultColWidth="9" defaultRowHeight="13.5"/>
  <cols>
    <col min="1" max="1" width="6.25" style="1" customWidth="1"/>
    <col min="2" max="2" width="14" style="1" hidden="1" customWidth="1"/>
    <col min="3" max="3" width="13.875" style="64" customWidth="1"/>
    <col min="4" max="4" width="49.375" style="64" customWidth="1"/>
    <col min="5" max="5" width="10.5" style="64" customWidth="1"/>
    <col min="6" max="6" width="11.75" style="65" customWidth="1"/>
    <col min="7" max="7" width="7.125" style="64" customWidth="1"/>
    <col min="8" max="8" width="11" style="66" customWidth="1"/>
    <col min="9" max="11" width="11" style="66" customWidth="1" outlineLevel="1"/>
    <col min="12" max="12" width="11" style="67" customWidth="1" outlineLevel="1"/>
    <col min="13" max="14" width="11" style="66" customWidth="1" outlineLevel="1"/>
    <col min="15" max="16" width="11" style="66" customWidth="1"/>
    <col min="17" max="17" width="11.125" style="64" customWidth="1"/>
    <col min="18" max="18" width="14.1083333333333" style="1"/>
    <col min="19" max="20" width="12.8916666666667" style="1"/>
    <col min="21" max="16384" width="9" style="1"/>
  </cols>
  <sheetData>
    <row r="1" s="1" customFormat="1" ht="42.75" customHeight="1" spans="1:17">
      <c r="A1" s="68" t="s">
        <v>15</v>
      </c>
      <c r="B1" s="69"/>
      <c r="C1" s="68"/>
      <c r="D1" s="68"/>
      <c r="E1" s="68"/>
      <c r="F1" s="68"/>
      <c r="G1" s="68"/>
      <c r="H1" s="70"/>
      <c r="I1" s="70"/>
      <c r="J1" s="70"/>
      <c r="K1" s="70"/>
      <c r="L1" s="71"/>
      <c r="M1" s="70"/>
      <c r="N1" s="70"/>
      <c r="O1" s="70"/>
      <c r="P1" s="70"/>
      <c r="Q1" s="68"/>
    </row>
    <row r="2" s="1" customFormat="1" ht="16.5" spans="1:17">
      <c r="A2" s="72"/>
      <c r="B2" s="73"/>
      <c r="C2" s="74"/>
      <c r="D2" s="74"/>
      <c r="E2" s="74"/>
      <c r="F2" s="75"/>
      <c r="G2" s="74"/>
      <c r="H2" s="76"/>
      <c r="I2" s="77"/>
      <c r="J2" s="77"/>
      <c r="K2" s="76"/>
      <c r="L2" s="78"/>
      <c r="M2" s="76"/>
      <c r="N2" s="76"/>
      <c r="O2" s="76"/>
      <c r="P2" s="76"/>
      <c r="Q2" s="79"/>
    </row>
    <row r="3" s="1" customFormat="1" spans="1:17">
      <c r="A3" s="80" t="s">
        <v>16</v>
      </c>
      <c r="B3" s="81" t="s">
        <v>17</v>
      </c>
      <c r="C3" s="82" t="s">
        <v>2</v>
      </c>
      <c r="D3" s="82" t="s">
        <v>18</v>
      </c>
      <c r="E3" s="83" t="s">
        <v>19</v>
      </c>
      <c r="F3" s="83" t="s">
        <v>20</v>
      </c>
      <c r="G3" s="82" t="s">
        <v>21</v>
      </c>
      <c r="H3" s="84" t="s">
        <v>22</v>
      </c>
      <c r="I3" s="85" t="s">
        <v>23</v>
      </c>
      <c r="J3" s="86"/>
      <c r="K3" s="86"/>
      <c r="L3" s="86"/>
      <c r="M3" s="86"/>
      <c r="N3" s="86"/>
      <c r="O3" s="86"/>
      <c r="P3" s="84" t="s">
        <v>24</v>
      </c>
      <c r="Q3" s="87" t="s">
        <v>25</v>
      </c>
    </row>
    <row r="4" s="1" customFormat="1" ht="19.5" customHeight="1" spans="1:17">
      <c r="A4" s="80"/>
      <c r="B4" s="81"/>
      <c r="C4" s="82"/>
      <c r="D4" s="82"/>
      <c r="E4" s="83"/>
      <c r="F4" s="83"/>
      <c r="G4" s="82"/>
      <c r="H4" s="88"/>
      <c r="I4" s="89" t="s">
        <v>26</v>
      </c>
      <c r="J4" s="90"/>
      <c r="K4" s="91"/>
      <c r="L4" s="92"/>
      <c r="M4" s="91"/>
      <c r="N4" s="91"/>
      <c r="O4" s="82" t="s">
        <v>27</v>
      </c>
      <c r="P4" s="88"/>
      <c r="Q4" s="82" t="s">
        <v>28</v>
      </c>
    </row>
    <row r="5" s="1" customFormat="1" ht="27" customHeight="1" spans="1:17">
      <c r="A5" s="80"/>
      <c r="B5" s="81"/>
      <c r="C5" s="82"/>
      <c r="D5" s="82"/>
      <c r="E5" s="83"/>
      <c r="F5" s="83"/>
      <c r="G5" s="82"/>
      <c r="H5" s="88"/>
      <c r="I5" s="89" t="s">
        <v>29</v>
      </c>
      <c r="J5" s="89" t="s">
        <v>30</v>
      </c>
      <c r="K5" s="82" t="s">
        <v>31</v>
      </c>
      <c r="L5" s="92"/>
      <c r="M5" s="91"/>
      <c r="N5" s="93" t="s">
        <v>32</v>
      </c>
      <c r="O5" s="91"/>
      <c r="P5" s="88"/>
      <c r="Q5" s="94"/>
    </row>
    <row r="6" s="1" customFormat="1" ht="27" customHeight="1" spans="1:17">
      <c r="A6" s="80"/>
      <c r="B6" s="81"/>
      <c r="C6" s="82"/>
      <c r="D6" s="82"/>
      <c r="E6" s="83"/>
      <c r="F6" s="83"/>
      <c r="G6" s="82"/>
      <c r="H6" s="95"/>
      <c r="I6" s="90"/>
      <c r="J6" s="90"/>
      <c r="K6" s="83" t="s">
        <v>33</v>
      </c>
      <c r="L6" s="96" t="s">
        <v>34</v>
      </c>
      <c r="M6" s="82" t="s">
        <v>35</v>
      </c>
      <c r="N6" s="97">
        <v>0.15</v>
      </c>
      <c r="O6" s="91"/>
      <c r="P6" s="95"/>
      <c r="Q6" s="94"/>
    </row>
    <row r="7" s="63" customFormat="1" ht="35.1" customHeight="1" spans="1:17">
      <c r="A7" s="98" t="s">
        <v>36</v>
      </c>
      <c r="B7" s="99" t="s">
        <v>37</v>
      </c>
      <c r="C7" s="100" t="s">
        <v>38</v>
      </c>
      <c r="D7" s="101"/>
      <c r="E7" s="100"/>
      <c r="F7" s="102"/>
      <c r="G7" s="101"/>
      <c r="H7" s="103"/>
      <c r="I7" s="103"/>
      <c r="J7" s="103"/>
      <c r="K7" s="103"/>
      <c r="L7" s="104"/>
      <c r="M7" s="103"/>
      <c r="N7" s="103"/>
      <c r="O7" s="103"/>
      <c r="P7" s="103"/>
      <c r="Q7" s="101"/>
    </row>
    <row r="8" s="1" customFormat="1" ht="87" customHeight="1" outlineLevel="2" spans="1:17">
      <c r="A8" s="105">
        <v>1</v>
      </c>
      <c r="B8" s="106" t="s">
        <v>39</v>
      </c>
      <c r="C8" s="107" t="s">
        <v>40</v>
      </c>
      <c r="D8" s="107" t="s">
        <v>41</v>
      </c>
      <c r="E8" s="108" t="s">
        <v>42</v>
      </c>
      <c r="F8" s="108" t="s">
        <v>43</v>
      </c>
      <c r="G8" s="45" t="s">
        <v>44</v>
      </c>
      <c r="H8" s="109">
        <v>25.04</v>
      </c>
      <c r="I8" s="109"/>
      <c r="J8" s="109"/>
      <c r="K8" s="110"/>
      <c r="L8" s="111"/>
      <c r="M8" s="110">
        <f>K8*(1+L8)</f>
        <v>0</v>
      </c>
      <c r="N8" s="109">
        <f>(I8+J8+M8)*$N$6</f>
        <v>0</v>
      </c>
      <c r="O8" s="109">
        <f>+I8+J8+M8+N8</f>
        <v>0</v>
      </c>
      <c r="P8" s="109">
        <f>+H8*$O8</f>
        <v>0</v>
      </c>
      <c r="Q8" s="112"/>
    </row>
    <row r="9" s="1" customFormat="1" ht="95" customHeight="1" outlineLevel="2" spans="1:17">
      <c r="A9" s="105">
        <v>2</v>
      </c>
      <c r="B9" s="106" t="s">
        <v>39</v>
      </c>
      <c r="C9" s="107" t="s">
        <v>40</v>
      </c>
      <c r="D9" s="107" t="s">
        <v>45</v>
      </c>
      <c r="E9" s="108" t="s">
        <v>46</v>
      </c>
      <c r="F9" s="108" t="s">
        <v>43</v>
      </c>
      <c r="G9" s="45" t="s">
        <v>44</v>
      </c>
      <c r="H9" s="109">
        <f>3.34+2.48+2.37+7.18+0.52+0.97</f>
        <v>16.86</v>
      </c>
      <c r="I9" s="109"/>
      <c r="J9" s="109"/>
      <c r="K9" s="110"/>
      <c r="L9" s="111"/>
      <c r="M9" s="110">
        <f t="shared" ref="M9:M22" si="0">K9*(1+L9)</f>
        <v>0</v>
      </c>
      <c r="N9" s="109">
        <f t="shared" ref="N9:N22" si="1">(I9+J9+M9)*$N$6</f>
        <v>0</v>
      </c>
      <c r="O9" s="109">
        <f t="shared" ref="O9:O22" si="2">+I9+J9+M9+N9</f>
        <v>0</v>
      </c>
      <c r="P9" s="109">
        <f t="shared" ref="P9:P22" si="3">+H9*$O9</f>
        <v>0</v>
      </c>
      <c r="Q9" s="112"/>
    </row>
    <row r="10" s="1" customFormat="1" ht="95" customHeight="1" outlineLevel="2" spans="1:17">
      <c r="A10" s="105">
        <v>3</v>
      </c>
      <c r="B10" s="106" t="s">
        <v>39</v>
      </c>
      <c r="C10" s="107" t="s">
        <v>40</v>
      </c>
      <c r="D10" s="107" t="s">
        <v>47</v>
      </c>
      <c r="E10" s="108" t="s">
        <v>48</v>
      </c>
      <c r="F10" s="108" t="s">
        <v>43</v>
      </c>
      <c r="G10" s="45" t="s">
        <v>44</v>
      </c>
      <c r="H10" s="109">
        <f>1.02+1.05</f>
        <v>2.07</v>
      </c>
      <c r="I10" s="109"/>
      <c r="J10" s="109"/>
      <c r="K10" s="110"/>
      <c r="L10" s="111"/>
      <c r="M10" s="110">
        <f t="shared" si="0"/>
        <v>0</v>
      </c>
      <c r="N10" s="109">
        <f t="shared" si="1"/>
        <v>0</v>
      </c>
      <c r="O10" s="109">
        <f t="shared" si="2"/>
        <v>0</v>
      </c>
      <c r="P10" s="109">
        <f t="shared" si="3"/>
        <v>0</v>
      </c>
      <c r="Q10" s="112"/>
    </row>
    <row r="11" s="1" customFormat="1" ht="95" customHeight="1" outlineLevel="2" spans="1:17">
      <c r="A11" s="105">
        <v>4</v>
      </c>
      <c r="B11" s="106" t="s">
        <v>49</v>
      </c>
      <c r="C11" s="107" t="s">
        <v>50</v>
      </c>
      <c r="D11" s="107" t="s">
        <v>51</v>
      </c>
      <c r="E11" s="45" t="s">
        <v>52</v>
      </c>
      <c r="F11" s="108" t="s">
        <v>43</v>
      </c>
      <c r="G11" s="45" t="s">
        <v>44</v>
      </c>
      <c r="H11" s="109">
        <f>2.76*(0.6+0.04)+1.76*0.14</f>
        <v>2.0128</v>
      </c>
      <c r="I11" s="109"/>
      <c r="J11" s="109"/>
      <c r="K11" s="110"/>
      <c r="L11" s="111"/>
      <c r="M11" s="110">
        <f t="shared" si="0"/>
        <v>0</v>
      </c>
      <c r="N11" s="109">
        <f t="shared" si="1"/>
        <v>0</v>
      </c>
      <c r="O11" s="109">
        <f t="shared" si="2"/>
        <v>0</v>
      </c>
      <c r="P11" s="109">
        <f t="shared" si="3"/>
        <v>0</v>
      </c>
      <c r="Q11" s="112"/>
    </row>
    <row r="12" s="1" customFormat="1" ht="41" customHeight="1" outlineLevel="2" spans="1:17">
      <c r="A12" s="105">
        <v>5</v>
      </c>
      <c r="B12" s="106" t="s">
        <v>53</v>
      </c>
      <c r="C12" s="41" t="s">
        <v>54</v>
      </c>
      <c r="D12" s="41" t="s">
        <v>55</v>
      </c>
      <c r="E12" s="108" t="s">
        <v>56</v>
      </c>
      <c r="F12" s="108" t="s">
        <v>43</v>
      </c>
      <c r="G12" s="45" t="s">
        <v>44</v>
      </c>
      <c r="H12" s="109">
        <v>0</v>
      </c>
      <c r="I12" s="110"/>
      <c r="J12" s="110"/>
      <c r="K12" s="109"/>
      <c r="L12" s="111"/>
      <c r="M12" s="110">
        <f t="shared" si="0"/>
        <v>0</v>
      </c>
      <c r="N12" s="109">
        <f t="shared" si="1"/>
        <v>0</v>
      </c>
      <c r="O12" s="109">
        <f t="shared" si="2"/>
        <v>0</v>
      </c>
      <c r="P12" s="109">
        <f t="shared" si="3"/>
        <v>0</v>
      </c>
      <c r="Q12" s="112"/>
    </row>
    <row r="13" s="1" customFormat="1" ht="41" customHeight="1" outlineLevel="2" spans="1:17">
      <c r="A13" s="105" t="s">
        <v>57</v>
      </c>
      <c r="B13" s="106" t="s">
        <v>58</v>
      </c>
      <c r="C13" s="113" t="s">
        <v>59</v>
      </c>
      <c r="D13" s="41" t="s">
        <v>60</v>
      </c>
      <c r="E13" s="108" t="s">
        <v>61</v>
      </c>
      <c r="F13" s="114" t="s">
        <v>62</v>
      </c>
      <c r="G13" s="45" t="s">
        <v>44</v>
      </c>
      <c r="H13" s="109">
        <f>2+2.65+(3.4+4.7)*0.15</f>
        <v>5.865</v>
      </c>
      <c r="I13" s="109"/>
      <c r="J13" s="109"/>
      <c r="K13" s="109"/>
      <c r="L13" s="111"/>
      <c r="M13" s="110">
        <f t="shared" si="0"/>
        <v>0</v>
      </c>
      <c r="N13" s="109">
        <f t="shared" si="1"/>
        <v>0</v>
      </c>
      <c r="O13" s="109">
        <f t="shared" si="2"/>
        <v>0</v>
      </c>
      <c r="P13" s="109">
        <f t="shared" si="3"/>
        <v>0</v>
      </c>
      <c r="Q13" s="112"/>
    </row>
    <row r="14" s="1" customFormat="1" ht="41" customHeight="1" outlineLevel="2" spans="1:17">
      <c r="A14" s="105" t="s">
        <v>57</v>
      </c>
      <c r="B14" s="106" t="s">
        <v>63</v>
      </c>
      <c r="C14" s="107" t="s">
        <v>64</v>
      </c>
      <c r="D14" s="107" t="s">
        <v>65</v>
      </c>
      <c r="E14" s="108" t="s">
        <v>61</v>
      </c>
      <c r="F14" s="108" t="s">
        <v>43</v>
      </c>
      <c r="G14" s="45" t="s">
        <v>66</v>
      </c>
      <c r="H14" s="109">
        <f>(2+2.65)*0.08</f>
        <v>0.372</v>
      </c>
      <c r="I14" s="109"/>
      <c r="J14" s="109"/>
      <c r="K14" s="110"/>
      <c r="L14" s="111"/>
      <c r="M14" s="110">
        <f t="shared" si="0"/>
        <v>0</v>
      </c>
      <c r="N14" s="109">
        <f t="shared" si="1"/>
        <v>0</v>
      </c>
      <c r="O14" s="109">
        <f t="shared" si="2"/>
        <v>0</v>
      </c>
      <c r="P14" s="109">
        <f t="shared" si="3"/>
        <v>0</v>
      </c>
      <c r="Q14" s="112" t="s">
        <v>67</v>
      </c>
    </row>
    <row r="15" s="1" customFormat="1" ht="41" customHeight="1" outlineLevel="2" spans="1:17">
      <c r="A15" s="105">
        <v>6</v>
      </c>
      <c r="B15" s="115" t="s">
        <v>68</v>
      </c>
      <c r="C15" s="107" t="s">
        <v>69</v>
      </c>
      <c r="D15" s="41" t="s">
        <v>70</v>
      </c>
      <c r="E15" s="108" t="s">
        <v>71</v>
      </c>
      <c r="F15" s="108" t="s">
        <v>43</v>
      </c>
      <c r="G15" s="45" t="s">
        <v>44</v>
      </c>
      <c r="H15" s="109">
        <f>H20</f>
        <v>22.62</v>
      </c>
      <c r="I15" s="109"/>
      <c r="J15" s="109"/>
      <c r="K15" s="109"/>
      <c r="L15" s="111"/>
      <c r="M15" s="110">
        <f t="shared" si="0"/>
        <v>0</v>
      </c>
      <c r="N15" s="109">
        <f t="shared" si="1"/>
        <v>0</v>
      </c>
      <c r="O15" s="109">
        <f t="shared" si="2"/>
        <v>0</v>
      </c>
      <c r="P15" s="109">
        <f t="shared" si="3"/>
        <v>0</v>
      </c>
      <c r="Q15" s="112" t="s">
        <v>72</v>
      </c>
    </row>
    <row r="16" s="1" customFormat="1" ht="100" customHeight="1" outlineLevel="2" spans="1:17">
      <c r="A16" s="105">
        <v>7</v>
      </c>
      <c r="B16" s="106" t="s">
        <v>73</v>
      </c>
      <c r="C16" s="107" t="s">
        <v>74</v>
      </c>
      <c r="D16" s="107" t="s">
        <v>75</v>
      </c>
      <c r="E16" s="108" t="s">
        <v>76</v>
      </c>
      <c r="F16" s="114" t="s">
        <v>62</v>
      </c>
      <c r="G16" s="45" t="s">
        <v>44</v>
      </c>
      <c r="H16" s="109">
        <f>0.24+0.2+0.12+2.1*0.1</f>
        <v>0.77</v>
      </c>
      <c r="I16" s="109"/>
      <c r="J16" s="109"/>
      <c r="K16" s="109"/>
      <c r="L16" s="111"/>
      <c r="M16" s="110">
        <f t="shared" si="0"/>
        <v>0</v>
      </c>
      <c r="N16" s="109">
        <f t="shared" si="1"/>
        <v>0</v>
      </c>
      <c r="O16" s="109">
        <f t="shared" si="2"/>
        <v>0</v>
      </c>
      <c r="P16" s="109">
        <f t="shared" si="3"/>
        <v>0</v>
      </c>
      <c r="Q16" s="41" t="s">
        <v>77</v>
      </c>
    </row>
    <row r="17" s="1" customFormat="1" ht="100" customHeight="1" outlineLevel="2" spans="1:17">
      <c r="A17" s="105">
        <v>8</v>
      </c>
      <c r="B17" s="106" t="s">
        <v>78</v>
      </c>
      <c r="C17" s="107" t="s">
        <v>74</v>
      </c>
      <c r="D17" s="107" t="s">
        <v>79</v>
      </c>
      <c r="E17" s="108" t="s">
        <v>80</v>
      </c>
      <c r="F17" s="108" t="s">
        <v>43</v>
      </c>
      <c r="G17" s="45" t="s">
        <v>44</v>
      </c>
      <c r="H17" s="109">
        <f>0.22+0.13*2</f>
        <v>0.48</v>
      </c>
      <c r="I17" s="109"/>
      <c r="J17" s="109"/>
      <c r="K17" s="110"/>
      <c r="L17" s="111"/>
      <c r="M17" s="110">
        <f t="shared" si="0"/>
        <v>0</v>
      </c>
      <c r="N17" s="109">
        <f t="shared" si="1"/>
        <v>0</v>
      </c>
      <c r="O17" s="109">
        <f t="shared" si="2"/>
        <v>0</v>
      </c>
      <c r="P17" s="109">
        <f t="shared" si="3"/>
        <v>0</v>
      </c>
      <c r="Q17" s="41"/>
    </row>
    <row r="18" s="1" customFormat="1" ht="47" customHeight="1" outlineLevel="2" spans="1:17">
      <c r="A18" s="105">
        <v>9</v>
      </c>
      <c r="B18" s="106" t="s">
        <v>81</v>
      </c>
      <c r="C18" s="107" t="s">
        <v>82</v>
      </c>
      <c r="D18" s="107" t="s">
        <v>83</v>
      </c>
      <c r="E18" s="108" t="s">
        <v>84</v>
      </c>
      <c r="F18" s="108" t="s">
        <v>43</v>
      </c>
      <c r="G18" s="45" t="s">
        <v>44</v>
      </c>
      <c r="H18" s="109">
        <f>1.7+0.95</f>
        <v>2.65</v>
      </c>
      <c r="I18" s="109"/>
      <c r="J18" s="109"/>
      <c r="K18" s="110"/>
      <c r="L18" s="111"/>
      <c r="M18" s="110">
        <f t="shared" si="0"/>
        <v>0</v>
      </c>
      <c r="N18" s="109">
        <f t="shared" si="1"/>
        <v>0</v>
      </c>
      <c r="O18" s="109">
        <f t="shared" si="2"/>
        <v>0</v>
      </c>
      <c r="P18" s="109">
        <f t="shared" si="3"/>
        <v>0</v>
      </c>
      <c r="Q18" s="112"/>
    </row>
    <row r="19" s="1" customFormat="1" ht="37" customHeight="1" outlineLevel="2" spans="1:17">
      <c r="A19" s="105">
        <v>10</v>
      </c>
      <c r="B19" s="115" t="s">
        <v>85</v>
      </c>
      <c r="C19" s="107" t="s">
        <v>69</v>
      </c>
      <c r="D19" s="41" t="s">
        <v>86</v>
      </c>
      <c r="E19" s="108" t="s">
        <v>87</v>
      </c>
      <c r="F19" s="108" t="s">
        <v>43</v>
      </c>
      <c r="G19" s="45" t="s">
        <v>44</v>
      </c>
      <c r="H19" s="109">
        <f>(3.5+3.4)*2+7.26+5.07+(2+2.65)*2-5.06</f>
        <v>30.37</v>
      </c>
      <c r="I19" s="109"/>
      <c r="J19" s="109"/>
      <c r="K19" s="109"/>
      <c r="L19" s="111"/>
      <c r="M19" s="110">
        <f t="shared" si="0"/>
        <v>0</v>
      </c>
      <c r="N19" s="109">
        <f t="shared" si="1"/>
        <v>0</v>
      </c>
      <c r="O19" s="109">
        <f t="shared" si="2"/>
        <v>0</v>
      </c>
      <c r="P19" s="109">
        <f t="shared" si="3"/>
        <v>0</v>
      </c>
      <c r="Q19" s="112"/>
    </row>
    <row r="20" s="1" customFormat="1" ht="93" customHeight="1" outlineLevel="2" spans="1:17">
      <c r="A20" s="105">
        <v>11</v>
      </c>
      <c r="B20" s="116"/>
      <c r="C20" s="117" t="s">
        <v>88</v>
      </c>
      <c r="D20" s="112" t="s">
        <v>89</v>
      </c>
      <c r="E20" s="114" t="s">
        <v>90</v>
      </c>
      <c r="F20" s="108" t="s">
        <v>43</v>
      </c>
      <c r="G20" s="118"/>
      <c r="H20" s="109">
        <f>9.98+7.58+5.06</f>
        <v>22.62</v>
      </c>
      <c r="I20" s="119"/>
      <c r="J20" s="120"/>
      <c r="K20" s="121"/>
      <c r="L20" s="111"/>
      <c r="M20" s="110">
        <f t="shared" si="0"/>
        <v>0</v>
      </c>
      <c r="N20" s="109">
        <f t="shared" si="1"/>
        <v>0</v>
      </c>
      <c r="O20" s="109">
        <f t="shared" si="2"/>
        <v>0</v>
      </c>
      <c r="P20" s="109">
        <f t="shared" si="3"/>
        <v>0</v>
      </c>
      <c r="Q20" s="112"/>
    </row>
    <row r="21" s="1" customFormat="1" ht="93" customHeight="1" outlineLevel="2" spans="1:17">
      <c r="A21" s="105">
        <v>12</v>
      </c>
      <c r="B21" s="116"/>
      <c r="C21" s="117" t="s">
        <v>91</v>
      </c>
      <c r="D21" s="112" t="s">
        <v>92</v>
      </c>
      <c r="E21" s="114" t="s">
        <v>90</v>
      </c>
      <c r="F21" s="108" t="s">
        <v>43</v>
      </c>
      <c r="G21" s="118"/>
      <c r="H21" s="109">
        <f>14.14+11.04+9.04-0.96-0.86-1.01-1.8-0.9</f>
        <v>28.69</v>
      </c>
      <c r="I21" s="119"/>
      <c r="J21" s="120"/>
      <c r="K21" s="121"/>
      <c r="L21" s="111"/>
      <c r="M21" s="110">
        <f t="shared" si="0"/>
        <v>0</v>
      </c>
      <c r="N21" s="109">
        <f t="shared" si="1"/>
        <v>0</v>
      </c>
      <c r="O21" s="109">
        <f t="shared" si="2"/>
        <v>0</v>
      </c>
      <c r="P21" s="109">
        <f t="shared" si="3"/>
        <v>0</v>
      </c>
      <c r="Q21" s="112"/>
    </row>
    <row r="22" s="1" customFormat="1" ht="93" customHeight="1" outlineLevel="2" spans="1:17">
      <c r="A22" s="105">
        <v>13</v>
      </c>
      <c r="B22" s="116"/>
      <c r="C22" s="117" t="s">
        <v>93</v>
      </c>
      <c r="D22" s="112" t="s">
        <v>94</v>
      </c>
      <c r="E22" s="114" t="s">
        <v>90</v>
      </c>
      <c r="F22" s="108" t="s">
        <v>43</v>
      </c>
      <c r="G22" s="118"/>
      <c r="H22" s="109">
        <f>0.95+0.9+0.9+0.8+1.8</f>
        <v>5.35</v>
      </c>
      <c r="I22" s="119"/>
      <c r="J22" s="120"/>
      <c r="K22" s="121"/>
      <c r="L22" s="111"/>
      <c r="M22" s="110">
        <f t="shared" si="0"/>
        <v>0</v>
      </c>
      <c r="N22" s="109">
        <f t="shared" si="1"/>
        <v>0</v>
      </c>
      <c r="O22" s="109">
        <f t="shared" si="2"/>
        <v>0</v>
      </c>
      <c r="P22" s="109">
        <f t="shared" si="3"/>
        <v>0</v>
      </c>
      <c r="Q22" s="112"/>
    </row>
    <row r="23" s="63" customFormat="1" ht="35.1" customHeight="1" spans="1:17">
      <c r="A23" s="98" t="s">
        <v>95</v>
      </c>
      <c r="B23" s="99" t="s">
        <v>96</v>
      </c>
      <c r="C23" s="100" t="s">
        <v>97</v>
      </c>
      <c r="D23" s="101"/>
      <c r="E23" s="100"/>
      <c r="F23" s="102"/>
      <c r="G23" s="101"/>
      <c r="H23" s="103"/>
      <c r="I23" s="103"/>
      <c r="J23" s="103"/>
      <c r="K23" s="103"/>
      <c r="L23" s="104"/>
      <c r="M23" s="103"/>
      <c r="N23" s="103"/>
      <c r="O23" s="103"/>
      <c r="P23" s="103"/>
      <c r="Q23" s="101"/>
    </row>
    <row r="24" s="1" customFormat="1" ht="67" customHeight="1" outlineLevel="2" spans="1:17">
      <c r="A24" s="105">
        <v>1</v>
      </c>
      <c r="B24" s="106" t="s">
        <v>98</v>
      </c>
      <c r="C24" s="107" t="s">
        <v>99</v>
      </c>
      <c r="D24" s="122" t="s">
        <v>100</v>
      </c>
      <c r="E24" s="108" t="s">
        <v>101</v>
      </c>
      <c r="F24" s="108" t="s">
        <v>43</v>
      </c>
      <c r="G24" s="118" t="s">
        <v>44</v>
      </c>
      <c r="H24" s="109">
        <f>(8.46*2.8-1.6*2.2-1.02+1.2*0.62*2)+(8.2*2.8-2.2*0.8-0.66)+(7.6*2.8-2.2*0.8-0.66)</f>
        <v>60.036</v>
      </c>
      <c r="I24" s="109"/>
      <c r="J24" s="109"/>
      <c r="K24" s="109"/>
      <c r="L24" s="111"/>
      <c r="M24" s="110">
        <f>K24*(1+L24)</f>
        <v>0</v>
      </c>
      <c r="N24" s="109">
        <f>(I24+J24+M24)*$N$6</f>
        <v>0</v>
      </c>
      <c r="O24" s="109">
        <f>+I24+J24+M24+N24</f>
        <v>0</v>
      </c>
      <c r="P24" s="109">
        <f>+H24*$O24</f>
        <v>0</v>
      </c>
      <c r="Q24" s="41"/>
    </row>
    <row r="25" s="1" customFormat="1" ht="67" customHeight="1" outlineLevel="2" spans="1:17">
      <c r="A25" s="105">
        <v>2</v>
      </c>
      <c r="B25" s="106" t="s">
        <v>102</v>
      </c>
      <c r="C25" s="107" t="s">
        <v>103</v>
      </c>
      <c r="D25" s="122" t="s">
        <v>104</v>
      </c>
      <c r="E25" s="108" t="s">
        <v>101</v>
      </c>
      <c r="F25" s="108" t="s">
        <v>43</v>
      </c>
      <c r="G25" s="118" t="s">
        <v>44</v>
      </c>
      <c r="H25" s="109">
        <f>H24</f>
        <v>60.036</v>
      </c>
      <c r="I25" s="109"/>
      <c r="J25" s="109"/>
      <c r="K25" s="109"/>
      <c r="L25" s="111"/>
      <c r="M25" s="110">
        <f t="shared" ref="M25:M42" si="4">K25*(1+L25)</f>
        <v>0</v>
      </c>
      <c r="N25" s="109">
        <f t="shared" ref="N25:N42" si="5">(I25+J25+M25)*$N$6</f>
        <v>0</v>
      </c>
      <c r="O25" s="109">
        <f t="shared" ref="O25:O42" si="6">+I25+J25+M25+N25</f>
        <v>0</v>
      </c>
      <c r="P25" s="109">
        <f t="shared" ref="P25:P42" si="7">+H25*$O25</f>
        <v>0</v>
      </c>
      <c r="Q25" s="112"/>
    </row>
    <row r="26" s="1" customFormat="1" ht="67" customHeight="1" outlineLevel="2" spans="1:17">
      <c r="A26" s="105">
        <v>3</v>
      </c>
      <c r="B26" s="106" t="s">
        <v>105</v>
      </c>
      <c r="C26" s="41" t="s">
        <v>106</v>
      </c>
      <c r="D26" s="107" t="s">
        <v>107</v>
      </c>
      <c r="E26" s="108" t="s">
        <v>101</v>
      </c>
      <c r="F26" s="108" t="s">
        <v>43</v>
      </c>
      <c r="G26" s="118" t="s">
        <v>44</v>
      </c>
      <c r="H26" s="109">
        <f>(4.82*2+5.87*2-1.02-3.62+4.1*0.11)+(3.58-0.66+5.76+3.58-1.93+5.79+0.55*0.11*2)+(4.15*2+4.52-0.66+4.5-1.93+0.55*0.11*2)</f>
        <v>48.283</v>
      </c>
      <c r="I26" s="109"/>
      <c r="J26" s="109"/>
      <c r="K26" s="110"/>
      <c r="L26" s="111"/>
      <c r="M26" s="110">
        <f t="shared" si="4"/>
        <v>0</v>
      </c>
      <c r="N26" s="109">
        <f t="shared" si="5"/>
        <v>0</v>
      </c>
      <c r="O26" s="109">
        <f t="shared" si="6"/>
        <v>0</v>
      </c>
      <c r="P26" s="109">
        <f t="shared" si="7"/>
        <v>0</v>
      </c>
      <c r="Q26" s="112"/>
    </row>
    <row r="27" s="1" customFormat="1" ht="67" customHeight="1" outlineLevel="2" spans="1:17">
      <c r="A27" s="105">
        <v>4</v>
      </c>
      <c r="B27" s="106" t="s">
        <v>108</v>
      </c>
      <c r="C27" s="122" t="s">
        <v>109</v>
      </c>
      <c r="D27" s="107" t="s">
        <v>110</v>
      </c>
      <c r="E27" s="108" t="s">
        <v>111</v>
      </c>
      <c r="F27" s="108" t="s">
        <v>43</v>
      </c>
      <c r="G27" s="118" t="s">
        <v>44</v>
      </c>
      <c r="H27" s="109">
        <f>(28.44*2.38-1.09*2.34-0.86*2.23-0.86*2.18+(0.86+2.18*2)*2*0.1-1.64*2.2-0.96*2.2-1.01*2.2-2.06*2.28+(2.06+2.28*2)*0.1)+(11.04*2.67-1.01*2.2-2.39+4.48*0.1-1.76*0.03)+(14.14*2.75-3.36*0.37-0.86*2.2-0.96*2.2-4.69+8.92*0.1+1.7*0.6*2-2.76*0.03)</f>
        <v>107.4682</v>
      </c>
      <c r="I27" s="109"/>
      <c r="J27" s="109"/>
      <c r="K27" s="110"/>
      <c r="L27" s="111"/>
      <c r="M27" s="110">
        <f t="shared" si="4"/>
        <v>0</v>
      </c>
      <c r="N27" s="109">
        <f t="shared" si="5"/>
        <v>0</v>
      </c>
      <c r="O27" s="109">
        <f t="shared" si="6"/>
        <v>0</v>
      </c>
      <c r="P27" s="109">
        <f t="shared" si="7"/>
        <v>0</v>
      </c>
      <c r="Q27" s="112"/>
    </row>
    <row r="28" s="1" customFormat="1" ht="67" customHeight="1" outlineLevel="2" spans="1:17">
      <c r="A28" s="105">
        <v>5</v>
      </c>
      <c r="B28" s="106" t="s">
        <v>112</v>
      </c>
      <c r="C28" s="122" t="s">
        <v>113</v>
      </c>
      <c r="D28" s="122" t="s">
        <v>114</v>
      </c>
      <c r="E28" s="108" t="s">
        <v>111</v>
      </c>
      <c r="F28" s="108" t="s">
        <v>43</v>
      </c>
      <c r="G28" s="118" t="s">
        <v>44</v>
      </c>
      <c r="H28" s="109">
        <f>H27</f>
        <v>107.4682</v>
      </c>
      <c r="I28" s="109"/>
      <c r="J28" s="109"/>
      <c r="K28" s="110"/>
      <c r="L28" s="111"/>
      <c r="M28" s="110">
        <f t="shared" si="4"/>
        <v>0</v>
      </c>
      <c r="N28" s="109">
        <f t="shared" si="5"/>
        <v>0</v>
      </c>
      <c r="O28" s="109">
        <f t="shared" si="6"/>
        <v>0</v>
      </c>
      <c r="P28" s="109">
        <f t="shared" si="7"/>
        <v>0</v>
      </c>
      <c r="Q28" s="112"/>
    </row>
    <row r="29" s="1" customFormat="1" ht="67" customHeight="1" outlineLevel="2" spans="1:17">
      <c r="A29" s="105">
        <v>6</v>
      </c>
      <c r="B29" s="106" t="s">
        <v>108</v>
      </c>
      <c r="C29" s="122" t="s">
        <v>109</v>
      </c>
      <c r="D29" s="107" t="s">
        <v>115</v>
      </c>
      <c r="E29" s="108" t="s">
        <v>116</v>
      </c>
      <c r="F29" s="108" t="s">
        <v>43</v>
      </c>
      <c r="G29" s="118" t="s">
        <v>44</v>
      </c>
      <c r="H29" s="109">
        <f>9.04*2.79-0.9*2.2+(0.9+2.2*2)*0.1-3.57*1.23+3.57*0.12*2-H32*0.02</f>
        <v>20.2373</v>
      </c>
      <c r="I29" s="109"/>
      <c r="J29" s="109"/>
      <c r="K29" s="110"/>
      <c r="L29" s="111"/>
      <c r="M29" s="110">
        <f t="shared" si="4"/>
        <v>0</v>
      </c>
      <c r="N29" s="109">
        <f t="shared" si="5"/>
        <v>0</v>
      </c>
      <c r="O29" s="109">
        <f t="shared" si="6"/>
        <v>0</v>
      </c>
      <c r="P29" s="109">
        <f t="shared" si="7"/>
        <v>0</v>
      </c>
      <c r="Q29" s="112"/>
    </row>
    <row r="30" s="1" customFormat="1" ht="67" customHeight="1" outlineLevel="2" spans="1:17">
      <c r="A30" s="105">
        <v>7</v>
      </c>
      <c r="B30" s="106" t="s">
        <v>112</v>
      </c>
      <c r="C30" s="122" t="s">
        <v>113</v>
      </c>
      <c r="D30" s="122" t="s">
        <v>117</v>
      </c>
      <c r="E30" s="108" t="s">
        <v>116</v>
      </c>
      <c r="F30" s="108" t="s">
        <v>43</v>
      </c>
      <c r="G30" s="118" t="s">
        <v>44</v>
      </c>
      <c r="H30" s="109">
        <f>H29</f>
        <v>20.2373</v>
      </c>
      <c r="I30" s="109"/>
      <c r="J30" s="109"/>
      <c r="K30" s="110"/>
      <c r="L30" s="111"/>
      <c r="M30" s="110">
        <f t="shared" si="4"/>
        <v>0</v>
      </c>
      <c r="N30" s="109">
        <f t="shared" si="5"/>
        <v>0</v>
      </c>
      <c r="O30" s="109">
        <f t="shared" si="6"/>
        <v>0</v>
      </c>
      <c r="P30" s="109">
        <f t="shared" si="7"/>
        <v>0</v>
      </c>
      <c r="Q30" s="112"/>
    </row>
    <row r="31" s="1" customFormat="1" ht="67" customHeight="1" outlineLevel="2" spans="1:17">
      <c r="A31" s="105">
        <v>8</v>
      </c>
      <c r="B31" s="106" t="s">
        <v>118</v>
      </c>
      <c r="C31" s="122" t="s">
        <v>119</v>
      </c>
      <c r="D31" s="107" t="s">
        <v>120</v>
      </c>
      <c r="E31" s="108" t="s">
        <v>121</v>
      </c>
      <c r="F31" s="108" t="s">
        <v>43</v>
      </c>
      <c r="G31" s="123" t="s">
        <v>122</v>
      </c>
      <c r="H31" s="109">
        <f>14.3-2.52-2.11</f>
        <v>9.67</v>
      </c>
      <c r="I31" s="109"/>
      <c r="J31" s="109"/>
      <c r="K31" s="110"/>
      <c r="L31" s="111"/>
      <c r="M31" s="110">
        <f t="shared" si="4"/>
        <v>0</v>
      </c>
      <c r="N31" s="109">
        <f t="shared" si="5"/>
        <v>0</v>
      </c>
      <c r="O31" s="109">
        <f t="shared" si="6"/>
        <v>0</v>
      </c>
      <c r="P31" s="109">
        <f t="shared" si="7"/>
        <v>0</v>
      </c>
      <c r="Q31" s="122"/>
    </row>
    <row r="32" s="1" customFormat="1" ht="66" customHeight="1" outlineLevel="2" spans="1:17">
      <c r="A32" s="105">
        <v>9</v>
      </c>
      <c r="B32" s="106" t="s">
        <v>123</v>
      </c>
      <c r="C32" s="122" t="s">
        <v>119</v>
      </c>
      <c r="D32" s="107" t="s">
        <v>124</v>
      </c>
      <c r="E32" s="108" t="s">
        <v>56</v>
      </c>
      <c r="F32" s="108" t="s">
        <v>43</v>
      </c>
      <c r="G32" s="123" t="s">
        <v>122</v>
      </c>
      <c r="H32" s="109">
        <v>0</v>
      </c>
      <c r="I32" s="109"/>
      <c r="J32" s="109"/>
      <c r="K32" s="110"/>
      <c r="L32" s="111"/>
      <c r="M32" s="110">
        <f t="shared" si="4"/>
        <v>0</v>
      </c>
      <c r="N32" s="109">
        <f t="shared" si="5"/>
        <v>0</v>
      </c>
      <c r="O32" s="109">
        <f t="shared" si="6"/>
        <v>0</v>
      </c>
      <c r="P32" s="109">
        <f t="shared" si="7"/>
        <v>0</v>
      </c>
      <c r="Q32" s="41"/>
    </row>
    <row r="33" s="1" customFormat="1" ht="49" customHeight="1" outlineLevel="2" spans="1:19">
      <c r="A33" s="105">
        <v>10</v>
      </c>
      <c r="B33" s="116" t="s">
        <v>125</v>
      </c>
      <c r="C33" s="107" t="s">
        <v>126</v>
      </c>
      <c r="D33" s="41" t="s">
        <v>127</v>
      </c>
      <c r="E33" s="124"/>
      <c r="F33" s="108" t="s">
        <v>43</v>
      </c>
      <c r="G33" s="123" t="s">
        <v>128</v>
      </c>
      <c r="H33" s="109">
        <v>4</v>
      </c>
      <c r="I33" s="110"/>
      <c r="J33" s="110"/>
      <c r="K33" s="110"/>
      <c r="L33" s="111"/>
      <c r="M33" s="110">
        <f t="shared" si="4"/>
        <v>0</v>
      </c>
      <c r="N33" s="109">
        <f t="shared" si="5"/>
        <v>0</v>
      </c>
      <c r="O33" s="109">
        <f t="shared" si="6"/>
        <v>0</v>
      </c>
      <c r="P33" s="109">
        <f t="shared" si="7"/>
        <v>0</v>
      </c>
      <c r="Q33" s="112"/>
    </row>
    <row r="34" s="1" customFormat="1" ht="69.95" customHeight="1" outlineLevel="2" spans="1:19">
      <c r="A34" s="105">
        <v>11</v>
      </c>
      <c r="B34" s="116"/>
      <c r="C34" s="117" t="s">
        <v>129</v>
      </c>
      <c r="D34" s="112" t="s">
        <v>130</v>
      </c>
      <c r="E34" s="108" t="s">
        <v>131</v>
      </c>
      <c r="F34" s="108" t="s">
        <v>43</v>
      </c>
      <c r="G34" s="118" t="s">
        <v>132</v>
      </c>
      <c r="H34" s="109">
        <v>1</v>
      </c>
      <c r="I34" s="119"/>
      <c r="J34" s="120"/>
      <c r="K34" s="121"/>
      <c r="L34" s="111"/>
      <c r="M34" s="110">
        <f t="shared" si="4"/>
        <v>0</v>
      </c>
      <c r="N34" s="109">
        <f t="shared" si="5"/>
        <v>0</v>
      </c>
      <c r="O34" s="109">
        <f t="shared" si="6"/>
        <v>0</v>
      </c>
      <c r="P34" s="109">
        <f t="shared" si="7"/>
        <v>0</v>
      </c>
      <c r="Q34" s="112"/>
    </row>
    <row r="35" s="1" customFormat="1" ht="69.95" customHeight="1" outlineLevel="2" spans="1:19">
      <c r="A35" s="105">
        <v>12</v>
      </c>
      <c r="B35" s="116"/>
      <c r="C35" s="117" t="s">
        <v>133</v>
      </c>
      <c r="D35" s="112" t="s">
        <v>134</v>
      </c>
      <c r="E35" s="108" t="s">
        <v>135</v>
      </c>
      <c r="F35" s="108" t="s">
        <v>43</v>
      </c>
      <c r="G35" s="118" t="s">
        <v>132</v>
      </c>
      <c r="H35" s="109">
        <v>2</v>
      </c>
      <c r="I35" s="119"/>
      <c r="J35" s="120"/>
      <c r="K35" s="121"/>
      <c r="L35" s="111"/>
      <c r="M35" s="110">
        <f t="shared" si="4"/>
        <v>0</v>
      </c>
      <c r="N35" s="109">
        <f t="shared" si="5"/>
        <v>0</v>
      </c>
      <c r="O35" s="109">
        <f t="shared" si="6"/>
        <v>0</v>
      </c>
      <c r="P35" s="109">
        <f t="shared" si="7"/>
        <v>0</v>
      </c>
      <c r="Q35" s="112"/>
    </row>
    <row r="36" s="1" customFormat="1" ht="69.95" customHeight="1" outlineLevel="2" spans="1:19">
      <c r="A36" s="105">
        <v>13</v>
      </c>
      <c r="B36" s="116"/>
      <c r="C36" s="117" t="s">
        <v>136</v>
      </c>
      <c r="D36" s="112" t="s">
        <v>137</v>
      </c>
      <c r="E36" s="108" t="s">
        <v>138</v>
      </c>
      <c r="F36" s="108" t="s">
        <v>43</v>
      </c>
      <c r="G36" s="118" t="s">
        <v>132</v>
      </c>
      <c r="H36" s="109">
        <v>1</v>
      </c>
      <c r="I36" s="119"/>
      <c r="J36" s="120"/>
      <c r="K36" s="121"/>
      <c r="L36" s="111"/>
      <c r="M36" s="110">
        <f t="shared" si="4"/>
        <v>0</v>
      </c>
      <c r="N36" s="109">
        <f t="shared" si="5"/>
        <v>0</v>
      </c>
      <c r="O36" s="109">
        <f t="shared" si="6"/>
        <v>0</v>
      </c>
      <c r="P36" s="109">
        <f t="shared" si="7"/>
        <v>0</v>
      </c>
      <c r="Q36" s="112"/>
    </row>
    <row r="37" s="1" customFormat="1" ht="69.95" customHeight="1" outlineLevel="2" spans="1:19">
      <c r="A37" s="105">
        <v>14</v>
      </c>
      <c r="B37" s="116"/>
      <c r="C37" s="117" t="s">
        <v>139</v>
      </c>
      <c r="D37" s="112" t="s">
        <v>130</v>
      </c>
      <c r="E37" s="108" t="s">
        <v>140</v>
      </c>
      <c r="F37" s="108" t="s">
        <v>43</v>
      </c>
      <c r="G37" s="118" t="s">
        <v>132</v>
      </c>
      <c r="H37" s="109">
        <v>1</v>
      </c>
      <c r="I37" s="119"/>
      <c r="J37" s="120"/>
      <c r="K37" s="121"/>
      <c r="L37" s="111"/>
      <c r="M37" s="110">
        <f t="shared" si="4"/>
        <v>0</v>
      </c>
      <c r="N37" s="109">
        <f t="shared" si="5"/>
        <v>0</v>
      </c>
      <c r="O37" s="109">
        <f t="shared" si="6"/>
        <v>0</v>
      </c>
      <c r="P37" s="109">
        <f t="shared" si="7"/>
        <v>0</v>
      </c>
      <c r="Q37" s="112"/>
    </row>
    <row r="38" s="1" customFormat="1" ht="69.95" customHeight="1" outlineLevel="2" spans="1:19">
      <c r="A38" s="105">
        <v>15</v>
      </c>
      <c r="B38" s="116"/>
      <c r="C38" s="117" t="s">
        <v>141</v>
      </c>
      <c r="D38" s="112" t="s">
        <v>142</v>
      </c>
      <c r="E38" s="108" t="s">
        <v>143</v>
      </c>
      <c r="F38" s="108" t="s">
        <v>43</v>
      </c>
      <c r="G38" s="118" t="s">
        <v>132</v>
      </c>
      <c r="H38" s="109">
        <v>1</v>
      </c>
      <c r="I38" s="119"/>
      <c r="J38" s="120"/>
      <c r="K38" s="121"/>
      <c r="L38" s="111"/>
      <c r="M38" s="110">
        <f t="shared" si="4"/>
        <v>0</v>
      </c>
      <c r="N38" s="109">
        <f t="shared" si="5"/>
        <v>0</v>
      </c>
      <c r="O38" s="109">
        <f t="shared" si="6"/>
        <v>0</v>
      </c>
      <c r="P38" s="109">
        <f t="shared" si="7"/>
        <v>0</v>
      </c>
      <c r="Q38" s="112"/>
    </row>
    <row r="39" s="1" customFormat="1" ht="69.95" customHeight="1" outlineLevel="2" spans="1:19">
      <c r="A39" s="105">
        <v>16</v>
      </c>
      <c r="B39" s="116"/>
      <c r="C39" s="117" t="s">
        <v>144</v>
      </c>
      <c r="D39" s="112" t="s">
        <v>145</v>
      </c>
      <c r="E39" s="108" t="s">
        <v>143</v>
      </c>
      <c r="F39" s="108" t="s">
        <v>43</v>
      </c>
      <c r="G39" s="118" t="s">
        <v>146</v>
      </c>
      <c r="H39" s="109">
        <v>1</v>
      </c>
      <c r="I39" s="119"/>
      <c r="J39" s="120"/>
      <c r="K39" s="121"/>
      <c r="L39" s="111"/>
      <c r="M39" s="110">
        <f t="shared" si="4"/>
        <v>0</v>
      </c>
      <c r="N39" s="109">
        <f t="shared" si="5"/>
        <v>0</v>
      </c>
      <c r="O39" s="109">
        <f t="shared" si="6"/>
        <v>0</v>
      </c>
      <c r="P39" s="109">
        <f t="shared" si="7"/>
        <v>0</v>
      </c>
      <c r="Q39" s="112"/>
    </row>
    <row r="40" s="1" customFormat="1" ht="69.95" customHeight="1" outlineLevel="2" spans="1:19">
      <c r="A40" s="105">
        <v>17</v>
      </c>
      <c r="B40" s="116"/>
      <c r="C40" s="117" t="s">
        <v>147</v>
      </c>
      <c r="D40" s="112" t="s">
        <v>148</v>
      </c>
      <c r="E40" s="108" t="s">
        <v>143</v>
      </c>
      <c r="F40" s="108" t="s">
        <v>43</v>
      </c>
      <c r="G40" s="118" t="s">
        <v>146</v>
      </c>
      <c r="H40" s="109">
        <v>1</v>
      </c>
      <c r="I40" s="119"/>
      <c r="J40" s="120"/>
      <c r="K40" s="121"/>
      <c r="L40" s="111"/>
      <c r="M40" s="110">
        <f t="shared" si="4"/>
        <v>0</v>
      </c>
      <c r="N40" s="109">
        <f t="shared" si="5"/>
        <v>0</v>
      </c>
      <c r="O40" s="109">
        <f t="shared" si="6"/>
        <v>0</v>
      </c>
      <c r="P40" s="109">
        <f t="shared" si="7"/>
        <v>0</v>
      </c>
      <c r="Q40" s="112"/>
    </row>
    <row r="41" s="1" customFormat="1" ht="69.95" customHeight="1" outlineLevel="2" spans="1:19">
      <c r="A41" s="105">
        <v>18</v>
      </c>
      <c r="B41" s="116"/>
      <c r="C41" s="117" t="s">
        <v>149</v>
      </c>
      <c r="D41" s="112" t="s">
        <v>150</v>
      </c>
      <c r="E41" s="108" t="s">
        <v>131</v>
      </c>
      <c r="F41" s="108" t="s">
        <v>43</v>
      </c>
      <c r="G41" s="118" t="s">
        <v>146</v>
      </c>
      <c r="H41" s="109">
        <v>1</v>
      </c>
      <c r="I41" s="119"/>
      <c r="J41" s="120"/>
      <c r="K41" s="121"/>
      <c r="L41" s="111"/>
      <c r="M41" s="110">
        <f t="shared" si="4"/>
        <v>0</v>
      </c>
      <c r="N41" s="109">
        <f t="shared" si="5"/>
        <v>0</v>
      </c>
      <c r="O41" s="109">
        <f t="shared" si="6"/>
        <v>0</v>
      </c>
      <c r="P41" s="109">
        <f t="shared" si="7"/>
        <v>0</v>
      </c>
      <c r="Q41" s="112"/>
    </row>
    <row r="42" s="1" customFormat="1" ht="69.95" customHeight="1" outlineLevel="2" spans="1:19">
      <c r="A42" s="105">
        <v>19</v>
      </c>
      <c r="B42" s="116"/>
      <c r="C42" s="117" t="s">
        <v>151</v>
      </c>
      <c r="D42" s="112" t="s">
        <v>152</v>
      </c>
      <c r="E42" s="108" t="s">
        <v>138</v>
      </c>
      <c r="F42" s="108" t="s">
        <v>43</v>
      </c>
      <c r="G42" s="118" t="s">
        <v>146</v>
      </c>
      <c r="H42" s="109">
        <v>1</v>
      </c>
      <c r="I42" s="119"/>
      <c r="J42" s="120"/>
      <c r="K42" s="121"/>
      <c r="L42" s="111"/>
      <c r="M42" s="110">
        <f t="shared" si="4"/>
        <v>0</v>
      </c>
      <c r="N42" s="109">
        <f t="shared" si="5"/>
        <v>0</v>
      </c>
      <c r="O42" s="109">
        <f t="shared" si="6"/>
        <v>0</v>
      </c>
      <c r="P42" s="109">
        <f t="shared" si="7"/>
        <v>0</v>
      </c>
      <c r="Q42" s="112"/>
    </row>
    <row r="43" s="63" customFormat="1" ht="35.1" customHeight="1" spans="1:19">
      <c r="A43" s="98" t="s">
        <v>153</v>
      </c>
      <c r="B43" s="99" t="s">
        <v>154</v>
      </c>
      <c r="C43" s="100" t="s">
        <v>155</v>
      </c>
      <c r="D43" s="101"/>
      <c r="E43" s="100"/>
      <c r="F43" s="102"/>
      <c r="G43" s="101"/>
      <c r="H43" s="103"/>
      <c r="I43" s="103"/>
      <c r="J43" s="103"/>
      <c r="K43" s="103"/>
      <c r="L43" s="104"/>
      <c r="M43" s="103"/>
      <c r="N43" s="103"/>
      <c r="O43" s="103"/>
      <c r="P43" s="103"/>
      <c r="Q43" s="101"/>
      <c r="S43" s="125"/>
    </row>
    <row r="44" s="1" customFormat="1" ht="88" customHeight="1" outlineLevel="2" spans="1:19">
      <c r="A44" s="105">
        <v>1</v>
      </c>
      <c r="B44" s="106" t="s">
        <v>156</v>
      </c>
      <c r="C44" s="112" t="s">
        <v>157</v>
      </c>
      <c r="D44" s="107" t="s">
        <v>158</v>
      </c>
      <c r="E44" s="108"/>
      <c r="F44" s="108" t="s">
        <v>43</v>
      </c>
      <c r="G44" s="45" t="s">
        <v>44</v>
      </c>
      <c r="H44" s="109">
        <f>3.05+2.9+1.22</f>
        <v>7.17</v>
      </c>
      <c r="I44" s="109"/>
      <c r="J44" s="109"/>
      <c r="K44" s="109"/>
      <c r="L44" s="111"/>
      <c r="M44" s="110">
        <f>K44*(1+L44)</f>
        <v>0</v>
      </c>
      <c r="N44" s="109">
        <f>(I44+J44+M44)*$N$6</f>
        <v>0</v>
      </c>
      <c r="O44" s="109">
        <f>+I44+J44+M44+N44</f>
        <v>0</v>
      </c>
      <c r="P44" s="109">
        <f>+H44*$O44</f>
        <v>0</v>
      </c>
      <c r="Q44" s="41"/>
    </row>
    <row r="45" s="1" customFormat="1" ht="88" customHeight="1" outlineLevel="2" spans="1:19">
      <c r="A45" s="105">
        <v>2</v>
      </c>
      <c r="B45" s="106" t="s">
        <v>159</v>
      </c>
      <c r="C45" s="126" t="s">
        <v>157</v>
      </c>
      <c r="D45" s="41" t="s">
        <v>160</v>
      </c>
      <c r="E45" s="45" t="s">
        <v>161</v>
      </c>
      <c r="F45" s="108" t="s">
        <v>43</v>
      </c>
      <c r="G45" s="45" t="s">
        <v>44</v>
      </c>
      <c r="H45" s="109">
        <f>3.7*(0.1+0.29)+3.1*(0.1+0.29)</f>
        <v>2.652</v>
      </c>
      <c r="I45" s="109"/>
      <c r="J45" s="109"/>
      <c r="K45" s="109"/>
      <c r="L45" s="111"/>
      <c r="M45" s="110">
        <f t="shared" ref="M45:M52" si="8">K45*(1+L45)</f>
        <v>0</v>
      </c>
      <c r="N45" s="109">
        <f t="shared" ref="N45:N52" si="9">(I45+J45+M45)*$N$6</f>
        <v>0</v>
      </c>
      <c r="O45" s="109">
        <f t="shared" ref="O45:O52" si="10">+I45+J45+M45+N45</f>
        <v>0</v>
      </c>
      <c r="P45" s="109">
        <f t="shared" ref="P45:P52" si="11">+H45*$O45</f>
        <v>0</v>
      </c>
      <c r="Q45" s="41"/>
    </row>
    <row r="46" s="1" customFormat="1" ht="88" customHeight="1" outlineLevel="2" spans="1:19">
      <c r="A46" s="105">
        <v>3</v>
      </c>
      <c r="B46" s="106" t="s">
        <v>162</v>
      </c>
      <c r="C46" s="126" t="s">
        <v>157</v>
      </c>
      <c r="D46" s="41" t="s">
        <v>163</v>
      </c>
      <c r="E46" s="112"/>
      <c r="F46" s="108" t="s">
        <v>43</v>
      </c>
      <c r="G46" s="109" t="s">
        <v>164</v>
      </c>
      <c r="H46" s="109">
        <f>9.2*0.29</f>
        <v>2.668</v>
      </c>
      <c r="I46" s="109"/>
      <c r="J46" s="109"/>
      <c r="K46" s="109"/>
      <c r="L46" s="111"/>
      <c r="M46" s="110">
        <f t="shared" si="8"/>
        <v>0</v>
      </c>
      <c r="N46" s="109">
        <f t="shared" si="9"/>
        <v>0</v>
      </c>
      <c r="O46" s="109">
        <f t="shared" si="10"/>
        <v>0</v>
      </c>
      <c r="P46" s="109">
        <f t="shared" si="11"/>
        <v>0</v>
      </c>
      <c r="Q46" s="41"/>
    </row>
    <row r="47" s="1" customFormat="1" ht="44" customHeight="1" outlineLevel="2" spans="1:19">
      <c r="A47" s="105">
        <v>4</v>
      </c>
      <c r="B47" s="106" t="s">
        <v>165</v>
      </c>
      <c r="C47" s="41" t="s">
        <v>166</v>
      </c>
      <c r="D47" s="107" t="s">
        <v>167</v>
      </c>
      <c r="E47" s="108" t="s">
        <v>161</v>
      </c>
      <c r="F47" s="108" t="s">
        <v>43</v>
      </c>
      <c r="G47" s="45" t="s">
        <v>44</v>
      </c>
      <c r="H47" s="109">
        <f>H44+H45+H46+17.98+7.58+8.76-(3.1+3.7+9.2)*0.02</f>
        <v>46.49</v>
      </c>
      <c r="I47" s="109"/>
      <c r="J47" s="109"/>
      <c r="K47" s="109"/>
      <c r="L47" s="111"/>
      <c r="M47" s="110">
        <f t="shared" si="8"/>
        <v>0</v>
      </c>
      <c r="N47" s="109">
        <f t="shared" si="9"/>
        <v>0</v>
      </c>
      <c r="O47" s="109">
        <f t="shared" si="10"/>
        <v>0</v>
      </c>
      <c r="P47" s="109">
        <f t="shared" si="11"/>
        <v>0</v>
      </c>
      <c r="Q47" s="112"/>
    </row>
    <row r="48" s="1" customFormat="1" ht="44" customHeight="1" outlineLevel="2" spans="1:19">
      <c r="A48" s="105">
        <v>5</v>
      </c>
      <c r="B48" s="106" t="s">
        <v>168</v>
      </c>
      <c r="C48" s="112" t="s">
        <v>169</v>
      </c>
      <c r="D48" s="107" t="s">
        <v>170</v>
      </c>
      <c r="E48" s="108" t="s">
        <v>161</v>
      </c>
      <c r="F48" s="108" t="s">
        <v>43</v>
      </c>
      <c r="G48" s="45" t="s">
        <v>44</v>
      </c>
      <c r="H48" s="109">
        <f>H47</f>
        <v>46.49</v>
      </c>
      <c r="I48" s="109"/>
      <c r="J48" s="109"/>
      <c r="K48" s="109"/>
      <c r="L48" s="111"/>
      <c r="M48" s="110">
        <f t="shared" si="8"/>
        <v>0</v>
      </c>
      <c r="N48" s="109">
        <f t="shared" si="9"/>
        <v>0</v>
      </c>
      <c r="O48" s="109">
        <f t="shared" si="10"/>
        <v>0</v>
      </c>
      <c r="P48" s="109">
        <f t="shared" si="11"/>
        <v>0</v>
      </c>
      <c r="Q48" s="112"/>
    </row>
    <row r="49" s="1" customFormat="1" ht="44" customHeight="1" outlineLevel="2" spans="1:17">
      <c r="A49" s="105">
        <v>6</v>
      </c>
      <c r="B49" s="106" t="s">
        <v>165</v>
      </c>
      <c r="C49" s="41" t="s">
        <v>166</v>
      </c>
      <c r="D49" s="107" t="s">
        <v>171</v>
      </c>
      <c r="E49" s="108" t="s">
        <v>172</v>
      </c>
      <c r="F49" s="108" t="s">
        <v>43</v>
      </c>
      <c r="G49" s="45" t="s">
        <v>44</v>
      </c>
      <c r="H49" s="109">
        <f>5.06+1.25+7.26+6.15*0.24</f>
        <v>15.046</v>
      </c>
      <c r="I49" s="109"/>
      <c r="J49" s="109"/>
      <c r="K49" s="109"/>
      <c r="L49" s="111"/>
      <c r="M49" s="110">
        <f t="shared" si="8"/>
        <v>0</v>
      </c>
      <c r="N49" s="109">
        <f t="shared" si="9"/>
        <v>0</v>
      </c>
      <c r="O49" s="109">
        <f t="shared" si="10"/>
        <v>0</v>
      </c>
      <c r="P49" s="109">
        <f t="shared" si="11"/>
        <v>0</v>
      </c>
      <c r="Q49" s="112"/>
    </row>
    <row r="50" s="1" customFormat="1" ht="44" customHeight="1" outlineLevel="2" spans="1:17">
      <c r="A50" s="105">
        <v>7</v>
      </c>
      <c r="B50" s="106" t="s">
        <v>168</v>
      </c>
      <c r="C50" s="112" t="s">
        <v>169</v>
      </c>
      <c r="D50" s="107" t="s">
        <v>173</v>
      </c>
      <c r="E50" s="108" t="s">
        <v>172</v>
      </c>
      <c r="F50" s="108" t="s">
        <v>43</v>
      </c>
      <c r="G50" s="45" t="s">
        <v>44</v>
      </c>
      <c r="H50" s="109">
        <f>H49</f>
        <v>15.046</v>
      </c>
      <c r="I50" s="109"/>
      <c r="J50" s="109"/>
      <c r="K50" s="109"/>
      <c r="L50" s="111"/>
      <c r="M50" s="110">
        <f t="shared" si="8"/>
        <v>0</v>
      </c>
      <c r="N50" s="109">
        <f t="shared" si="9"/>
        <v>0</v>
      </c>
      <c r="O50" s="109">
        <f t="shared" si="10"/>
        <v>0</v>
      </c>
      <c r="P50" s="109">
        <f t="shared" si="11"/>
        <v>0</v>
      </c>
      <c r="Q50" s="112"/>
    </row>
    <row r="51" s="1" customFormat="1" ht="65" customHeight="1" outlineLevel="2" spans="1:17">
      <c r="A51" s="105">
        <v>8</v>
      </c>
      <c r="B51" s="106" t="s">
        <v>174</v>
      </c>
      <c r="C51" s="107" t="s">
        <v>175</v>
      </c>
      <c r="D51" s="112" t="s">
        <v>176</v>
      </c>
      <c r="E51" s="108" t="s">
        <v>177</v>
      </c>
      <c r="F51" s="108" t="s">
        <v>43</v>
      </c>
      <c r="G51" s="45" t="s">
        <v>122</v>
      </c>
      <c r="H51" s="109">
        <f>18.32+8.3+8+7.4</f>
        <v>42.02</v>
      </c>
      <c r="I51" s="110"/>
      <c r="J51" s="110"/>
      <c r="K51" s="110"/>
      <c r="L51" s="111"/>
      <c r="M51" s="110">
        <f t="shared" si="8"/>
        <v>0</v>
      </c>
      <c r="N51" s="109">
        <f t="shared" si="9"/>
        <v>0</v>
      </c>
      <c r="O51" s="109">
        <f t="shared" si="10"/>
        <v>0</v>
      </c>
      <c r="P51" s="109">
        <f t="shared" si="11"/>
        <v>0</v>
      </c>
      <c r="Q51" s="112"/>
    </row>
    <row r="52" s="1" customFormat="1" ht="65" customHeight="1" outlineLevel="2" spans="1:17">
      <c r="A52" s="105">
        <v>9</v>
      </c>
      <c r="B52" s="106" t="s">
        <v>178</v>
      </c>
      <c r="C52" s="107" t="s">
        <v>179</v>
      </c>
      <c r="D52" s="107" t="s">
        <v>180</v>
      </c>
      <c r="E52" s="108" t="s">
        <v>181</v>
      </c>
      <c r="F52" s="108" t="s">
        <v>43</v>
      </c>
      <c r="G52" s="45" t="s">
        <v>44</v>
      </c>
      <c r="H52" s="109">
        <f>3.2+3.26+3.2</f>
        <v>9.66</v>
      </c>
      <c r="I52" s="109"/>
      <c r="J52" s="109"/>
      <c r="K52" s="110"/>
      <c r="L52" s="111"/>
      <c r="M52" s="110">
        <f t="shared" si="8"/>
        <v>0</v>
      </c>
      <c r="N52" s="109">
        <f t="shared" si="9"/>
        <v>0</v>
      </c>
      <c r="O52" s="109">
        <f t="shared" si="10"/>
        <v>0</v>
      </c>
      <c r="P52" s="109">
        <f t="shared" si="11"/>
        <v>0</v>
      </c>
      <c r="Q52" s="112"/>
    </row>
    <row r="53" s="63" customFormat="1" ht="35.1" customHeight="1" spans="1:17">
      <c r="A53" s="98" t="s">
        <v>182</v>
      </c>
      <c r="B53" s="99" t="s">
        <v>183</v>
      </c>
      <c r="C53" s="100" t="s">
        <v>59</v>
      </c>
      <c r="D53" s="101"/>
      <c r="E53" s="100"/>
      <c r="F53" s="102"/>
      <c r="G53" s="101"/>
      <c r="H53" s="103"/>
      <c r="I53" s="103"/>
      <c r="J53" s="103"/>
      <c r="K53" s="103"/>
      <c r="L53" s="104"/>
      <c r="M53" s="103"/>
      <c r="N53" s="103"/>
      <c r="O53" s="103"/>
      <c r="P53" s="103"/>
      <c r="Q53" s="101"/>
    </row>
    <row r="54" s="1" customFormat="1" ht="111" customHeight="1" outlineLevel="2" spans="1:17">
      <c r="A54" s="105">
        <v>1</v>
      </c>
      <c r="B54" s="106" t="s">
        <v>184</v>
      </c>
      <c r="C54" s="113" t="s">
        <v>59</v>
      </c>
      <c r="D54" s="41" t="s">
        <v>185</v>
      </c>
      <c r="E54" s="45"/>
      <c r="F54" s="114" t="s">
        <v>62</v>
      </c>
      <c r="G54" s="45" t="s">
        <v>44</v>
      </c>
      <c r="H54" s="109">
        <v>52.44</v>
      </c>
      <c r="I54" s="109"/>
      <c r="J54" s="109"/>
      <c r="K54" s="109"/>
      <c r="L54" s="111"/>
      <c r="M54" s="110">
        <f>K54*(1+L54)</f>
        <v>0</v>
      </c>
      <c r="N54" s="109">
        <f>(I54+J54+M54)*$N$6</f>
        <v>0</v>
      </c>
      <c r="O54" s="109">
        <f>+I54+J54+M54+N54</f>
        <v>0</v>
      </c>
      <c r="P54" s="109">
        <f>+H54*$O54</f>
        <v>0</v>
      </c>
      <c r="Q54" s="112"/>
    </row>
    <row r="55" s="63" customFormat="1" ht="35.1" customHeight="1" spans="1:17">
      <c r="A55" s="98" t="s">
        <v>186</v>
      </c>
      <c r="B55" s="99" t="s">
        <v>187</v>
      </c>
      <c r="C55" s="100" t="s">
        <v>188</v>
      </c>
      <c r="D55" s="101"/>
      <c r="E55" s="100"/>
      <c r="F55" s="102"/>
      <c r="G55" s="101"/>
      <c r="H55" s="103"/>
      <c r="I55" s="103"/>
      <c r="J55" s="103"/>
      <c r="K55" s="103"/>
      <c r="L55" s="104"/>
      <c r="M55" s="103"/>
      <c r="N55" s="103"/>
      <c r="O55" s="103"/>
      <c r="P55" s="103"/>
      <c r="Q55" s="101"/>
    </row>
    <row r="56" s="1" customFormat="1" ht="111.95" customHeight="1" outlineLevel="2" spans="1:17">
      <c r="A56" s="105">
        <v>1</v>
      </c>
      <c r="B56" s="116" t="s">
        <v>189</v>
      </c>
      <c r="C56" s="107" t="s">
        <v>190</v>
      </c>
      <c r="D56" s="127" t="s">
        <v>191</v>
      </c>
      <c r="E56" s="108"/>
      <c r="F56" s="108" t="s">
        <v>43</v>
      </c>
      <c r="G56" s="45" t="s">
        <v>128</v>
      </c>
      <c r="H56" s="110">
        <v>3</v>
      </c>
      <c r="I56" s="109"/>
      <c r="J56" s="109"/>
      <c r="K56" s="109"/>
      <c r="L56" s="111"/>
      <c r="M56" s="110">
        <f>K56*(1+L56)</f>
        <v>0</v>
      </c>
      <c r="N56" s="109">
        <f>(I56+J56+M56)*$N$6</f>
        <v>0</v>
      </c>
      <c r="O56" s="109">
        <f>+I56+J56+M56+N56</f>
        <v>0</v>
      </c>
      <c r="P56" s="109">
        <f>+H56*$O56</f>
        <v>0</v>
      </c>
      <c r="Q56" s="112"/>
    </row>
    <row r="57" s="1" customFormat="1" ht="230.1" customHeight="1" outlineLevel="2" spans="1:17">
      <c r="A57" s="105">
        <v>2</v>
      </c>
      <c r="B57" s="116" t="s">
        <v>192</v>
      </c>
      <c r="C57" s="107" t="s">
        <v>193</v>
      </c>
      <c r="D57" s="128" t="s">
        <v>194</v>
      </c>
      <c r="E57" s="108"/>
      <c r="F57" s="108" t="s">
        <v>43</v>
      </c>
      <c r="G57" s="45" t="s">
        <v>128</v>
      </c>
      <c r="H57" s="110">
        <f>10+7</f>
        <v>17</v>
      </c>
      <c r="I57" s="110"/>
      <c r="J57" s="110"/>
      <c r="K57" s="110"/>
      <c r="L57" s="111"/>
      <c r="M57" s="110">
        <f t="shared" ref="M57:M63" si="12">K57*(1+L57)</f>
        <v>0</v>
      </c>
      <c r="N57" s="109">
        <f t="shared" ref="N57:N63" si="13">(I57+J57+M57)*$N$6</f>
        <v>0</v>
      </c>
      <c r="O57" s="109">
        <f t="shared" ref="O57:O63" si="14">+I57+J57+M57+N57</f>
        <v>0</v>
      </c>
      <c r="P57" s="109">
        <f t="shared" ref="P57:P63" si="15">+H57*$O57</f>
        <v>0</v>
      </c>
      <c r="Q57" s="112"/>
    </row>
    <row r="58" s="1" customFormat="1" ht="168.95" customHeight="1" outlineLevel="2" spans="1:17">
      <c r="A58" s="105">
        <v>3</v>
      </c>
      <c r="B58" s="116" t="s">
        <v>195</v>
      </c>
      <c r="C58" s="107" t="s">
        <v>193</v>
      </c>
      <c r="D58" s="128" t="s">
        <v>196</v>
      </c>
      <c r="E58" s="108"/>
      <c r="F58" s="108" t="s">
        <v>43</v>
      </c>
      <c r="G58" s="45" t="s">
        <v>197</v>
      </c>
      <c r="H58" s="110">
        <v>1</v>
      </c>
      <c r="I58" s="110"/>
      <c r="J58" s="110"/>
      <c r="K58" s="110"/>
      <c r="L58" s="111"/>
      <c r="M58" s="110">
        <f t="shared" si="12"/>
        <v>0</v>
      </c>
      <c r="N58" s="109">
        <f t="shared" si="13"/>
        <v>0</v>
      </c>
      <c r="O58" s="109">
        <f t="shared" si="14"/>
        <v>0</v>
      </c>
      <c r="P58" s="109">
        <f t="shared" si="15"/>
        <v>0</v>
      </c>
      <c r="Q58" s="112"/>
    </row>
    <row r="59" s="1" customFormat="1" ht="80.1" customHeight="1" outlineLevel="2" spans="1:17">
      <c r="A59" s="105">
        <v>4</v>
      </c>
      <c r="B59" s="116" t="s">
        <v>198</v>
      </c>
      <c r="C59" s="107" t="s">
        <v>199</v>
      </c>
      <c r="D59" s="112"/>
      <c r="E59" s="108"/>
      <c r="F59" s="108" t="s">
        <v>43</v>
      </c>
      <c r="G59" s="45" t="s">
        <v>128</v>
      </c>
      <c r="H59" s="110">
        <v>2</v>
      </c>
      <c r="I59" s="110"/>
      <c r="J59" s="110"/>
      <c r="K59" s="110"/>
      <c r="L59" s="111"/>
      <c r="M59" s="110">
        <f t="shared" si="12"/>
        <v>0</v>
      </c>
      <c r="N59" s="109">
        <f t="shared" si="13"/>
        <v>0</v>
      </c>
      <c r="O59" s="109">
        <f t="shared" si="14"/>
        <v>0</v>
      </c>
      <c r="P59" s="109">
        <f t="shared" si="15"/>
        <v>0</v>
      </c>
      <c r="Q59" s="112"/>
    </row>
    <row r="60" s="1" customFormat="1" ht="69.95" customHeight="1" outlineLevel="2" spans="1:17">
      <c r="A60" s="105">
        <v>5</v>
      </c>
      <c r="B60" s="116" t="s">
        <v>200</v>
      </c>
      <c r="C60" s="107" t="s">
        <v>201</v>
      </c>
      <c r="D60" s="112" t="s">
        <v>202</v>
      </c>
      <c r="E60" s="114"/>
      <c r="F60" s="108" t="s">
        <v>43</v>
      </c>
      <c r="G60" s="118" t="s">
        <v>44</v>
      </c>
      <c r="H60" s="109">
        <v>82.56</v>
      </c>
      <c r="I60" s="119"/>
      <c r="J60" s="120"/>
      <c r="K60" s="121"/>
      <c r="L60" s="111"/>
      <c r="M60" s="110">
        <f t="shared" si="12"/>
        <v>0</v>
      </c>
      <c r="N60" s="109">
        <f t="shared" si="13"/>
        <v>0</v>
      </c>
      <c r="O60" s="109">
        <f t="shared" si="14"/>
        <v>0</v>
      </c>
      <c r="P60" s="109">
        <f t="shared" si="15"/>
        <v>0</v>
      </c>
      <c r="Q60" s="112" t="s">
        <v>203</v>
      </c>
    </row>
    <row r="61" s="1" customFormat="1" ht="69.95" customHeight="1" outlineLevel="2" spans="1:17">
      <c r="A61" s="105">
        <v>6</v>
      </c>
      <c r="B61" s="116"/>
      <c r="C61" s="117" t="s">
        <v>204</v>
      </c>
      <c r="D61" s="112" t="s">
        <v>205</v>
      </c>
      <c r="E61" s="108" t="s">
        <v>206</v>
      </c>
      <c r="F61" s="108" t="s">
        <v>43</v>
      </c>
      <c r="G61" s="118" t="s">
        <v>44</v>
      </c>
      <c r="H61" s="109">
        <f>0.9*2.2</f>
        <v>1.98</v>
      </c>
      <c r="I61" s="119"/>
      <c r="J61" s="120"/>
      <c r="K61" s="121"/>
      <c r="L61" s="111"/>
      <c r="M61" s="110">
        <f t="shared" si="12"/>
        <v>0</v>
      </c>
      <c r="N61" s="109">
        <f t="shared" si="13"/>
        <v>0</v>
      </c>
      <c r="O61" s="109">
        <f t="shared" si="14"/>
        <v>0</v>
      </c>
      <c r="P61" s="109">
        <f t="shared" si="15"/>
        <v>0</v>
      </c>
      <c r="Q61" s="112"/>
    </row>
    <row r="62" s="1" customFormat="1" ht="69" customHeight="1" outlineLevel="2" spans="1:17">
      <c r="A62" s="105">
        <v>7</v>
      </c>
      <c r="B62" s="116"/>
      <c r="C62" s="117" t="s">
        <v>207</v>
      </c>
      <c r="D62" s="112" t="s">
        <v>208</v>
      </c>
      <c r="E62" s="108" t="s">
        <v>206</v>
      </c>
      <c r="F62" s="108" t="s">
        <v>43</v>
      </c>
      <c r="G62" s="118" t="s">
        <v>122</v>
      </c>
      <c r="H62" s="109">
        <f>2.25+1.7</f>
        <v>3.95</v>
      </c>
      <c r="I62" s="119"/>
      <c r="J62" s="120"/>
      <c r="K62" s="121"/>
      <c r="L62" s="111"/>
      <c r="M62" s="110">
        <f t="shared" si="12"/>
        <v>0</v>
      </c>
      <c r="N62" s="109">
        <f t="shared" si="13"/>
        <v>0</v>
      </c>
      <c r="O62" s="109">
        <f t="shared" si="14"/>
        <v>0</v>
      </c>
      <c r="P62" s="109">
        <f t="shared" si="15"/>
        <v>0</v>
      </c>
      <c r="Q62" s="112"/>
    </row>
    <row r="63" s="1" customFormat="1" ht="69.95" customHeight="1" outlineLevel="2" spans="1:17">
      <c r="A63" s="105">
        <v>8</v>
      </c>
      <c r="B63" s="116"/>
      <c r="C63" s="117" t="s">
        <v>209</v>
      </c>
      <c r="D63" s="112" t="s">
        <v>210</v>
      </c>
      <c r="E63" s="108" t="s">
        <v>206</v>
      </c>
      <c r="F63" s="108" t="s">
        <v>43</v>
      </c>
      <c r="G63" s="118" t="s">
        <v>44</v>
      </c>
      <c r="H63" s="109">
        <f>3.95*1.25</f>
        <v>4.9375</v>
      </c>
      <c r="I63" s="119"/>
      <c r="J63" s="120"/>
      <c r="K63" s="121"/>
      <c r="L63" s="111"/>
      <c r="M63" s="110">
        <f t="shared" si="12"/>
        <v>0</v>
      </c>
      <c r="N63" s="109">
        <f t="shared" si="13"/>
        <v>0</v>
      </c>
      <c r="O63" s="109">
        <f t="shared" si="14"/>
        <v>0</v>
      </c>
      <c r="P63" s="109">
        <f t="shared" si="15"/>
        <v>0</v>
      </c>
      <c r="Q63" s="112"/>
    </row>
    <row r="64" s="63" customFormat="1" ht="35.1" customHeight="1" spans="1:17">
      <c r="A64" s="98" t="s">
        <v>211</v>
      </c>
      <c r="B64" s="99" t="s">
        <v>212</v>
      </c>
      <c r="C64" s="100" t="s">
        <v>213</v>
      </c>
      <c r="D64" s="101"/>
      <c r="E64" s="100"/>
      <c r="F64" s="102"/>
      <c r="G64" s="101"/>
      <c r="H64" s="103"/>
      <c r="I64" s="103"/>
      <c r="J64" s="103"/>
      <c r="K64" s="103"/>
      <c r="L64" s="104"/>
      <c r="M64" s="103"/>
      <c r="N64" s="103"/>
      <c r="O64" s="103"/>
      <c r="P64" s="103"/>
      <c r="Q64" s="101"/>
    </row>
    <row r="65" s="1" customFormat="1" ht="48" customHeight="1" outlineLevel="2" spans="1:17">
      <c r="A65" s="105">
        <v>1</v>
      </c>
      <c r="B65" s="106" t="s">
        <v>214</v>
      </c>
      <c r="C65" s="107" t="s">
        <v>215</v>
      </c>
      <c r="D65" s="41" t="s">
        <v>216</v>
      </c>
      <c r="E65" s="108"/>
      <c r="F65" s="114" t="s">
        <v>62</v>
      </c>
      <c r="G65" s="45" t="s">
        <v>122</v>
      </c>
      <c r="H65" s="109">
        <v>269.32</v>
      </c>
      <c r="I65" s="109"/>
      <c r="J65" s="109"/>
      <c r="K65" s="109"/>
      <c r="L65" s="111"/>
      <c r="M65" s="110">
        <f>K65*(1+L65)</f>
        <v>0</v>
      </c>
      <c r="N65" s="109">
        <f>(I65+J65+M65)*$N$6</f>
        <v>0</v>
      </c>
      <c r="O65" s="109">
        <f>+I65+J65+M65+N65</f>
        <v>0</v>
      </c>
      <c r="P65" s="109">
        <f>+H65*$O65</f>
        <v>0</v>
      </c>
      <c r="Q65" s="112"/>
    </row>
    <row r="66" s="1" customFormat="1" ht="48" customHeight="1" outlineLevel="2" spans="1:17">
      <c r="A66" s="105">
        <v>2</v>
      </c>
      <c r="B66" s="106" t="s">
        <v>217</v>
      </c>
      <c r="C66" s="107" t="s">
        <v>215</v>
      </c>
      <c r="D66" s="41" t="s">
        <v>218</v>
      </c>
      <c r="E66" s="108"/>
      <c r="F66" s="114" t="s">
        <v>62</v>
      </c>
      <c r="G66" s="45" t="s">
        <v>122</v>
      </c>
      <c r="H66" s="109">
        <f>569.3+12.94</f>
        <v>582.24</v>
      </c>
      <c r="I66" s="109"/>
      <c r="J66" s="109"/>
      <c r="K66" s="109"/>
      <c r="L66" s="111"/>
      <c r="M66" s="110">
        <f t="shared" ref="M66:M92" si="16">K66*(1+L66)</f>
        <v>0</v>
      </c>
      <c r="N66" s="109">
        <f t="shared" ref="N66:N92" si="17">(I66+J66+M66)*$N$6</f>
        <v>0</v>
      </c>
      <c r="O66" s="109">
        <f t="shared" ref="O66:O92" si="18">+I66+J66+M66+N66</f>
        <v>0</v>
      </c>
      <c r="P66" s="109">
        <f t="shared" ref="P66:P92" si="19">+H66*$O66</f>
        <v>0</v>
      </c>
      <c r="Q66" s="112"/>
    </row>
    <row r="67" s="1" customFormat="1" ht="48" customHeight="1" outlineLevel="2" spans="1:17">
      <c r="A67" s="105">
        <v>3</v>
      </c>
      <c r="B67" s="106" t="s">
        <v>219</v>
      </c>
      <c r="C67" s="107" t="s">
        <v>215</v>
      </c>
      <c r="D67" s="41" t="s">
        <v>220</v>
      </c>
      <c r="E67" s="108"/>
      <c r="F67" s="114" t="s">
        <v>62</v>
      </c>
      <c r="G67" s="45" t="s">
        <v>122</v>
      </c>
      <c r="H67" s="109">
        <f>28.88+5</f>
        <v>33.88</v>
      </c>
      <c r="I67" s="109"/>
      <c r="J67" s="109"/>
      <c r="K67" s="109"/>
      <c r="L67" s="111"/>
      <c r="M67" s="110">
        <f t="shared" si="16"/>
        <v>0</v>
      </c>
      <c r="N67" s="109">
        <f t="shared" si="17"/>
        <v>0</v>
      </c>
      <c r="O67" s="109">
        <f t="shared" si="18"/>
        <v>0</v>
      </c>
      <c r="P67" s="109">
        <f t="shared" si="19"/>
        <v>0</v>
      </c>
      <c r="Q67" s="112"/>
    </row>
    <row r="68" s="1" customFormat="1" ht="48" customHeight="1" outlineLevel="2" spans="1:17">
      <c r="A68" s="105">
        <v>4</v>
      </c>
      <c r="B68" s="106" t="s">
        <v>221</v>
      </c>
      <c r="C68" s="107" t="s">
        <v>215</v>
      </c>
      <c r="D68" s="41" t="s">
        <v>222</v>
      </c>
      <c r="E68" s="108"/>
      <c r="F68" s="114" t="s">
        <v>62</v>
      </c>
      <c r="G68" s="45" t="s">
        <v>122</v>
      </c>
      <c r="H68" s="109">
        <v>10.2</v>
      </c>
      <c r="I68" s="109"/>
      <c r="J68" s="109"/>
      <c r="K68" s="109"/>
      <c r="L68" s="111"/>
      <c r="M68" s="110">
        <f t="shared" si="16"/>
        <v>0</v>
      </c>
      <c r="N68" s="109">
        <f t="shared" si="17"/>
        <v>0</v>
      </c>
      <c r="O68" s="109">
        <f t="shared" si="18"/>
        <v>0</v>
      </c>
      <c r="P68" s="109">
        <f t="shared" si="19"/>
        <v>0</v>
      </c>
      <c r="Q68" s="112"/>
    </row>
    <row r="69" s="1" customFormat="1" ht="48" customHeight="1" outlineLevel="2" spans="1:17">
      <c r="A69" s="105">
        <v>5</v>
      </c>
      <c r="B69" s="106"/>
      <c r="C69" s="107" t="s">
        <v>215</v>
      </c>
      <c r="D69" s="41" t="s">
        <v>223</v>
      </c>
      <c r="E69" s="108"/>
      <c r="F69" s="114" t="s">
        <v>62</v>
      </c>
      <c r="G69" s="45" t="s">
        <v>122</v>
      </c>
      <c r="H69" s="109">
        <v>24.03</v>
      </c>
      <c r="I69" s="109"/>
      <c r="J69" s="109"/>
      <c r="K69" s="109"/>
      <c r="L69" s="111"/>
      <c r="M69" s="110">
        <f t="shared" si="16"/>
        <v>0</v>
      </c>
      <c r="N69" s="109">
        <f t="shared" si="17"/>
        <v>0</v>
      </c>
      <c r="O69" s="109">
        <f t="shared" si="18"/>
        <v>0</v>
      </c>
      <c r="P69" s="109">
        <f t="shared" si="19"/>
        <v>0</v>
      </c>
      <c r="Q69" s="112"/>
    </row>
    <row r="70" s="1" customFormat="1" ht="48" customHeight="1" outlineLevel="2" spans="1:17">
      <c r="A70" s="105">
        <v>6</v>
      </c>
      <c r="B70" s="106" t="s">
        <v>224</v>
      </c>
      <c r="C70" s="107" t="s">
        <v>225</v>
      </c>
      <c r="D70" s="41" t="s">
        <v>226</v>
      </c>
      <c r="E70" s="108"/>
      <c r="F70" s="114" t="s">
        <v>62</v>
      </c>
      <c r="G70" s="45" t="s">
        <v>122</v>
      </c>
      <c r="H70" s="109">
        <f>0.25*8</f>
        <v>2</v>
      </c>
      <c r="I70" s="109"/>
      <c r="J70" s="109"/>
      <c r="K70" s="109"/>
      <c r="L70" s="111"/>
      <c r="M70" s="110">
        <f t="shared" si="16"/>
        <v>0</v>
      </c>
      <c r="N70" s="109">
        <f t="shared" si="17"/>
        <v>0</v>
      </c>
      <c r="O70" s="109">
        <f t="shared" si="18"/>
        <v>0</v>
      </c>
      <c r="P70" s="109">
        <f t="shared" si="19"/>
        <v>0</v>
      </c>
      <c r="Q70" s="112"/>
    </row>
    <row r="71" s="1" customFormat="1" ht="48" customHeight="1" outlineLevel="2" spans="1:17">
      <c r="A71" s="105">
        <v>7</v>
      </c>
      <c r="B71" s="106"/>
      <c r="C71" s="107" t="s">
        <v>227</v>
      </c>
      <c r="D71" s="41" t="s">
        <v>228</v>
      </c>
      <c r="E71" s="108"/>
      <c r="F71" s="108" t="s">
        <v>43</v>
      </c>
      <c r="G71" s="45" t="s">
        <v>128</v>
      </c>
      <c r="H71" s="109">
        <v>2</v>
      </c>
      <c r="I71" s="109"/>
      <c r="J71" s="109"/>
      <c r="K71" s="109"/>
      <c r="L71" s="111"/>
      <c r="M71" s="110">
        <f t="shared" si="16"/>
        <v>0</v>
      </c>
      <c r="N71" s="109">
        <f t="shared" si="17"/>
        <v>0</v>
      </c>
      <c r="O71" s="109">
        <f t="shared" si="18"/>
        <v>0</v>
      </c>
      <c r="P71" s="109">
        <f t="shared" si="19"/>
        <v>0</v>
      </c>
      <c r="Q71" s="112"/>
    </row>
    <row r="72" s="1" customFormat="1" ht="48" customHeight="1" outlineLevel="2" spans="1:17">
      <c r="A72" s="105">
        <v>8</v>
      </c>
      <c r="B72" s="106"/>
      <c r="C72" s="107" t="s">
        <v>227</v>
      </c>
      <c r="D72" s="41" t="s">
        <v>229</v>
      </c>
      <c r="E72" s="108"/>
      <c r="F72" s="108" t="s">
        <v>43</v>
      </c>
      <c r="G72" s="45" t="s">
        <v>128</v>
      </c>
      <c r="H72" s="109">
        <v>4</v>
      </c>
      <c r="I72" s="109"/>
      <c r="J72" s="109"/>
      <c r="K72" s="109"/>
      <c r="L72" s="111"/>
      <c r="M72" s="110">
        <f t="shared" si="16"/>
        <v>0</v>
      </c>
      <c r="N72" s="109">
        <f t="shared" si="17"/>
        <v>0</v>
      </c>
      <c r="O72" s="109">
        <f t="shared" si="18"/>
        <v>0</v>
      </c>
      <c r="P72" s="109">
        <f t="shared" si="19"/>
        <v>0</v>
      </c>
      <c r="Q72" s="112"/>
    </row>
    <row r="73" s="1" customFormat="1" ht="48" customHeight="1" outlineLevel="2" spans="1:17">
      <c r="A73" s="105">
        <v>9</v>
      </c>
      <c r="B73" s="106"/>
      <c r="C73" s="107" t="s">
        <v>227</v>
      </c>
      <c r="D73" s="41" t="s">
        <v>230</v>
      </c>
      <c r="E73" s="108"/>
      <c r="F73" s="108" t="s">
        <v>43</v>
      </c>
      <c r="G73" s="45" t="s">
        <v>128</v>
      </c>
      <c r="H73" s="109">
        <v>5</v>
      </c>
      <c r="I73" s="109"/>
      <c r="J73" s="109"/>
      <c r="K73" s="109"/>
      <c r="L73" s="111"/>
      <c r="M73" s="110">
        <f t="shared" si="16"/>
        <v>0</v>
      </c>
      <c r="N73" s="109">
        <f t="shared" si="17"/>
        <v>0</v>
      </c>
      <c r="O73" s="109">
        <f t="shared" si="18"/>
        <v>0</v>
      </c>
      <c r="P73" s="109">
        <f t="shared" si="19"/>
        <v>0</v>
      </c>
      <c r="Q73" s="112"/>
    </row>
    <row r="74" s="1" customFormat="1" ht="48" customHeight="1" outlineLevel="2" spans="1:17">
      <c r="A74" s="105">
        <v>10</v>
      </c>
      <c r="B74" s="106"/>
      <c r="C74" s="107" t="s">
        <v>227</v>
      </c>
      <c r="D74" s="41" t="s">
        <v>231</v>
      </c>
      <c r="E74" s="108"/>
      <c r="F74" s="108" t="s">
        <v>43</v>
      </c>
      <c r="G74" s="45" t="s">
        <v>128</v>
      </c>
      <c r="H74" s="109">
        <v>1</v>
      </c>
      <c r="I74" s="109"/>
      <c r="J74" s="109"/>
      <c r="K74" s="109"/>
      <c r="L74" s="111"/>
      <c r="M74" s="110">
        <f t="shared" si="16"/>
        <v>0</v>
      </c>
      <c r="N74" s="109">
        <f t="shared" si="17"/>
        <v>0</v>
      </c>
      <c r="O74" s="109">
        <f t="shared" si="18"/>
        <v>0</v>
      </c>
      <c r="P74" s="109">
        <f t="shared" si="19"/>
        <v>0</v>
      </c>
      <c r="Q74" s="112"/>
    </row>
    <row r="75" s="1" customFormat="1" ht="48" customHeight="1" outlineLevel="2" spans="1:17">
      <c r="A75" s="105">
        <v>11</v>
      </c>
      <c r="B75" s="106"/>
      <c r="C75" s="107" t="s">
        <v>227</v>
      </c>
      <c r="D75" s="41" t="s">
        <v>232</v>
      </c>
      <c r="E75" s="108"/>
      <c r="F75" s="108" t="s">
        <v>43</v>
      </c>
      <c r="G75" s="45" t="s">
        <v>128</v>
      </c>
      <c r="H75" s="109">
        <v>5</v>
      </c>
      <c r="I75" s="109"/>
      <c r="J75" s="109"/>
      <c r="K75" s="109"/>
      <c r="L75" s="111"/>
      <c r="M75" s="110">
        <f t="shared" si="16"/>
        <v>0</v>
      </c>
      <c r="N75" s="109">
        <f t="shared" si="17"/>
        <v>0</v>
      </c>
      <c r="O75" s="109">
        <f t="shared" si="18"/>
        <v>0</v>
      </c>
      <c r="P75" s="109">
        <f t="shared" si="19"/>
        <v>0</v>
      </c>
      <c r="Q75" s="112"/>
    </row>
    <row r="76" s="1" customFormat="1" ht="48" customHeight="1" outlineLevel="2" spans="1:17">
      <c r="A76" s="105">
        <v>12</v>
      </c>
      <c r="B76" s="106"/>
      <c r="C76" s="107" t="s">
        <v>227</v>
      </c>
      <c r="D76" s="41" t="s">
        <v>233</v>
      </c>
      <c r="E76" s="108"/>
      <c r="F76" s="108" t="s">
        <v>43</v>
      </c>
      <c r="G76" s="45" t="s">
        <v>128</v>
      </c>
      <c r="H76" s="109">
        <v>4</v>
      </c>
      <c r="I76" s="109"/>
      <c r="J76" s="109"/>
      <c r="K76" s="109"/>
      <c r="L76" s="111"/>
      <c r="M76" s="110">
        <f t="shared" si="16"/>
        <v>0</v>
      </c>
      <c r="N76" s="109">
        <f t="shared" si="17"/>
        <v>0</v>
      </c>
      <c r="O76" s="109">
        <f t="shared" si="18"/>
        <v>0</v>
      </c>
      <c r="P76" s="109">
        <f t="shared" si="19"/>
        <v>0</v>
      </c>
      <c r="Q76" s="112"/>
    </row>
    <row r="77" s="1" customFormat="1" ht="48" customHeight="1" outlineLevel="2" spans="1:17">
      <c r="A77" s="105">
        <v>13</v>
      </c>
      <c r="B77" s="106"/>
      <c r="C77" s="107" t="s">
        <v>227</v>
      </c>
      <c r="D77" s="41" t="s">
        <v>234</v>
      </c>
      <c r="E77" s="108"/>
      <c r="F77" s="108" t="s">
        <v>43</v>
      </c>
      <c r="G77" s="45" t="s">
        <v>128</v>
      </c>
      <c r="H77" s="109">
        <v>3</v>
      </c>
      <c r="I77" s="109"/>
      <c r="J77" s="109"/>
      <c r="K77" s="109"/>
      <c r="L77" s="111"/>
      <c r="M77" s="110">
        <f t="shared" si="16"/>
        <v>0</v>
      </c>
      <c r="N77" s="109">
        <f t="shared" si="17"/>
        <v>0</v>
      </c>
      <c r="O77" s="109">
        <f t="shared" si="18"/>
        <v>0</v>
      </c>
      <c r="P77" s="109">
        <f t="shared" si="19"/>
        <v>0</v>
      </c>
      <c r="Q77" s="112"/>
    </row>
    <row r="78" s="1" customFormat="1" ht="48" customHeight="1" outlineLevel="2" spans="1:17">
      <c r="A78" s="105">
        <v>14</v>
      </c>
      <c r="B78" s="106"/>
      <c r="C78" s="107" t="s">
        <v>227</v>
      </c>
      <c r="D78" s="41" t="s">
        <v>235</v>
      </c>
      <c r="E78" s="108"/>
      <c r="F78" s="108" t="s">
        <v>43</v>
      </c>
      <c r="G78" s="45" t="s">
        <v>128</v>
      </c>
      <c r="H78" s="109">
        <v>10</v>
      </c>
      <c r="I78" s="109"/>
      <c r="J78" s="109"/>
      <c r="K78" s="109"/>
      <c r="L78" s="111"/>
      <c r="M78" s="110">
        <f t="shared" si="16"/>
        <v>0</v>
      </c>
      <c r="N78" s="109">
        <f t="shared" si="17"/>
        <v>0</v>
      </c>
      <c r="O78" s="109">
        <f t="shared" si="18"/>
        <v>0</v>
      </c>
      <c r="P78" s="109">
        <f t="shared" si="19"/>
        <v>0</v>
      </c>
      <c r="Q78" s="112"/>
    </row>
    <row r="79" s="1" customFormat="1" ht="48" customHeight="1" outlineLevel="2" spans="1:17">
      <c r="A79" s="105">
        <v>15</v>
      </c>
      <c r="B79" s="106"/>
      <c r="C79" s="107" t="s">
        <v>227</v>
      </c>
      <c r="D79" s="41" t="s">
        <v>236</v>
      </c>
      <c r="E79" s="108"/>
      <c r="F79" s="108" t="s">
        <v>43</v>
      </c>
      <c r="G79" s="45" t="s">
        <v>128</v>
      </c>
      <c r="H79" s="109">
        <v>8</v>
      </c>
      <c r="I79" s="109"/>
      <c r="J79" s="109"/>
      <c r="K79" s="109"/>
      <c r="L79" s="111"/>
      <c r="M79" s="110">
        <f t="shared" si="16"/>
        <v>0</v>
      </c>
      <c r="N79" s="109">
        <f t="shared" si="17"/>
        <v>0</v>
      </c>
      <c r="O79" s="109">
        <f t="shared" si="18"/>
        <v>0</v>
      </c>
      <c r="P79" s="109">
        <f t="shared" si="19"/>
        <v>0</v>
      </c>
      <c r="Q79" s="112"/>
    </row>
    <row r="80" s="1" customFormat="1" ht="48" customHeight="1" outlineLevel="2" spans="1:17">
      <c r="A80" s="105">
        <v>16</v>
      </c>
      <c r="B80" s="106"/>
      <c r="C80" s="107" t="s">
        <v>227</v>
      </c>
      <c r="D80" s="41" t="s">
        <v>237</v>
      </c>
      <c r="E80" s="108"/>
      <c r="F80" s="108" t="s">
        <v>43</v>
      </c>
      <c r="G80" s="45" t="s">
        <v>128</v>
      </c>
      <c r="H80" s="109">
        <v>3</v>
      </c>
      <c r="I80" s="109"/>
      <c r="J80" s="109"/>
      <c r="K80" s="109"/>
      <c r="L80" s="111"/>
      <c r="M80" s="110">
        <f t="shared" si="16"/>
        <v>0</v>
      </c>
      <c r="N80" s="109">
        <f t="shared" si="17"/>
        <v>0</v>
      </c>
      <c r="O80" s="109">
        <f t="shared" si="18"/>
        <v>0</v>
      </c>
      <c r="P80" s="109">
        <f t="shared" si="19"/>
        <v>0</v>
      </c>
      <c r="Q80" s="112"/>
    </row>
    <row r="81" s="1" customFormat="1" ht="48" customHeight="1" outlineLevel="2" spans="1:17">
      <c r="A81" s="105">
        <v>17</v>
      </c>
      <c r="B81" s="106"/>
      <c r="C81" s="107" t="s">
        <v>227</v>
      </c>
      <c r="D81" s="41" t="s">
        <v>238</v>
      </c>
      <c r="E81" s="108"/>
      <c r="F81" s="108" t="s">
        <v>43</v>
      </c>
      <c r="G81" s="45" t="s">
        <v>128</v>
      </c>
      <c r="H81" s="109">
        <v>3</v>
      </c>
      <c r="I81" s="109"/>
      <c r="J81" s="109"/>
      <c r="K81" s="109"/>
      <c r="L81" s="111"/>
      <c r="M81" s="110">
        <f t="shared" si="16"/>
        <v>0</v>
      </c>
      <c r="N81" s="109">
        <f t="shared" si="17"/>
        <v>0</v>
      </c>
      <c r="O81" s="109">
        <f t="shared" si="18"/>
        <v>0</v>
      </c>
      <c r="P81" s="109">
        <f t="shared" si="19"/>
        <v>0</v>
      </c>
      <c r="Q81" s="112"/>
    </row>
    <row r="82" s="1" customFormat="1" ht="48" customHeight="1" outlineLevel="2" spans="1:17">
      <c r="A82" s="105">
        <v>18</v>
      </c>
      <c r="B82" s="106"/>
      <c r="C82" s="107" t="s">
        <v>227</v>
      </c>
      <c r="D82" s="41" t="s">
        <v>239</v>
      </c>
      <c r="E82" s="108"/>
      <c r="F82" s="108" t="s">
        <v>43</v>
      </c>
      <c r="G82" s="45" t="s">
        <v>128</v>
      </c>
      <c r="H82" s="109">
        <v>1</v>
      </c>
      <c r="I82" s="109"/>
      <c r="J82" s="109"/>
      <c r="K82" s="109"/>
      <c r="L82" s="111"/>
      <c r="M82" s="110">
        <f t="shared" si="16"/>
        <v>0</v>
      </c>
      <c r="N82" s="109">
        <f t="shared" si="17"/>
        <v>0</v>
      </c>
      <c r="O82" s="109">
        <f t="shared" si="18"/>
        <v>0</v>
      </c>
      <c r="P82" s="109">
        <f t="shared" si="19"/>
        <v>0</v>
      </c>
      <c r="Q82" s="112"/>
    </row>
    <row r="83" s="1" customFormat="1" ht="48" customHeight="1" outlineLevel="2" spans="1:17">
      <c r="A83" s="105">
        <v>19</v>
      </c>
      <c r="B83" s="106"/>
      <c r="C83" s="107" t="s">
        <v>227</v>
      </c>
      <c r="D83" s="41" t="s">
        <v>240</v>
      </c>
      <c r="E83" s="108"/>
      <c r="F83" s="108" t="s">
        <v>43</v>
      </c>
      <c r="G83" s="45" t="s">
        <v>128</v>
      </c>
      <c r="H83" s="109">
        <v>1</v>
      </c>
      <c r="I83" s="109"/>
      <c r="J83" s="109"/>
      <c r="K83" s="109"/>
      <c r="L83" s="111"/>
      <c r="M83" s="110">
        <f t="shared" si="16"/>
        <v>0</v>
      </c>
      <c r="N83" s="109">
        <f t="shared" si="17"/>
        <v>0</v>
      </c>
      <c r="O83" s="109">
        <f t="shared" si="18"/>
        <v>0</v>
      </c>
      <c r="P83" s="109">
        <f t="shared" si="19"/>
        <v>0</v>
      </c>
      <c r="Q83" s="112"/>
    </row>
    <row r="84" s="1" customFormat="1" ht="48" customHeight="1" outlineLevel="2" spans="1:17">
      <c r="A84" s="105">
        <v>20</v>
      </c>
      <c r="B84" s="106"/>
      <c r="C84" s="107" t="s">
        <v>227</v>
      </c>
      <c r="D84" s="41" t="s">
        <v>241</v>
      </c>
      <c r="E84" s="108"/>
      <c r="F84" s="108" t="s">
        <v>43</v>
      </c>
      <c r="G84" s="45" t="s">
        <v>128</v>
      </c>
      <c r="H84" s="109">
        <v>1</v>
      </c>
      <c r="I84" s="109"/>
      <c r="J84" s="109"/>
      <c r="K84" s="109"/>
      <c r="L84" s="111"/>
      <c r="M84" s="110">
        <f t="shared" si="16"/>
        <v>0</v>
      </c>
      <c r="N84" s="109">
        <f t="shared" si="17"/>
        <v>0</v>
      </c>
      <c r="O84" s="109">
        <f t="shared" si="18"/>
        <v>0</v>
      </c>
      <c r="P84" s="109">
        <f t="shared" si="19"/>
        <v>0</v>
      </c>
      <c r="Q84" s="112"/>
    </row>
    <row r="85" s="1" customFormat="1" ht="47" customHeight="1" outlineLevel="2" spans="1:17">
      <c r="A85" s="105">
        <v>21</v>
      </c>
      <c r="B85" s="106"/>
      <c r="C85" s="107" t="s">
        <v>242</v>
      </c>
      <c r="D85" s="129" t="s">
        <v>243</v>
      </c>
      <c r="E85" s="108"/>
      <c r="F85" s="108" t="s">
        <v>43</v>
      </c>
      <c r="G85" s="45" t="s">
        <v>128</v>
      </c>
      <c r="H85" s="109">
        <v>5</v>
      </c>
      <c r="I85" s="109"/>
      <c r="J85" s="109"/>
      <c r="K85" s="109"/>
      <c r="L85" s="111"/>
      <c r="M85" s="110">
        <f t="shared" si="16"/>
        <v>0</v>
      </c>
      <c r="N85" s="109">
        <f t="shared" si="17"/>
        <v>0</v>
      </c>
      <c r="O85" s="109">
        <f t="shared" si="18"/>
        <v>0</v>
      </c>
      <c r="P85" s="109">
        <f t="shared" si="19"/>
        <v>0</v>
      </c>
      <c r="Q85" s="112"/>
    </row>
    <row r="86" s="1" customFormat="1" ht="47" customHeight="1" outlineLevel="2" spans="1:17">
      <c r="A86" s="105">
        <v>22</v>
      </c>
      <c r="B86" s="106"/>
      <c r="C86" s="107" t="s">
        <v>242</v>
      </c>
      <c r="D86" s="129" t="s">
        <v>244</v>
      </c>
      <c r="E86" s="108"/>
      <c r="F86" s="108" t="s">
        <v>43</v>
      </c>
      <c r="G86" s="45" t="s">
        <v>128</v>
      </c>
      <c r="H86" s="109">
        <v>2</v>
      </c>
      <c r="I86" s="109"/>
      <c r="J86" s="109"/>
      <c r="K86" s="109"/>
      <c r="L86" s="111"/>
      <c r="M86" s="110">
        <f t="shared" si="16"/>
        <v>0</v>
      </c>
      <c r="N86" s="109">
        <f t="shared" si="17"/>
        <v>0</v>
      </c>
      <c r="O86" s="109">
        <f t="shared" si="18"/>
        <v>0</v>
      </c>
      <c r="P86" s="109">
        <f t="shared" si="19"/>
        <v>0</v>
      </c>
      <c r="Q86" s="112"/>
    </row>
    <row r="87" s="1" customFormat="1" ht="47" customHeight="1" outlineLevel="2" spans="1:17">
      <c r="A87" s="105">
        <v>23</v>
      </c>
      <c r="B87" s="106"/>
      <c r="C87" s="107" t="s">
        <v>242</v>
      </c>
      <c r="D87" s="129" t="s">
        <v>245</v>
      </c>
      <c r="E87" s="108"/>
      <c r="F87" s="108" t="s">
        <v>43</v>
      </c>
      <c r="G87" s="45" t="s">
        <v>128</v>
      </c>
      <c r="H87" s="109">
        <v>5</v>
      </c>
      <c r="I87" s="109"/>
      <c r="J87" s="109"/>
      <c r="K87" s="109"/>
      <c r="L87" s="111"/>
      <c r="M87" s="110">
        <f t="shared" si="16"/>
        <v>0</v>
      </c>
      <c r="N87" s="109">
        <f t="shared" si="17"/>
        <v>0</v>
      </c>
      <c r="O87" s="109">
        <f t="shared" si="18"/>
        <v>0</v>
      </c>
      <c r="P87" s="109">
        <f t="shared" si="19"/>
        <v>0</v>
      </c>
      <c r="Q87" s="112"/>
    </row>
    <row r="88" s="1" customFormat="1" ht="47" customHeight="1" outlineLevel="2" spans="1:17">
      <c r="A88" s="105">
        <v>24</v>
      </c>
      <c r="B88" s="106"/>
      <c r="C88" s="107" t="s">
        <v>242</v>
      </c>
      <c r="D88" s="129" t="s">
        <v>246</v>
      </c>
      <c r="E88" s="108"/>
      <c r="F88" s="108" t="s">
        <v>43</v>
      </c>
      <c r="G88" s="45" t="s">
        <v>128</v>
      </c>
      <c r="H88" s="109">
        <v>2</v>
      </c>
      <c r="I88" s="109"/>
      <c r="J88" s="109"/>
      <c r="K88" s="109"/>
      <c r="L88" s="111"/>
      <c r="M88" s="110">
        <f t="shared" si="16"/>
        <v>0</v>
      </c>
      <c r="N88" s="109">
        <f t="shared" si="17"/>
        <v>0</v>
      </c>
      <c r="O88" s="109">
        <f t="shared" si="18"/>
        <v>0</v>
      </c>
      <c r="P88" s="109">
        <f t="shared" si="19"/>
        <v>0</v>
      </c>
      <c r="Q88" s="112"/>
    </row>
    <row r="89" s="1" customFormat="1" ht="47" customHeight="1" outlineLevel="2" spans="1:17">
      <c r="A89" s="105">
        <v>25</v>
      </c>
      <c r="B89" s="106" t="s">
        <v>247</v>
      </c>
      <c r="C89" s="107" t="s">
        <v>242</v>
      </c>
      <c r="D89" s="41" t="s">
        <v>248</v>
      </c>
      <c r="E89" s="108"/>
      <c r="F89" s="108" t="s">
        <v>43</v>
      </c>
      <c r="G89" s="45" t="s">
        <v>128</v>
      </c>
      <c r="H89" s="109">
        <v>3</v>
      </c>
      <c r="I89" s="109"/>
      <c r="J89" s="109"/>
      <c r="K89" s="109"/>
      <c r="L89" s="111"/>
      <c r="M89" s="110">
        <f t="shared" si="16"/>
        <v>0</v>
      </c>
      <c r="N89" s="109">
        <f t="shared" si="17"/>
        <v>0</v>
      </c>
      <c r="O89" s="109">
        <f t="shared" si="18"/>
        <v>0</v>
      </c>
      <c r="P89" s="109">
        <f t="shared" si="19"/>
        <v>0</v>
      </c>
      <c r="Q89" s="112"/>
    </row>
    <row r="90" s="1" customFormat="1" ht="47" customHeight="1" outlineLevel="2" spans="1:17">
      <c r="A90" s="105">
        <v>26</v>
      </c>
      <c r="B90" s="106" t="s">
        <v>249</v>
      </c>
      <c r="C90" s="107" t="s">
        <v>250</v>
      </c>
      <c r="D90" s="41" t="s">
        <v>251</v>
      </c>
      <c r="E90" s="108"/>
      <c r="F90" s="108" t="s">
        <v>43</v>
      </c>
      <c r="G90" s="45" t="s">
        <v>128</v>
      </c>
      <c r="H90" s="109">
        <v>2</v>
      </c>
      <c r="I90" s="109"/>
      <c r="J90" s="109"/>
      <c r="K90" s="109"/>
      <c r="L90" s="111"/>
      <c r="M90" s="110">
        <f t="shared" si="16"/>
        <v>0</v>
      </c>
      <c r="N90" s="109">
        <f t="shared" si="17"/>
        <v>0</v>
      </c>
      <c r="O90" s="109">
        <f t="shared" si="18"/>
        <v>0</v>
      </c>
      <c r="P90" s="109">
        <f t="shared" si="19"/>
        <v>0</v>
      </c>
      <c r="Q90" s="112"/>
    </row>
    <row r="91" s="1" customFormat="1" ht="47" customHeight="1" outlineLevel="2" spans="1:17">
      <c r="A91" s="105">
        <v>27</v>
      </c>
      <c r="B91" s="106"/>
      <c r="C91" s="107" t="s">
        <v>250</v>
      </c>
      <c r="D91" s="41" t="s">
        <v>252</v>
      </c>
      <c r="E91" s="108"/>
      <c r="F91" s="108" t="s">
        <v>43</v>
      </c>
      <c r="G91" s="45" t="s">
        <v>128</v>
      </c>
      <c r="H91" s="109">
        <v>1</v>
      </c>
      <c r="I91" s="109"/>
      <c r="J91" s="109"/>
      <c r="K91" s="109"/>
      <c r="L91" s="111"/>
      <c r="M91" s="110">
        <f t="shared" si="16"/>
        <v>0</v>
      </c>
      <c r="N91" s="109">
        <f t="shared" si="17"/>
        <v>0</v>
      </c>
      <c r="O91" s="109">
        <f t="shared" si="18"/>
        <v>0</v>
      </c>
      <c r="P91" s="109">
        <f t="shared" si="19"/>
        <v>0</v>
      </c>
      <c r="Q91" s="112"/>
    </row>
    <row r="92" s="1" customFormat="1" ht="47" customHeight="1" outlineLevel="2" spans="1:17">
      <c r="A92" s="105">
        <v>28</v>
      </c>
      <c r="B92" s="106"/>
      <c r="C92" s="107" t="s">
        <v>250</v>
      </c>
      <c r="D92" s="41" t="s">
        <v>253</v>
      </c>
      <c r="E92" s="108"/>
      <c r="F92" s="108" t="s">
        <v>43</v>
      </c>
      <c r="G92" s="45" t="s">
        <v>128</v>
      </c>
      <c r="H92" s="109">
        <v>1</v>
      </c>
      <c r="I92" s="109"/>
      <c r="J92" s="109"/>
      <c r="K92" s="109"/>
      <c r="L92" s="111"/>
      <c r="M92" s="110">
        <f t="shared" si="16"/>
        <v>0</v>
      </c>
      <c r="N92" s="109">
        <f t="shared" si="17"/>
        <v>0</v>
      </c>
      <c r="O92" s="109">
        <f t="shared" si="18"/>
        <v>0</v>
      </c>
      <c r="P92" s="109">
        <f t="shared" si="19"/>
        <v>0</v>
      </c>
      <c r="Q92" s="112"/>
    </row>
    <row r="93" s="63" customFormat="1" ht="35.1" customHeight="1" spans="1:17">
      <c r="A93" s="98" t="s">
        <v>254</v>
      </c>
      <c r="B93" s="99" t="s">
        <v>255</v>
      </c>
      <c r="C93" s="100" t="s">
        <v>256</v>
      </c>
      <c r="D93" s="101"/>
      <c r="E93" s="100"/>
      <c r="F93" s="102"/>
      <c r="G93" s="101"/>
      <c r="H93" s="103"/>
      <c r="I93" s="103"/>
      <c r="J93" s="103"/>
      <c r="K93" s="103"/>
      <c r="L93" s="104"/>
      <c r="M93" s="103"/>
      <c r="N93" s="103"/>
      <c r="O93" s="103"/>
      <c r="P93" s="103"/>
      <c r="Q93" s="101"/>
    </row>
    <row r="94" s="1" customFormat="1" ht="52" customHeight="1" outlineLevel="2" spans="1:17">
      <c r="A94" s="105">
        <v>1</v>
      </c>
      <c r="B94" s="106" t="s">
        <v>257</v>
      </c>
      <c r="C94" s="130" t="s">
        <v>258</v>
      </c>
      <c r="D94" s="41" t="s">
        <v>259</v>
      </c>
      <c r="E94" s="108" t="s">
        <v>260</v>
      </c>
      <c r="F94" s="108" t="s">
        <v>43</v>
      </c>
      <c r="G94" s="45" t="s">
        <v>128</v>
      </c>
      <c r="H94" s="109">
        <v>1</v>
      </c>
      <c r="I94" s="109"/>
      <c r="J94" s="109"/>
      <c r="K94" s="109"/>
      <c r="L94" s="111"/>
      <c r="M94" s="110">
        <f>K94*(1+L94)</f>
        <v>0</v>
      </c>
      <c r="N94" s="109">
        <f>(I94+J94+M94)*$N$6</f>
        <v>0</v>
      </c>
      <c r="O94" s="109">
        <f>+I94+J94+M94+N94</f>
        <v>0</v>
      </c>
      <c r="P94" s="109">
        <f>+H94*$O94</f>
        <v>0</v>
      </c>
      <c r="Q94" s="112"/>
    </row>
    <row r="95" s="1" customFormat="1" ht="52" customHeight="1" outlineLevel="2" spans="1:17">
      <c r="A95" s="105">
        <v>2</v>
      </c>
      <c r="B95" s="106"/>
      <c r="C95" s="130" t="s">
        <v>261</v>
      </c>
      <c r="D95" s="41" t="s">
        <v>262</v>
      </c>
      <c r="E95" s="108" t="s">
        <v>260</v>
      </c>
      <c r="F95" s="108" t="s">
        <v>43</v>
      </c>
      <c r="G95" s="45" t="s">
        <v>128</v>
      </c>
      <c r="H95" s="109">
        <v>2</v>
      </c>
      <c r="I95" s="109"/>
      <c r="J95" s="109"/>
      <c r="K95" s="109"/>
      <c r="L95" s="111"/>
      <c r="M95" s="110">
        <f t="shared" ref="M95:M106" si="20">K95*(1+L95)</f>
        <v>0</v>
      </c>
      <c r="N95" s="109">
        <f t="shared" ref="N95:N106" si="21">(I95+J95+M95)*$N$6</f>
        <v>0</v>
      </c>
      <c r="O95" s="109">
        <f t="shared" ref="O95:O106" si="22">+I95+J95+M95+N95</f>
        <v>0</v>
      </c>
      <c r="P95" s="109">
        <f t="shared" ref="P95:P106" si="23">+H95*$O95</f>
        <v>0</v>
      </c>
      <c r="Q95" s="112"/>
    </row>
    <row r="96" s="1" customFormat="1" ht="52" customHeight="1" outlineLevel="2" spans="1:17">
      <c r="A96" s="105">
        <v>3</v>
      </c>
      <c r="B96" s="106" t="s">
        <v>263</v>
      </c>
      <c r="C96" s="130" t="s">
        <v>264</v>
      </c>
      <c r="D96" s="41" t="s">
        <v>265</v>
      </c>
      <c r="E96" s="108" t="s">
        <v>260</v>
      </c>
      <c r="F96" s="108" t="s">
        <v>43</v>
      </c>
      <c r="G96" s="45" t="s">
        <v>128</v>
      </c>
      <c r="H96" s="109">
        <v>2</v>
      </c>
      <c r="I96" s="109"/>
      <c r="J96" s="109"/>
      <c r="K96" s="109"/>
      <c r="L96" s="111"/>
      <c r="M96" s="110">
        <f t="shared" si="20"/>
        <v>0</v>
      </c>
      <c r="N96" s="109">
        <f t="shared" si="21"/>
        <v>0</v>
      </c>
      <c r="O96" s="109">
        <f t="shared" si="22"/>
        <v>0</v>
      </c>
      <c r="P96" s="109">
        <f t="shared" si="23"/>
        <v>0</v>
      </c>
      <c r="Q96" s="112"/>
    </row>
    <row r="97" s="1" customFormat="1" ht="52" customHeight="1" outlineLevel="2" spans="1:17">
      <c r="A97" s="105">
        <v>4</v>
      </c>
      <c r="B97" s="106" t="s">
        <v>266</v>
      </c>
      <c r="C97" s="130" t="s">
        <v>267</v>
      </c>
      <c r="D97" s="41" t="s">
        <v>268</v>
      </c>
      <c r="E97" s="108" t="s">
        <v>260</v>
      </c>
      <c r="F97" s="108" t="s">
        <v>43</v>
      </c>
      <c r="G97" s="45" t="s">
        <v>128</v>
      </c>
      <c r="H97" s="109">
        <v>2</v>
      </c>
      <c r="I97" s="109"/>
      <c r="J97" s="109"/>
      <c r="K97" s="109"/>
      <c r="L97" s="111"/>
      <c r="M97" s="110">
        <f t="shared" si="20"/>
        <v>0</v>
      </c>
      <c r="N97" s="109">
        <f t="shared" si="21"/>
        <v>0</v>
      </c>
      <c r="O97" s="109">
        <f t="shared" si="22"/>
        <v>0</v>
      </c>
      <c r="P97" s="109">
        <f t="shared" si="23"/>
        <v>0</v>
      </c>
      <c r="Q97" s="112"/>
    </row>
    <row r="98" s="1" customFormat="1" ht="52" customHeight="1" outlineLevel="2" spans="1:17">
      <c r="A98" s="105">
        <v>5</v>
      </c>
      <c r="B98" s="106" t="s">
        <v>266</v>
      </c>
      <c r="C98" s="130" t="s">
        <v>269</v>
      </c>
      <c r="D98" s="41" t="s">
        <v>270</v>
      </c>
      <c r="E98" s="108" t="s">
        <v>260</v>
      </c>
      <c r="F98" s="108" t="s">
        <v>43</v>
      </c>
      <c r="G98" s="45" t="s">
        <v>128</v>
      </c>
      <c r="H98" s="109">
        <v>1</v>
      </c>
      <c r="I98" s="109"/>
      <c r="J98" s="109"/>
      <c r="K98" s="109"/>
      <c r="L98" s="111"/>
      <c r="M98" s="110">
        <f t="shared" si="20"/>
        <v>0</v>
      </c>
      <c r="N98" s="109">
        <f t="shared" si="21"/>
        <v>0</v>
      </c>
      <c r="O98" s="109">
        <f t="shared" si="22"/>
        <v>0</v>
      </c>
      <c r="P98" s="109">
        <f t="shared" si="23"/>
        <v>0</v>
      </c>
      <c r="Q98" s="112"/>
    </row>
    <row r="99" s="1" customFormat="1" ht="57" customHeight="1" outlineLevel="2" spans="1:17">
      <c r="A99" s="105">
        <v>6</v>
      </c>
      <c r="B99" s="106" t="s">
        <v>271</v>
      </c>
      <c r="C99" s="130" t="s">
        <v>272</v>
      </c>
      <c r="D99" s="41" t="s">
        <v>273</v>
      </c>
      <c r="E99" s="108" t="s">
        <v>260</v>
      </c>
      <c r="F99" s="108" t="s">
        <v>43</v>
      </c>
      <c r="G99" s="45" t="s">
        <v>128</v>
      </c>
      <c r="H99" s="109">
        <v>10</v>
      </c>
      <c r="I99" s="109"/>
      <c r="J99" s="109"/>
      <c r="K99" s="109"/>
      <c r="L99" s="111"/>
      <c r="M99" s="110">
        <f t="shared" si="20"/>
        <v>0</v>
      </c>
      <c r="N99" s="109">
        <f t="shared" si="21"/>
        <v>0</v>
      </c>
      <c r="O99" s="109">
        <f t="shared" si="22"/>
        <v>0</v>
      </c>
      <c r="P99" s="109">
        <f t="shared" si="23"/>
        <v>0</v>
      </c>
      <c r="Q99" s="112"/>
    </row>
    <row r="100" s="1" customFormat="1" ht="51" customHeight="1" outlineLevel="2" spans="1:17">
      <c r="A100" s="105">
        <v>7</v>
      </c>
      <c r="B100" s="106" t="s">
        <v>274</v>
      </c>
      <c r="C100" s="130" t="s">
        <v>275</v>
      </c>
      <c r="D100" s="41" t="s">
        <v>276</v>
      </c>
      <c r="E100" s="108" t="s">
        <v>260</v>
      </c>
      <c r="F100" s="108" t="s">
        <v>43</v>
      </c>
      <c r="G100" s="45" t="s">
        <v>128</v>
      </c>
      <c r="H100" s="109">
        <v>3</v>
      </c>
      <c r="I100" s="109"/>
      <c r="J100" s="109"/>
      <c r="K100" s="109"/>
      <c r="L100" s="111"/>
      <c r="M100" s="110">
        <f t="shared" si="20"/>
        <v>0</v>
      </c>
      <c r="N100" s="109">
        <f t="shared" si="21"/>
        <v>0</v>
      </c>
      <c r="O100" s="109">
        <f t="shared" si="22"/>
        <v>0</v>
      </c>
      <c r="P100" s="109">
        <f t="shared" si="23"/>
        <v>0</v>
      </c>
      <c r="Q100" s="112"/>
    </row>
    <row r="101" s="1" customFormat="1" ht="57" customHeight="1" outlineLevel="2" spans="1:17">
      <c r="A101" s="105">
        <v>8</v>
      </c>
      <c r="B101" s="106" t="s">
        <v>277</v>
      </c>
      <c r="C101" s="130" t="s">
        <v>278</v>
      </c>
      <c r="D101" s="41" t="s">
        <v>279</v>
      </c>
      <c r="E101" s="108" t="s">
        <v>260</v>
      </c>
      <c r="F101" s="108" t="s">
        <v>43</v>
      </c>
      <c r="G101" s="45" t="s">
        <v>280</v>
      </c>
      <c r="H101" s="109">
        <v>10</v>
      </c>
      <c r="I101" s="109"/>
      <c r="J101" s="109"/>
      <c r="K101" s="109"/>
      <c r="L101" s="111"/>
      <c r="M101" s="110">
        <f t="shared" si="20"/>
        <v>0</v>
      </c>
      <c r="N101" s="109">
        <f t="shared" si="21"/>
        <v>0</v>
      </c>
      <c r="O101" s="109">
        <f t="shared" si="22"/>
        <v>0</v>
      </c>
      <c r="P101" s="109">
        <f t="shared" si="23"/>
        <v>0</v>
      </c>
      <c r="Q101" s="112"/>
    </row>
    <row r="102" s="1" customFormat="1" ht="57" customHeight="1" outlineLevel="2" spans="1:17">
      <c r="A102" s="105">
        <v>9</v>
      </c>
      <c r="B102" s="106" t="s">
        <v>281</v>
      </c>
      <c r="C102" s="130" t="s">
        <v>282</v>
      </c>
      <c r="D102" s="41" t="s">
        <v>283</v>
      </c>
      <c r="E102" s="108" t="s">
        <v>260</v>
      </c>
      <c r="F102" s="108" t="s">
        <v>43</v>
      </c>
      <c r="G102" s="45" t="s">
        <v>128</v>
      </c>
      <c r="H102" s="109">
        <v>2</v>
      </c>
      <c r="I102" s="109"/>
      <c r="J102" s="109"/>
      <c r="K102" s="109"/>
      <c r="L102" s="111"/>
      <c r="M102" s="110">
        <f t="shared" si="20"/>
        <v>0</v>
      </c>
      <c r="N102" s="109">
        <f t="shared" si="21"/>
        <v>0</v>
      </c>
      <c r="O102" s="109">
        <f t="shared" si="22"/>
        <v>0</v>
      </c>
      <c r="P102" s="109">
        <f t="shared" si="23"/>
        <v>0</v>
      </c>
      <c r="Q102" s="112"/>
    </row>
    <row r="103" s="1" customFormat="1" ht="57" customHeight="1" outlineLevel="2" spans="1:17">
      <c r="A103" s="105">
        <v>10</v>
      </c>
      <c r="B103" s="106" t="s">
        <v>284</v>
      </c>
      <c r="C103" s="41" t="s">
        <v>285</v>
      </c>
      <c r="D103" s="41" t="s">
        <v>286</v>
      </c>
      <c r="E103" s="108"/>
      <c r="F103" s="108" t="s">
        <v>43</v>
      </c>
      <c r="G103" s="45" t="s">
        <v>128</v>
      </c>
      <c r="H103" s="109">
        <v>2</v>
      </c>
      <c r="I103" s="109"/>
      <c r="J103" s="109"/>
      <c r="K103" s="109"/>
      <c r="L103" s="111"/>
      <c r="M103" s="110">
        <f t="shared" si="20"/>
        <v>0</v>
      </c>
      <c r="N103" s="109">
        <f t="shared" si="21"/>
        <v>0</v>
      </c>
      <c r="O103" s="109">
        <f t="shared" si="22"/>
        <v>0</v>
      </c>
      <c r="P103" s="109">
        <f t="shared" si="23"/>
        <v>0</v>
      </c>
      <c r="Q103" s="112"/>
    </row>
    <row r="104" s="1" customFormat="1" ht="57" customHeight="1" outlineLevel="2" spans="1:17">
      <c r="A104" s="105">
        <v>11</v>
      </c>
      <c r="B104" s="106" t="s">
        <v>287</v>
      </c>
      <c r="C104" s="112" t="s">
        <v>288</v>
      </c>
      <c r="D104" s="41" t="s">
        <v>289</v>
      </c>
      <c r="E104" s="108"/>
      <c r="F104" s="108" t="s">
        <v>43</v>
      </c>
      <c r="G104" s="45" t="s">
        <v>128</v>
      </c>
      <c r="H104" s="109">
        <v>5</v>
      </c>
      <c r="I104" s="109"/>
      <c r="J104" s="109"/>
      <c r="K104" s="109"/>
      <c r="L104" s="111"/>
      <c r="M104" s="110">
        <f t="shared" si="20"/>
        <v>0</v>
      </c>
      <c r="N104" s="109">
        <f t="shared" si="21"/>
        <v>0</v>
      </c>
      <c r="O104" s="109">
        <f t="shared" si="22"/>
        <v>0</v>
      </c>
      <c r="P104" s="109">
        <f t="shared" si="23"/>
        <v>0</v>
      </c>
      <c r="Q104" s="112"/>
    </row>
    <row r="105" s="1" customFormat="1" ht="57" customHeight="1" outlineLevel="2" spans="1:17">
      <c r="A105" s="105">
        <v>12</v>
      </c>
      <c r="B105" s="106"/>
      <c r="C105" s="112" t="s">
        <v>288</v>
      </c>
      <c r="D105" s="41" t="s">
        <v>290</v>
      </c>
      <c r="E105" s="108"/>
      <c r="F105" s="108" t="s">
        <v>43</v>
      </c>
      <c r="G105" s="45" t="s">
        <v>128</v>
      </c>
      <c r="H105" s="109">
        <v>1</v>
      </c>
      <c r="I105" s="109"/>
      <c r="J105" s="109"/>
      <c r="K105" s="109"/>
      <c r="L105" s="111"/>
      <c r="M105" s="110">
        <f t="shared" si="20"/>
        <v>0</v>
      </c>
      <c r="N105" s="109">
        <f t="shared" si="21"/>
        <v>0</v>
      </c>
      <c r="O105" s="109">
        <f t="shared" si="22"/>
        <v>0</v>
      </c>
      <c r="P105" s="109">
        <f t="shared" si="23"/>
        <v>0</v>
      </c>
      <c r="Q105" s="112"/>
    </row>
    <row r="106" s="1" customFormat="1" ht="57" customHeight="1" outlineLevel="2" spans="1:17">
      <c r="A106" s="105">
        <v>13</v>
      </c>
      <c r="B106" s="106" t="s">
        <v>291</v>
      </c>
      <c r="C106" s="41" t="s">
        <v>292</v>
      </c>
      <c r="D106" s="41" t="s">
        <v>293</v>
      </c>
      <c r="E106" s="108"/>
      <c r="F106" s="108" t="s">
        <v>43</v>
      </c>
      <c r="G106" s="45" t="s">
        <v>44</v>
      </c>
      <c r="H106" s="109">
        <f>5.24*0+4+3.6</f>
        <v>7.6</v>
      </c>
      <c r="I106" s="109"/>
      <c r="J106" s="109"/>
      <c r="K106" s="109"/>
      <c r="L106" s="111"/>
      <c r="M106" s="110">
        <f t="shared" si="20"/>
        <v>0</v>
      </c>
      <c r="N106" s="109">
        <f t="shared" si="21"/>
        <v>0</v>
      </c>
      <c r="O106" s="109">
        <f t="shared" si="22"/>
        <v>0</v>
      </c>
      <c r="P106" s="109">
        <f t="shared" si="23"/>
        <v>0</v>
      </c>
      <c r="Q106" s="112"/>
    </row>
    <row r="107" s="63" customFormat="1" ht="35.1" customHeight="1" spans="1:17">
      <c r="A107" s="98" t="s">
        <v>294</v>
      </c>
      <c r="B107" s="99" t="s">
        <v>295</v>
      </c>
      <c r="C107" s="100" t="s">
        <v>296</v>
      </c>
      <c r="D107" s="101"/>
      <c r="E107" s="100"/>
      <c r="F107" s="102"/>
      <c r="G107" s="101"/>
      <c r="H107" s="103"/>
      <c r="I107" s="103"/>
      <c r="J107" s="103"/>
      <c r="K107" s="103"/>
      <c r="L107" s="104"/>
      <c r="M107" s="103"/>
      <c r="N107" s="103"/>
      <c r="O107" s="103"/>
      <c r="P107" s="103"/>
      <c r="Q107" s="101"/>
    </row>
    <row r="108" s="1" customFormat="1" ht="46" customHeight="1" outlineLevel="2" spans="1:17">
      <c r="A108" s="105">
        <v>1</v>
      </c>
      <c r="B108" s="106" t="s">
        <v>297</v>
      </c>
      <c r="C108" s="41" t="s">
        <v>298</v>
      </c>
      <c r="D108" s="41"/>
      <c r="E108" s="108"/>
      <c r="F108" s="108" t="s">
        <v>43</v>
      </c>
      <c r="G108" s="45" t="s">
        <v>44</v>
      </c>
      <c r="H108" s="109">
        <f>H60</f>
        <v>82.56</v>
      </c>
      <c r="I108" s="109"/>
      <c r="J108" s="109"/>
      <c r="K108" s="109"/>
      <c r="L108" s="111"/>
      <c r="M108" s="110">
        <f>K108*(1+L108)</f>
        <v>0</v>
      </c>
      <c r="N108" s="109">
        <f>(I108+J108+M108)*$N$6</f>
        <v>0</v>
      </c>
      <c r="O108" s="109">
        <f>+I108+J108+M108+N108</f>
        <v>0</v>
      </c>
      <c r="P108" s="109">
        <f>+H108*$O108</f>
        <v>0</v>
      </c>
      <c r="Q108" s="112"/>
    </row>
    <row r="109" s="1" customFormat="1" ht="46" customHeight="1" outlineLevel="2" spans="1:17">
      <c r="A109" s="105">
        <v>2</v>
      </c>
      <c r="B109" s="106" t="s">
        <v>299</v>
      </c>
      <c r="C109" s="41" t="s">
        <v>300</v>
      </c>
      <c r="D109" s="41" t="s">
        <v>301</v>
      </c>
      <c r="E109" s="108"/>
      <c r="F109" s="108" t="s">
        <v>43</v>
      </c>
      <c r="G109" s="45" t="s">
        <v>44</v>
      </c>
      <c r="H109" s="109">
        <f>H108</f>
        <v>82.56</v>
      </c>
      <c r="I109" s="109"/>
      <c r="J109" s="109"/>
      <c r="K109" s="109"/>
      <c r="L109" s="111"/>
      <c r="M109" s="110">
        <f>K109*(1+L109)</f>
        <v>0</v>
      </c>
      <c r="N109" s="109">
        <f>(I109+J109+M109)*$N$6</f>
        <v>0</v>
      </c>
      <c r="O109" s="109">
        <f>+I109+J109+M109+N109</f>
        <v>0</v>
      </c>
      <c r="P109" s="109">
        <f>+H109*$O109</f>
        <v>0</v>
      </c>
      <c r="Q109" s="112"/>
    </row>
    <row r="110" s="1" customFormat="1" ht="46" customHeight="1" outlineLevel="2" spans="1:17">
      <c r="A110" s="105">
        <v>5</v>
      </c>
      <c r="B110" s="106" t="s">
        <v>302</v>
      </c>
      <c r="C110" s="41" t="s">
        <v>303</v>
      </c>
      <c r="D110" s="41"/>
      <c r="E110" s="108"/>
      <c r="F110" s="108" t="s">
        <v>43</v>
      </c>
      <c r="G110" s="45" t="s">
        <v>44</v>
      </c>
      <c r="H110" s="109">
        <f>H108</f>
        <v>82.56</v>
      </c>
      <c r="I110" s="110"/>
      <c r="J110" s="110"/>
      <c r="K110" s="109"/>
      <c r="L110" s="111"/>
      <c r="M110" s="110">
        <f>K110*(1+L110)</f>
        <v>0</v>
      </c>
      <c r="N110" s="109">
        <f>(I110+J110+M110)*$N$6</f>
        <v>0</v>
      </c>
      <c r="O110" s="109">
        <f>+I110+J110+M110+N110</f>
        <v>0</v>
      </c>
      <c r="P110" s="109">
        <f>+H110*$O110</f>
        <v>0</v>
      </c>
      <c r="Q110" s="112"/>
    </row>
    <row r="111" s="1" customFormat="1" ht="46" customHeight="1" outlineLevel="2" spans="1:17">
      <c r="A111" s="105">
        <v>6</v>
      </c>
      <c r="B111" s="106" t="s">
        <v>304</v>
      </c>
      <c r="C111" s="41" t="s">
        <v>305</v>
      </c>
      <c r="D111" s="41"/>
      <c r="E111" s="108"/>
      <c r="F111" s="108" t="s">
        <v>43</v>
      </c>
      <c r="G111" s="45" t="s">
        <v>44</v>
      </c>
      <c r="H111" s="109">
        <v>0</v>
      </c>
      <c r="I111" s="110"/>
      <c r="J111" s="110"/>
      <c r="K111" s="109"/>
      <c r="L111" s="111"/>
      <c r="M111" s="110">
        <f>K111*(1+L111)</f>
        <v>0</v>
      </c>
      <c r="N111" s="109">
        <f>(I111+J111+M111)*$N$6</f>
        <v>0</v>
      </c>
      <c r="O111" s="109">
        <f>+I111+J111+M111+N111</f>
        <v>0</v>
      </c>
      <c r="P111" s="109">
        <f>+H111*$O111</f>
        <v>0</v>
      </c>
      <c r="Q111" s="112" t="s">
        <v>306</v>
      </c>
    </row>
    <row r="112" s="63" customFormat="1" ht="35.1" customHeight="1" spans="1:17">
      <c r="A112" s="98" t="s">
        <v>307</v>
      </c>
      <c r="B112" s="99"/>
      <c r="C112" s="100" t="s">
        <v>308</v>
      </c>
      <c r="D112" s="101"/>
      <c r="E112" s="100"/>
      <c r="F112" s="102"/>
      <c r="G112" s="101"/>
      <c r="H112" s="103"/>
      <c r="I112" s="103"/>
      <c r="J112" s="103"/>
      <c r="K112" s="103"/>
      <c r="L112" s="104"/>
      <c r="M112" s="103"/>
      <c r="N112" s="103"/>
      <c r="O112" s="103"/>
      <c r="P112" s="131">
        <f>SUM(P8:P111)</f>
        <v>0</v>
      </c>
      <c r="Q112" s="101"/>
    </row>
    <row r="113" s="1" customFormat="1" ht="16.5" spans="1:17">
      <c r="A113" s="72"/>
      <c r="B113" s="73"/>
      <c r="C113" s="74"/>
      <c r="D113" s="74"/>
      <c r="E113" s="74"/>
      <c r="F113" s="75"/>
      <c r="G113" s="74"/>
      <c r="H113" s="76"/>
      <c r="I113" s="77"/>
      <c r="J113" s="77"/>
      <c r="K113" s="76"/>
      <c r="L113" s="78"/>
      <c r="M113" s="76"/>
      <c r="N113" s="76"/>
      <c r="O113" s="76"/>
      <c r="P113" s="76"/>
      <c r="Q113" s="74"/>
    </row>
    <row r="114" s="1" customFormat="1" ht="16.5" spans="1:17">
      <c r="A114" s="72"/>
      <c r="B114" s="73"/>
      <c r="C114" s="74"/>
      <c r="D114" s="74"/>
      <c r="E114" s="74"/>
      <c r="F114" s="75"/>
      <c r="G114" s="74"/>
      <c r="H114" s="76"/>
      <c r="I114" s="77"/>
      <c r="J114" s="77"/>
      <c r="K114" s="76"/>
      <c r="L114" s="78"/>
      <c r="M114" s="76"/>
      <c r="N114" s="76"/>
      <c r="O114" s="76"/>
      <c r="P114" s="76"/>
      <c r="Q114" s="74"/>
    </row>
    <row r="115" s="1" customFormat="1" ht="16.5" spans="1:17">
      <c r="A115" s="72"/>
      <c r="B115" s="73"/>
      <c r="C115" s="74"/>
      <c r="D115" s="74"/>
      <c r="E115" s="74"/>
      <c r="F115" s="75"/>
      <c r="G115" s="74"/>
      <c r="H115" s="76"/>
      <c r="I115" s="77"/>
      <c r="J115" s="77"/>
      <c r="K115" s="76"/>
      <c r="L115" s="78"/>
      <c r="M115" s="76"/>
      <c r="N115" s="76"/>
      <c r="O115" s="76"/>
      <c r="P115" s="76"/>
      <c r="Q115" s="74"/>
    </row>
    <row r="116" s="1" customFormat="1" ht="16.5" spans="1:17">
      <c r="A116" s="72"/>
      <c r="B116" s="73"/>
      <c r="C116" s="74"/>
      <c r="D116" s="74"/>
      <c r="E116" s="74"/>
      <c r="F116" s="75"/>
      <c r="G116" s="74"/>
      <c r="H116" s="76"/>
      <c r="I116" s="77"/>
      <c r="J116" s="77"/>
      <c r="K116" s="76"/>
      <c r="L116" s="78"/>
      <c r="M116" s="76"/>
      <c r="N116" s="76"/>
      <c r="O116" s="76"/>
      <c r="P116" s="76"/>
      <c r="Q116" s="74"/>
    </row>
    <row r="117" s="1" customFormat="1" ht="16.5" spans="1:17">
      <c r="A117" s="72"/>
      <c r="B117" s="73"/>
      <c r="C117" s="74"/>
      <c r="D117" s="74"/>
      <c r="E117" s="74"/>
      <c r="F117" s="75"/>
      <c r="G117" s="74"/>
      <c r="H117" s="76"/>
      <c r="I117" s="77"/>
      <c r="J117" s="77"/>
      <c r="K117" s="76"/>
      <c r="L117" s="78"/>
      <c r="M117" s="76"/>
      <c r="N117" s="76"/>
      <c r="O117" s="76"/>
      <c r="P117" s="76"/>
      <c r="Q117" s="74"/>
    </row>
    <row r="118" s="1" customFormat="1" ht="16.5" spans="1:17">
      <c r="A118" s="72"/>
      <c r="B118" s="73"/>
      <c r="C118" s="74"/>
      <c r="D118" s="74"/>
      <c r="E118" s="74"/>
      <c r="F118" s="75"/>
      <c r="G118" s="74"/>
      <c r="H118" s="76"/>
      <c r="I118" s="77"/>
      <c r="J118" s="77"/>
      <c r="K118" s="76"/>
      <c r="L118" s="78"/>
      <c r="M118" s="76"/>
      <c r="N118" s="76"/>
      <c r="O118" s="76"/>
      <c r="P118" s="76"/>
      <c r="Q118" s="74"/>
    </row>
    <row r="119" s="1" customFormat="1" ht="16.5" spans="1:17">
      <c r="A119" s="72"/>
      <c r="B119" s="73"/>
      <c r="C119" s="74"/>
      <c r="D119" s="74"/>
      <c r="E119" s="74"/>
      <c r="F119" s="75"/>
      <c r="G119" s="74"/>
      <c r="H119" s="76"/>
      <c r="I119" s="77"/>
      <c r="J119" s="77"/>
      <c r="K119" s="76"/>
      <c r="L119" s="78"/>
      <c r="M119" s="76"/>
      <c r="N119" s="76"/>
      <c r="O119" s="76"/>
      <c r="P119" s="76"/>
      <c r="Q119" s="74"/>
    </row>
    <row r="120" s="1" customFormat="1" ht="16.5" spans="1:17">
      <c r="A120" s="72"/>
      <c r="B120" s="73"/>
      <c r="C120" s="74"/>
      <c r="D120" s="74"/>
      <c r="E120" s="74"/>
      <c r="F120" s="75"/>
      <c r="G120" s="74"/>
      <c r="H120" s="76"/>
      <c r="I120" s="77"/>
      <c r="J120" s="77"/>
      <c r="K120" s="76"/>
      <c r="L120" s="78"/>
      <c r="M120" s="76"/>
      <c r="N120" s="76"/>
      <c r="O120" s="76"/>
      <c r="P120" s="76"/>
      <c r="Q120" s="74"/>
    </row>
    <row r="121" s="1" customFormat="1" ht="16.5" spans="1:17">
      <c r="A121" s="72"/>
      <c r="B121" s="73"/>
      <c r="C121" s="74"/>
      <c r="D121" s="74"/>
      <c r="E121" s="74"/>
      <c r="F121" s="75"/>
      <c r="G121" s="74"/>
      <c r="H121" s="76"/>
      <c r="I121" s="77"/>
      <c r="J121" s="77"/>
      <c r="K121" s="76"/>
      <c r="L121" s="78"/>
      <c r="M121" s="76"/>
      <c r="N121" s="76"/>
      <c r="O121" s="76"/>
      <c r="P121" s="76"/>
      <c r="Q121" s="74"/>
    </row>
    <row r="122" s="1" customFormat="1" ht="16.5" spans="1:17">
      <c r="A122" s="72"/>
      <c r="B122" s="73"/>
      <c r="C122" s="74"/>
      <c r="D122" s="74"/>
      <c r="E122" s="74"/>
      <c r="F122" s="75"/>
      <c r="G122" s="74"/>
      <c r="H122" s="76"/>
      <c r="I122" s="77"/>
      <c r="J122" s="77"/>
      <c r="K122" s="76"/>
      <c r="L122" s="78"/>
      <c r="M122" s="76"/>
      <c r="N122" s="76"/>
      <c r="O122" s="76"/>
      <c r="P122" s="76"/>
      <c r="Q122" s="74"/>
    </row>
    <row r="123" s="1" customFormat="1" ht="16.5" spans="1:17">
      <c r="A123" s="72"/>
      <c r="B123" s="73"/>
      <c r="C123" s="74"/>
      <c r="D123" s="74"/>
      <c r="E123" s="74"/>
      <c r="F123" s="75"/>
      <c r="G123" s="74"/>
      <c r="H123" s="76"/>
      <c r="I123" s="77"/>
      <c r="J123" s="77"/>
      <c r="K123" s="76"/>
      <c r="L123" s="78"/>
      <c r="M123" s="76"/>
      <c r="N123" s="76"/>
      <c r="O123" s="76"/>
      <c r="P123" s="76"/>
      <c r="Q123" s="74"/>
    </row>
    <row r="124" s="1" customFormat="1" ht="16.5" spans="1:17">
      <c r="A124" s="72"/>
      <c r="B124" s="73"/>
      <c r="C124" s="74"/>
      <c r="D124" s="74"/>
      <c r="E124" s="74"/>
      <c r="F124" s="75"/>
      <c r="G124" s="74"/>
      <c r="H124" s="76"/>
      <c r="I124" s="77"/>
      <c r="J124" s="77"/>
      <c r="K124" s="76"/>
      <c r="L124" s="78"/>
      <c r="M124" s="76"/>
      <c r="N124" s="76"/>
      <c r="O124" s="76"/>
      <c r="P124" s="76"/>
      <c r="Q124" s="74"/>
    </row>
    <row r="125" s="1" customFormat="1" ht="16.5" spans="1:17">
      <c r="A125" s="72"/>
      <c r="B125" s="73"/>
      <c r="C125" s="74"/>
      <c r="D125" s="74"/>
      <c r="E125" s="74"/>
      <c r="F125" s="75"/>
      <c r="G125" s="74"/>
      <c r="H125" s="76"/>
      <c r="I125" s="77"/>
      <c r="J125" s="77"/>
      <c r="K125" s="76"/>
      <c r="L125" s="78"/>
      <c r="M125" s="76"/>
      <c r="N125" s="76"/>
      <c r="O125" s="76"/>
      <c r="P125" s="76"/>
      <c r="Q125" s="74"/>
    </row>
    <row r="126" s="1" customFormat="1" ht="16.5" spans="1:17">
      <c r="A126" s="72"/>
      <c r="B126" s="73"/>
      <c r="C126" s="74"/>
      <c r="D126" s="74"/>
      <c r="E126" s="74"/>
      <c r="F126" s="75"/>
      <c r="G126" s="74"/>
      <c r="H126" s="76"/>
      <c r="I126" s="77"/>
      <c r="J126" s="77"/>
      <c r="K126" s="76"/>
      <c r="L126" s="78"/>
      <c r="M126" s="76"/>
      <c r="N126" s="76"/>
      <c r="O126" s="76"/>
      <c r="P126" s="76"/>
      <c r="Q126" s="74"/>
    </row>
    <row r="127" s="1" customFormat="1" ht="16.5" spans="1:17">
      <c r="A127" s="72"/>
      <c r="B127" s="73"/>
      <c r="C127" s="74"/>
      <c r="D127" s="74"/>
      <c r="E127" s="74"/>
      <c r="F127" s="75"/>
      <c r="G127" s="74"/>
      <c r="H127" s="76"/>
      <c r="I127" s="77"/>
      <c r="J127" s="77"/>
      <c r="K127" s="76"/>
      <c r="L127" s="78"/>
      <c r="M127" s="76"/>
      <c r="N127" s="76"/>
      <c r="O127" s="76"/>
      <c r="P127" s="76"/>
      <c r="Q127" s="74"/>
    </row>
    <row r="128" s="1" customFormat="1" ht="16.5" spans="1:17">
      <c r="A128" s="72"/>
      <c r="B128" s="73"/>
      <c r="C128" s="74"/>
      <c r="D128" s="74"/>
      <c r="E128" s="74"/>
      <c r="F128" s="75"/>
      <c r="G128" s="74"/>
      <c r="H128" s="76"/>
      <c r="I128" s="77"/>
      <c r="J128" s="77"/>
      <c r="K128" s="76"/>
      <c r="L128" s="78"/>
      <c r="M128" s="76"/>
      <c r="N128" s="76"/>
      <c r="O128" s="76"/>
      <c r="P128" s="76"/>
      <c r="Q128" s="74"/>
    </row>
    <row r="129" s="1" customFormat="1" ht="16.5" spans="1:17">
      <c r="A129" s="72"/>
      <c r="B129" s="73"/>
      <c r="C129" s="74"/>
      <c r="D129" s="74"/>
      <c r="E129" s="74"/>
      <c r="F129" s="75"/>
      <c r="G129" s="74"/>
      <c r="H129" s="76"/>
      <c r="I129" s="77"/>
      <c r="J129" s="77"/>
      <c r="K129" s="76"/>
      <c r="L129" s="78"/>
      <c r="M129" s="76"/>
      <c r="N129" s="76"/>
      <c r="O129" s="76"/>
      <c r="P129" s="76"/>
      <c r="Q129" s="74"/>
    </row>
    <row r="130" s="1" customFormat="1" ht="16.5" spans="1:17">
      <c r="A130" s="72"/>
      <c r="B130" s="73"/>
      <c r="C130" s="74"/>
      <c r="D130" s="74"/>
      <c r="E130" s="74"/>
      <c r="F130" s="75"/>
      <c r="G130" s="74"/>
      <c r="H130" s="76"/>
      <c r="I130" s="77"/>
      <c r="J130" s="77"/>
      <c r="K130" s="76"/>
      <c r="L130" s="78"/>
      <c r="M130" s="76"/>
      <c r="N130" s="76"/>
      <c r="O130" s="76"/>
      <c r="P130" s="76"/>
      <c r="Q130" s="74"/>
    </row>
    <row r="131" s="1" customFormat="1" ht="16.5" spans="1:17">
      <c r="A131" s="72"/>
      <c r="B131" s="73"/>
      <c r="C131" s="74"/>
      <c r="D131" s="74"/>
      <c r="E131" s="74"/>
      <c r="F131" s="75"/>
      <c r="G131" s="74"/>
      <c r="H131" s="76"/>
      <c r="I131" s="77"/>
      <c r="J131" s="77"/>
      <c r="K131" s="76"/>
      <c r="L131" s="78"/>
      <c r="M131" s="76"/>
      <c r="N131" s="76"/>
      <c r="O131" s="76"/>
      <c r="P131" s="76"/>
      <c r="Q131" s="74"/>
    </row>
    <row r="132" s="1" customFormat="1" ht="16.5" spans="1:17">
      <c r="A132" s="72"/>
      <c r="B132" s="73"/>
      <c r="C132" s="74"/>
      <c r="D132" s="74"/>
      <c r="E132" s="74"/>
      <c r="F132" s="75"/>
      <c r="G132" s="74"/>
      <c r="H132" s="76"/>
      <c r="I132" s="77"/>
      <c r="J132" s="77"/>
      <c r="K132" s="76"/>
      <c r="L132" s="78"/>
      <c r="M132" s="76"/>
      <c r="N132" s="76"/>
      <c r="O132" s="76"/>
      <c r="P132" s="76"/>
      <c r="Q132" s="74"/>
    </row>
    <row r="133" s="1" customFormat="1" ht="16.5" spans="1:17">
      <c r="A133" s="72"/>
      <c r="B133" s="73"/>
      <c r="C133" s="74"/>
      <c r="D133" s="74"/>
      <c r="E133" s="74"/>
      <c r="F133" s="75"/>
      <c r="G133" s="74"/>
      <c r="H133" s="76"/>
      <c r="I133" s="77"/>
      <c r="J133" s="77"/>
      <c r="K133" s="76"/>
      <c r="L133" s="78"/>
      <c r="M133" s="76"/>
      <c r="N133" s="76"/>
      <c r="O133" s="76"/>
      <c r="P133" s="76"/>
      <c r="Q133" s="74"/>
    </row>
    <row r="134" s="1" customFormat="1" ht="16.5" spans="1:17">
      <c r="A134" s="72"/>
      <c r="B134" s="73"/>
      <c r="C134" s="74"/>
      <c r="D134" s="74"/>
      <c r="E134" s="74"/>
      <c r="F134" s="75"/>
      <c r="G134" s="74"/>
      <c r="H134" s="76"/>
      <c r="I134" s="77"/>
      <c r="J134" s="77"/>
      <c r="K134" s="76"/>
      <c r="L134" s="78"/>
      <c r="M134" s="76"/>
      <c r="N134" s="76"/>
      <c r="O134" s="76"/>
      <c r="P134" s="76"/>
      <c r="Q134" s="74"/>
    </row>
    <row r="135" s="1" customFormat="1" ht="16.5" spans="1:17">
      <c r="A135" s="72"/>
      <c r="B135" s="73"/>
      <c r="C135" s="74"/>
      <c r="D135" s="74"/>
      <c r="E135" s="74"/>
      <c r="F135" s="75"/>
      <c r="G135" s="74"/>
      <c r="H135" s="76"/>
      <c r="I135" s="77"/>
      <c r="J135" s="77"/>
      <c r="K135" s="76"/>
      <c r="L135" s="78"/>
      <c r="M135" s="76"/>
      <c r="N135" s="76"/>
      <c r="O135" s="76"/>
      <c r="P135" s="76"/>
      <c r="Q135" s="74"/>
    </row>
    <row r="136" s="1" customFormat="1" ht="16.5" spans="1:17">
      <c r="A136" s="72"/>
      <c r="B136" s="73"/>
      <c r="C136" s="74"/>
      <c r="D136" s="74"/>
      <c r="E136" s="74"/>
      <c r="F136" s="75"/>
      <c r="G136" s="74"/>
      <c r="H136" s="76"/>
      <c r="I136" s="77"/>
      <c r="J136" s="77"/>
      <c r="K136" s="76"/>
      <c r="L136" s="78"/>
      <c r="M136" s="76"/>
      <c r="N136" s="76"/>
      <c r="O136" s="76"/>
      <c r="P136" s="76"/>
      <c r="Q136" s="74"/>
    </row>
    <row r="137" s="1" customFormat="1" ht="16.5" spans="1:17">
      <c r="A137" s="72"/>
      <c r="B137" s="73"/>
      <c r="C137" s="74"/>
      <c r="D137" s="74"/>
      <c r="E137" s="74"/>
      <c r="F137" s="75"/>
      <c r="G137" s="74"/>
      <c r="H137" s="76"/>
      <c r="I137" s="77"/>
      <c r="J137" s="77"/>
      <c r="K137" s="76"/>
      <c r="L137" s="78"/>
      <c r="M137" s="76"/>
      <c r="N137" s="76"/>
      <c r="O137" s="76"/>
      <c r="P137" s="76"/>
      <c r="Q137" s="74"/>
    </row>
    <row r="138" s="1" customFormat="1" ht="16.5" spans="1:17">
      <c r="A138" s="72"/>
      <c r="B138" s="73"/>
      <c r="C138" s="74"/>
      <c r="D138" s="74"/>
      <c r="E138" s="74"/>
      <c r="F138" s="75"/>
      <c r="G138" s="74"/>
      <c r="H138" s="76"/>
      <c r="I138" s="77"/>
      <c r="J138" s="77"/>
      <c r="K138" s="76"/>
      <c r="L138" s="78"/>
      <c r="M138" s="76"/>
      <c r="N138" s="76"/>
      <c r="O138" s="76"/>
      <c r="P138" s="76"/>
      <c r="Q138" s="74"/>
    </row>
    <row r="139" s="1" customFormat="1" ht="16.5" spans="1:17">
      <c r="A139" s="72"/>
      <c r="B139" s="73"/>
      <c r="C139" s="74"/>
      <c r="D139" s="74"/>
      <c r="E139" s="74"/>
      <c r="F139" s="75"/>
      <c r="G139" s="74"/>
      <c r="H139" s="76"/>
      <c r="I139" s="77"/>
      <c r="J139" s="77"/>
      <c r="K139" s="76"/>
      <c r="L139" s="78"/>
      <c r="M139" s="76"/>
      <c r="N139" s="76"/>
      <c r="O139" s="76"/>
      <c r="P139" s="76"/>
      <c r="Q139" s="74"/>
    </row>
    <row r="140" s="1" customFormat="1" ht="16.5" spans="1:17">
      <c r="A140" s="72"/>
      <c r="B140" s="73"/>
      <c r="C140" s="74"/>
      <c r="D140" s="74"/>
      <c r="E140" s="74"/>
      <c r="F140" s="75"/>
      <c r="G140" s="74"/>
      <c r="H140" s="76"/>
      <c r="I140" s="77"/>
      <c r="J140" s="77"/>
      <c r="K140" s="76"/>
      <c r="L140" s="78"/>
      <c r="M140" s="76"/>
      <c r="N140" s="76"/>
      <c r="O140" s="76"/>
      <c r="P140" s="76"/>
      <c r="Q140" s="74"/>
    </row>
    <row r="141" s="1" customFormat="1" ht="16.5" spans="1:17">
      <c r="A141" s="72"/>
      <c r="B141" s="73"/>
      <c r="C141" s="74"/>
      <c r="D141" s="74"/>
      <c r="E141" s="74"/>
      <c r="F141" s="75"/>
      <c r="G141" s="74"/>
      <c r="H141" s="76"/>
      <c r="I141" s="77"/>
      <c r="J141" s="77"/>
      <c r="K141" s="76"/>
      <c r="L141" s="78"/>
      <c r="M141" s="76"/>
      <c r="N141" s="76"/>
      <c r="O141" s="76"/>
      <c r="P141" s="76"/>
      <c r="Q141" s="74"/>
    </row>
    <row r="142" s="1" customFormat="1" ht="16.5" spans="1:17">
      <c r="A142" s="72"/>
      <c r="B142" s="73"/>
      <c r="C142" s="74"/>
      <c r="D142" s="74"/>
      <c r="E142" s="74"/>
      <c r="F142" s="75"/>
      <c r="G142" s="74"/>
      <c r="H142" s="76"/>
      <c r="I142" s="77"/>
      <c r="J142" s="77"/>
      <c r="K142" s="76"/>
      <c r="L142" s="78"/>
      <c r="M142" s="76"/>
      <c r="N142" s="76"/>
      <c r="O142" s="76"/>
      <c r="P142" s="76"/>
      <c r="Q142" s="74"/>
    </row>
    <row r="143" s="1" customFormat="1" ht="16.5" spans="1:17">
      <c r="A143" s="72"/>
      <c r="B143" s="73"/>
      <c r="C143" s="74"/>
      <c r="D143" s="74"/>
      <c r="E143" s="74"/>
      <c r="F143" s="75"/>
      <c r="G143" s="74"/>
      <c r="H143" s="76"/>
      <c r="I143" s="77"/>
      <c r="J143" s="77"/>
      <c r="K143" s="76"/>
      <c r="L143" s="78"/>
      <c r="M143" s="76"/>
      <c r="N143" s="76"/>
      <c r="O143" s="76"/>
      <c r="P143" s="76"/>
      <c r="Q143" s="74"/>
    </row>
    <row r="144" s="1" customFormat="1" ht="16.5" spans="1:17">
      <c r="A144" s="72"/>
      <c r="B144" s="73"/>
      <c r="C144" s="74"/>
      <c r="D144" s="74"/>
      <c r="E144" s="74"/>
      <c r="F144" s="75"/>
      <c r="G144" s="74"/>
      <c r="H144" s="76"/>
      <c r="I144" s="77"/>
      <c r="J144" s="77"/>
      <c r="K144" s="76"/>
      <c r="L144" s="78"/>
      <c r="M144" s="76"/>
      <c r="N144" s="76"/>
      <c r="O144" s="76"/>
      <c r="P144" s="76"/>
      <c r="Q144" s="74"/>
    </row>
    <row r="145" s="1" customFormat="1" ht="16.5" spans="1:17">
      <c r="A145" s="72"/>
      <c r="B145" s="73"/>
      <c r="C145" s="74"/>
      <c r="D145" s="74"/>
      <c r="E145" s="74"/>
      <c r="F145" s="75"/>
      <c r="G145" s="74"/>
      <c r="H145" s="76"/>
      <c r="I145" s="77"/>
      <c r="J145" s="77"/>
      <c r="K145" s="76"/>
      <c r="L145" s="78"/>
      <c r="M145" s="76"/>
      <c r="N145" s="76"/>
      <c r="O145" s="76"/>
      <c r="P145" s="76"/>
      <c r="Q145" s="74"/>
    </row>
    <row r="146" s="1" customFormat="1" ht="16.5" spans="1:17">
      <c r="A146" s="72"/>
      <c r="B146" s="73"/>
      <c r="C146" s="74"/>
      <c r="D146" s="74"/>
      <c r="E146" s="74"/>
      <c r="F146" s="75"/>
      <c r="G146" s="74"/>
      <c r="H146" s="76"/>
      <c r="I146" s="77"/>
      <c r="J146" s="77"/>
      <c r="K146" s="76"/>
      <c r="L146" s="78"/>
      <c r="M146" s="76"/>
      <c r="N146" s="76"/>
      <c r="O146" s="76"/>
      <c r="P146" s="76"/>
      <c r="Q146" s="74"/>
    </row>
    <row r="147" s="1" customFormat="1" ht="16.5" spans="1:17">
      <c r="A147" s="72"/>
      <c r="B147" s="73"/>
      <c r="C147" s="74"/>
      <c r="D147" s="74"/>
      <c r="E147" s="74"/>
      <c r="F147" s="75"/>
      <c r="G147" s="74"/>
      <c r="H147" s="76"/>
      <c r="I147" s="77"/>
      <c r="J147" s="77"/>
      <c r="K147" s="76"/>
      <c r="L147" s="78"/>
      <c r="M147" s="76"/>
      <c r="N147" s="76"/>
      <c r="O147" s="76"/>
      <c r="P147" s="76"/>
      <c r="Q147" s="74"/>
    </row>
    <row r="148" s="1" customFormat="1" ht="16.5" spans="1:17">
      <c r="A148" s="72"/>
      <c r="B148" s="73"/>
      <c r="C148" s="74"/>
      <c r="D148" s="74"/>
      <c r="E148" s="74"/>
      <c r="F148" s="75"/>
      <c r="G148" s="74"/>
      <c r="H148" s="76"/>
      <c r="I148" s="77"/>
      <c r="J148" s="77"/>
      <c r="K148" s="76"/>
      <c r="L148" s="78"/>
      <c r="M148" s="76"/>
      <c r="N148" s="76"/>
      <c r="O148" s="76"/>
      <c r="P148" s="76"/>
      <c r="Q148" s="74"/>
    </row>
    <row r="149" s="1" customFormat="1" ht="16.5" spans="1:17">
      <c r="A149" s="72"/>
      <c r="B149" s="73"/>
      <c r="C149" s="74"/>
      <c r="D149" s="74"/>
      <c r="E149" s="74"/>
      <c r="F149" s="75"/>
      <c r="G149" s="74"/>
      <c r="H149" s="76"/>
      <c r="I149" s="77"/>
      <c r="J149" s="77"/>
      <c r="K149" s="76"/>
      <c r="L149" s="78"/>
      <c r="M149" s="76"/>
      <c r="N149" s="76"/>
      <c r="O149" s="76"/>
      <c r="P149" s="76"/>
      <c r="Q149" s="74"/>
    </row>
    <row r="150" s="1" customFormat="1" ht="16.5" spans="1:17">
      <c r="A150" s="72"/>
      <c r="B150" s="73"/>
      <c r="C150" s="74"/>
      <c r="D150" s="74"/>
      <c r="E150" s="74"/>
      <c r="F150" s="75"/>
      <c r="G150" s="74"/>
      <c r="H150" s="76"/>
      <c r="I150" s="77"/>
      <c r="J150" s="77"/>
      <c r="K150" s="76"/>
      <c r="L150" s="78"/>
      <c r="M150" s="76"/>
      <c r="N150" s="76"/>
      <c r="O150" s="76"/>
      <c r="P150" s="76"/>
      <c r="Q150" s="74"/>
    </row>
    <row r="151" s="1" customFormat="1" ht="16.5" spans="1:17">
      <c r="A151" s="72"/>
      <c r="B151" s="73"/>
      <c r="C151" s="74"/>
      <c r="D151" s="74"/>
      <c r="E151" s="74"/>
      <c r="F151" s="75"/>
      <c r="G151" s="74"/>
      <c r="H151" s="76"/>
      <c r="I151" s="77"/>
      <c r="J151" s="77"/>
      <c r="K151" s="76"/>
      <c r="L151" s="78"/>
      <c r="M151" s="76"/>
      <c r="N151" s="76"/>
      <c r="O151" s="76"/>
      <c r="P151" s="76"/>
      <c r="Q151" s="74"/>
    </row>
    <row r="152" s="1" customFormat="1" ht="16.5" spans="1:17">
      <c r="A152" s="72"/>
      <c r="B152" s="73"/>
      <c r="C152" s="74"/>
      <c r="D152" s="74"/>
      <c r="E152" s="74"/>
      <c r="F152" s="75"/>
      <c r="G152" s="74"/>
      <c r="H152" s="76"/>
      <c r="I152" s="77"/>
      <c r="J152" s="77"/>
      <c r="K152" s="76"/>
      <c r="L152" s="78"/>
      <c r="M152" s="76"/>
      <c r="N152" s="76"/>
      <c r="O152" s="76"/>
      <c r="P152" s="76"/>
      <c r="Q152" s="74"/>
    </row>
    <row r="153" s="1" customFormat="1" ht="16.5" spans="1:17">
      <c r="A153" s="72"/>
      <c r="B153" s="73"/>
      <c r="C153" s="74"/>
      <c r="D153" s="74"/>
      <c r="E153" s="74"/>
      <c r="F153" s="75"/>
      <c r="G153" s="74"/>
      <c r="H153" s="76"/>
      <c r="I153" s="77"/>
      <c r="J153" s="77"/>
      <c r="K153" s="76"/>
      <c r="L153" s="78"/>
      <c r="M153" s="76"/>
      <c r="N153" s="76"/>
      <c r="O153" s="76"/>
      <c r="P153" s="76"/>
      <c r="Q153" s="74"/>
    </row>
    <row r="154" s="1" customFormat="1" ht="16.5" spans="1:17">
      <c r="A154" s="72"/>
      <c r="B154" s="73"/>
      <c r="C154" s="74"/>
      <c r="D154" s="74"/>
      <c r="E154" s="74"/>
      <c r="F154" s="75"/>
      <c r="G154" s="74"/>
      <c r="H154" s="76"/>
      <c r="I154" s="77"/>
      <c r="J154" s="77"/>
      <c r="K154" s="76"/>
      <c r="L154" s="78"/>
      <c r="M154" s="76"/>
      <c r="N154" s="76"/>
      <c r="O154" s="76"/>
      <c r="P154" s="76"/>
      <c r="Q154" s="74"/>
    </row>
    <row r="155" s="1" customFormat="1" ht="16.5" spans="1:17">
      <c r="A155" s="72"/>
      <c r="B155" s="73"/>
      <c r="C155" s="74"/>
      <c r="D155" s="74"/>
      <c r="E155" s="74"/>
      <c r="F155" s="75"/>
      <c r="G155" s="74"/>
      <c r="H155" s="76"/>
      <c r="I155" s="77"/>
      <c r="J155" s="77"/>
      <c r="K155" s="76"/>
      <c r="L155" s="78"/>
      <c r="M155" s="76"/>
      <c r="N155" s="76"/>
      <c r="O155" s="76"/>
      <c r="P155" s="76"/>
      <c r="Q155" s="74"/>
    </row>
    <row r="156" s="1" customFormat="1" ht="16.5" spans="1:17">
      <c r="A156" s="72"/>
      <c r="B156" s="73"/>
      <c r="C156" s="74"/>
      <c r="D156" s="74"/>
      <c r="E156" s="74"/>
      <c r="F156" s="75"/>
      <c r="G156" s="74"/>
      <c r="H156" s="76"/>
      <c r="I156" s="77"/>
      <c r="J156" s="77"/>
      <c r="K156" s="76"/>
      <c r="L156" s="78"/>
      <c r="M156" s="76"/>
      <c r="N156" s="76"/>
      <c r="O156" s="76"/>
      <c r="P156" s="76"/>
      <c r="Q156" s="74"/>
    </row>
    <row r="157" s="1" customFormat="1" ht="16.5" spans="1:17">
      <c r="A157" s="72"/>
      <c r="B157" s="73"/>
      <c r="C157" s="74"/>
      <c r="D157" s="74"/>
      <c r="E157" s="74"/>
      <c r="F157" s="75"/>
      <c r="G157" s="74"/>
      <c r="H157" s="76"/>
      <c r="I157" s="77"/>
      <c r="J157" s="77"/>
      <c r="K157" s="76"/>
      <c r="L157" s="78"/>
      <c r="M157" s="76"/>
      <c r="N157" s="76"/>
      <c r="O157" s="76"/>
      <c r="P157" s="76"/>
      <c r="Q157" s="74"/>
    </row>
    <row r="158" s="1" customFormat="1" ht="16.5" spans="1:17">
      <c r="A158" s="72"/>
      <c r="B158" s="73"/>
      <c r="C158" s="74"/>
      <c r="D158" s="74"/>
      <c r="E158" s="74"/>
      <c r="F158" s="75"/>
      <c r="G158" s="74"/>
      <c r="H158" s="76"/>
      <c r="I158" s="77"/>
      <c r="J158" s="77"/>
      <c r="K158" s="76"/>
      <c r="L158" s="78"/>
      <c r="M158" s="76"/>
      <c r="N158" s="76"/>
      <c r="O158" s="76"/>
      <c r="P158" s="76"/>
      <c r="Q158" s="74"/>
    </row>
    <row r="159" s="1" customFormat="1" ht="16.5" spans="1:17">
      <c r="A159" s="72"/>
      <c r="B159" s="73"/>
      <c r="C159" s="74"/>
      <c r="D159" s="74"/>
      <c r="E159" s="74"/>
      <c r="F159" s="75"/>
      <c r="G159" s="74"/>
      <c r="H159" s="76"/>
      <c r="I159" s="77"/>
      <c r="J159" s="77"/>
      <c r="K159" s="76"/>
      <c r="L159" s="78"/>
      <c r="M159" s="76"/>
      <c r="N159" s="76"/>
      <c r="O159" s="76"/>
      <c r="P159" s="76"/>
      <c r="Q159" s="74"/>
    </row>
    <row r="160" s="1" customFormat="1" ht="16.5" spans="1:17">
      <c r="A160" s="72"/>
      <c r="B160" s="73"/>
      <c r="C160" s="74"/>
      <c r="D160" s="74"/>
      <c r="E160" s="74"/>
      <c r="F160" s="75"/>
      <c r="G160" s="74"/>
      <c r="H160" s="76"/>
      <c r="I160" s="77"/>
      <c r="J160" s="77"/>
      <c r="K160" s="76"/>
      <c r="L160" s="78"/>
      <c r="M160" s="76"/>
      <c r="N160" s="76"/>
      <c r="O160" s="76"/>
      <c r="P160" s="76"/>
      <c r="Q160" s="74"/>
    </row>
    <row r="161" s="1" customFormat="1" ht="16.5" spans="1:17">
      <c r="A161" s="72"/>
      <c r="B161" s="73"/>
      <c r="C161" s="74"/>
      <c r="D161" s="74"/>
      <c r="E161" s="74"/>
      <c r="F161" s="75"/>
      <c r="G161" s="74"/>
      <c r="H161" s="76"/>
      <c r="I161" s="77"/>
      <c r="J161" s="77"/>
      <c r="K161" s="76"/>
      <c r="L161" s="78"/>
      <c r="M161" s="76"/>
      <c r="N161" s="76"/>
      <c r="O161" s="76"/>
      <c r="P161" s="76"/>
      <c r="Q161" s="74"/>
    </row>
    <row r="162" s="1" customFormat="1" ht="16.5" spans="1:17">
      <c r="A162" s="72"/>
      <c r="B162" s="73"/>
      <c r="C162" s="74"/>
      <c r="D162" s="74"/>
      <c r="E162" s="74"/>
      <c r="F162" s="75"/>
      <c r="G162" s="74"/>
      <c r="H162" s="76"/>
      <c r="I162" s="77"/>
      <c r="J162" s="77"/>
      <c r="K162" s="76"/>
      <c r="L162" s="78"/>
      <c r="M162" s="76"/>
      <c r="N162" s="76"/>
      <c r="O162" s="76"/>
      <c r="P162" s="76"/>
      <c r="Q162" s="74"/>
    </row>
    <row r="163" s="1" customFormat="1" ht="16.5" spans="1:17">
      <c r="A163" s="72"/>
      <c r="B163" s="73"/>
      <c r="C163" s="74"/>
      <c r="D163" s="74"/>
      <c r="E163" s="74"/>
      <c r="F163" s="75"/>
      <c r="G163" s="74"/>
      <c r="H163" s="76"/>
      <c r="I163" s="77"/>
      <c r="J163" s="77"/>
      <c r="K163" s="76"/>
      <c r="L163" s="78"/>
      <c r="M163" s="76"/>
      <c r="N163" s="76"/>
      <c r="O163" s="76"/>
      <c r="P163" s="76"/>
      <c r="Q163" s="74"/>
    </row>
    <row r="164" s="1" customFormat="1" ht="16.5" spans="1:17">
      <c r="A164" s="72"/>
      <c r="B164" s="73"/>
      <c r="C164" s="74"/>
      <c r="D164" s="74"/>
      <c r="E164" s="74"/>
      <c r="F164" s="75"/>
      <c r="G164" s="74"/>
      <c r="H164" s="76"/>
      <c r="I164" s="77"/>
      <c r="J164" s="77"/>
      <c r="K164" s="76"/>
      <c r="L164" s="78"/>
      <c r="M164" s="76"/>
      <c r="N164" s="76"/>
      <c r="O164" s="76"/>
      <c r="P164" s="76"/>
      <c r="Q164" s="74"/>
    </row>
    <row r="165" s="1" customFormat="1" ht="16.5" spans="1:17">
      <c r="A165" s="72"/>
      <c r="B165" s="73"/>
      <c r="C165" s="74"/>
      <c r="D165" s="74"/>
      <c r="E165" s="74"/>
      <c r="F165" s="75"/>
      <c r="G165" s="74"/>
      <c r="H165" s="76"/>
      <c r="I165" s="77"/>
      <c r="J165" s="77"/>
      <c r="K165" s="76"/>
      <c r="L165" s="78"/>
      <c r="M165" s="76"/>
      <c r="N165" s="76"/>
      <c r="O165" s="76"/>
      <c r="P165" s="76"/>
      <c r="Q165" s="74"/>
    </row>
    <row r="166" s="1" customFormat="1" ht="16.5" spans="1:17">
      <c r="A166" s="72"/>
      <c r="B166" s="73"/>
      <c r="C166" s="74"/>
      <c r="D166" s="74"/>
      <c r="E166" s="74"/>
      <c r="F166" s="75"/>
      <c r="G166" s="74"/>
      <c r="H166" s="76"/>
      <c r="I166" s="77"/>
      <c r="J166" s="77"/>
      <c r="K166" s="76"/>
      <c r="L166" s="78"/>
      <c r="M166" s="76"/>
      <c r="N166" s="76"/>
      <c r="O166" s="76"/>
      <c r="P166" s="76"/>
      <c r="Q166" s="74"/>
    </row>
    <row r="167" s="1" customFormat="1" ht="16.5" spans="1:17">
      <c r="A167" s="72"/>
      <c r="B167" s="73"/>
      <c r="C167" s="74"/>
      <c r="D167" s="74"/>
      <c r="E167" s="74"/>
      <c r="F167" s="75"/>
      <c r="G167" s="74"/>
      <c r="H167" s="76"/>
      <c r="I167" s="77"/>
      <c r="J167" s="77"/>
      <c r="K167" s="76"/>
      <c r="L167" s="78"/>
      <c r="M167" s="76"/>
      <c r="N167" s="76"/>
      <c r="O167" s="76"/>
      <c r="P167" s="76"/>
      <c r="Q167" s="74"/>
    </row>
    <row r="168" s="1" customFormat="1" ht="16.5" spans="1:17">
      <c r="A168" s="72"/>
      <c r="B168" s="73"/>
      <c r="C168" s="74"/>
      <c r="D168" s="74"/>
      <c r="E168" s="74"/>
      <c r="F168" s="75"/>
      <c r="G168" s="74"/>
      <c r="H168" s="76"/>
      <c r="I168" s="77"/>
      <c r="J168" s="77"/>
      <c r="K168" s="76"/>
      <c r="L168" s="78"/>
      <c r="M168" s="76"/>
      <c r="N168" s="76"/>
      <c r="O168" s="76"/>
      <c r="P168" s="76"/>
      <c r="Q168" s="74"/>
    </row>
    <row r="169" s="1" customFormat="1" ht="16.5" spans="1:17">
      <c r="A169" s="72"/>
      <c r="B169" s="73"/>
      <c r="C169" s="74"/>
      <c r="D169" s="74"/>
      <c r="E169" s="74"/>
      <c r="F169" s="75"/>
      <c r="G169" s="74"/>
      <c r="H169" s="76"/>
      <c r="I169" s="77"/>
      <c r="J169" s="77"/>
      <c r="K169" s="76"/>
      <c r="L169" s="78"/>
      <c r="M169" s="76"/>
      <c r="N169" s="76"/>
      <c r="O169" s="76"/>
      <c r="P169" s="76"/>
      <c r="Q169" s="74"/>
    </row>
    <row r="170" s="1" customFormat="1" ht="16.5" spans="1:17">
      <c r="A170" s="72"/>
      <c r="B170" s="73"/>
      <c r="C170" s="74"/>
      <c r="D170" s="74"/>
      <c r="E170" s="74"/>
      <c r="F170" s="75"/>
      <c r="G170" s="74"/>
      <c r="H170" s="76"/>
      <c r="I170" s="77"/>
      <c r="J170" s="77"/>
      <c r="K170" s="76"/>
      <c r="L170" s="78"/>
      <c r="M170" s="76"/>
      <c r="N170" s="76"/>
      <c r="O170" s="76"/>
      <c r="P170" s="76"/>
      <c r="Q170" s="74"/>
    </row>
    <row r="171" s="1" customFormat="1" ht="16.5" spans="1:17">
      <c r="A171" s="72"/>
      <c r="B171" s="73"/>
      <c r="C171" s="74"/>
      <c r="D171" s="74"/>
      <c r="E171" s="74"/>
      <c r="F171" s="75"/>
      <c r="G171" s="74"/>
      <c r="H171" s="76"/>
      <c r="I171" s="77"/>
      <c r="J171" s="77"/>
      <c r="K171" s="76"/>
      <c r="L171" s="78"/>
      <c r="M171" s="76"/>
      <c r="N171" s="76"/>
      <c r="O171" s="76"/>
      <c r="P171" s="76"/>
      <c r="Q171" s="74"/>
    </row>
    <row r="172" s="1" customFormat="1" ht="16.5" spans="1:17">
      <c r="A172" s="72"/>
      <c r="B172" s="73"/>
      <c r="C172" s="74"/>
      <c r="D172" s="74"/>
      <c r="E172" s="74"/>
      <c r="F172" s="75"/>
      <c r="G172" s="74"/>
      <c r="H172" s="76"/>
      <c r="I172" s="77"/>
      <c r="J172" s="77"/>
      <c r="K172" s="76"/>
      <c r="L172" s="78"/>
      <c r="M172" s="76"/>
      <c r="N172" s="76"/>
      <c r="O172" s="76"/>
      <c r="P172" s="76"/>
      <c r="Q172" s="74"/>
    </row>
    <row r="173" s="1" customFormat="1" ht="16.5" spans="1:17">
      <c r="A173" s="72"/>
      <c r="B173" s="73"/>
      <c r="C173" s="74"/>
      <c r="D173" s="74"/>
      <c r="E173" s="74"/>
      <c r="F173" s="75"/>
      <c r="G173" s="74"/>
      <c r="H173" s="76"/>
      <c r="I173" s="77"/>
      <c r="J173" s="77"/>
      <c r="K173" s="76"/>
      <c r="L173" s="78"/>
      <c r="M173" s="76"/>
      <c r="N173" s="76"/>
      <c r="O173" s="76"/>
      <c r="P173" s="76"/>
      <c r="Q173" s="74"/>
    </row>
    <row r="174" s="1" customFormat="1" ht="16.5" spans="1:17">
      <c r="A174" s="72"/>
      <c r="B174" s="73"/>
      <c r="C174" s="74"/>
      <c r="D174" s="74"/>
      <c r="E174" s="74"/>
      <c r="F174" s="75"/>
      <c r="G174" s="74"/>
      <c r="H174" s="76"/>
      <c r="I174" s="77"/>
      <c r="J174" s="77"/>
      <c r="K174" s="76"/>
      <c r="L174" s="78"/>
      <c r="M174" s="76"/>
      <c r="N174" s="76"/>
      <c r="O174" s="76"/>
      <c r="P174" s="76"/>
      <c r="Q174" s="74"/>
    </row>
    <row r="175" s="1" customFormat="1" ht="16.5" spans="1:17">
      <c r="A175" s="72"/>
      <c r="B175" s="73"/>
      <c r="C175" s="74"/>
      <c r="D175" s="74"/>
      <c r="E175" s="74"/>
      <c r="F175" s="75"/>
      <c r="G175" s="74"/>
      <c r="H175" s="76"/>
      <c r="I175" s="77"/>
      <c r="J175" s="77"/>
      <c r="K175" s="76"/>
      <c r="L175" s="78"/>
      <c r="M175" s="76"/>
      <c r="N175" s="76"/>
      <c r="O175" s="76"/>
      <c r="P175" s="76"/>
      <c r="Q175" s="74"/>
    </row>
    <row r="176" s="1" customFormat="1" ht="16.5" spans="1:17">
      <c r="A176" s="72"/>
      <c r="B176" s="73"/>
      <c r="C176" s="74"/>
      <c r="D176" s="74"/>
      <c r="E176" s="74"/>
      <c r="F176" s="75"/>
      <c r="G176" s="74"/>
      <c r="H176" s="76"/>
      <c r="I176" s="77"/>
      <c r="J176" s="77"/>
      <c r="K176" s="76"/>
      <c r="L176" s="78"/>
      <c r="M176" s="76"/>
      <c r="N176" s="76"/>
      <c r="O176" s="76"/>
      <c r="P176" s="76"/>
      <c r="Q176" s="74"/>
    </row>
    <row r="177" s="1" customFormat="1" ht="16.5" spans="1:17">
      <c r="A177" s="72"/>
      <c r="B177" s="73"/>
      <c r="C177" s="74"/>
      <c r="D177" s="74"/>
      <c r="E177" s="74"/>
      <c r="F177" s="75"/>
      <c r="G177" s="74"/>
      <c r="H177" s="76"/>
      <c r="I177" s="77"/>
      <c r="J177" s="77"/>
      <c r="K177" s="76"/>
      <c r="L177" s="78"/>
      <c r="M177" s="76"/>
      <c r="N177" s="76"/>
      <c r="O177" s="76"/>
      <c r="P177" s="76"/>
      <c r="Q177" s="74"/>
    </row>
    <row r="178" s="1" customFormat="1" ht="16.5" spans="1:17">
      <c r="A178" s="72"/>
      <c r="B178" s="73"/>
      <c r="C178" s="74"/>
      <c r="D178" s="74"/>
      <c r="E178" s="74"/>
      <c r="F178" s="75"/>
      <c r="G178" s="74"/>
      <c r="H178" s="76"/>
      <c r="I178" s="77"/>
      <c r="J178" s="77"/>
      <c r="K178" s="76"/>
      <c r="L178" s="78"/>
      <c r="M178" s="76"/>
      <c r="N178" s="76"/>
      <c r="O178" s="76"/>
      <c r="P178" s="76"/>
      <c r="Q178" s="74"/>
    </row>
  </sheetData>
  <autoFilter xmlns:etc="http://www.wps.cn/officeDocument/2017/etCustomData" ref="A1:Q112" etc:filterBottomFollowUsedRange="0">
    <extLst/>
  </autoFilter>
  <mergeCells count="17">
    <mergeCell ref="A1:Q1"/>
    <mergeCell ref="I3:O3"/>
    <mergeCell ref="I4:N4"/>
    <mergeCell ref="K5:M5"/>
    <mergeCell ref="A3:A6"/>
    <mergeCell ref="B3:B6"/>
    <mergeCell ref="C3:C6"/>
    <mergeCell ref="D3:D6"/>
    <mergeCell ref="E3:E6"/>
    <mergeCell ref="F3:F6"/>
    <mergeCell ref="G3:G6"/>
    <mergeCell ref="H3:H6"/>
    <mergeCell ref="I5:I6"/>
    <mergeCell ref="J5:J6"/>
    <mergeCell ref="O4:O6"/>
    <mergeCell ref="P3:P6"/>
    <mergeCell ref="Q4:Q6"/>
  </mergeCells>
  <printOptions horizontalCentered="1"/>
  <pageMargins left="0.393055555555556" right="0.393055555555556" top="0.393055555555556" bottom="0.393055555555556" header="0.393055555555556" footer="0.393055555555556"/>
  <pageSetup paperSize="9" scale="67" fitToHeight="0" orientation="landscape" horizontalDpi="600"/>
  <headerFooter/>
  <colBreaks count="1" manualBreakCount="1">
    <brk id="17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621"/>
  <sheetViews>
    <sheetView view="pageBreakPreview" zoomScaleNormal="100" topLeftCell="A294" workbookViewId="0">
      <selection activeCell="K13" sqref="K13"/>
    </sheetView>
  </sheetViews>
  <sheetFormatPr defaultColWidth="9" defaultRowHeight="13.5" outlineLevelCol="7"/>
  <cols>
    <col min="1" max="1" width="19" style="1" customWidth="1"/>
    <col min="2" max="2" width="24" style="1" customWidth="1"/>
    <col min="3" max="3" width="14" style="1" customWidth="1"/>
    <col min="4" max="4" width="19.6333333333333" style="1" customWidth="1"/>
    <col min="5" max="6" width="14" style="1" customWidth="1"/>
    <col min="7" max="8" width="12" style="1" customWidth="1"/>
    <col min="9" max="16384" width="9" style="1"/>
  </cols>
  <sheetData>
    <row r="1" s="1" customFormat="1" ht="21.75" customHeight="1" spans="1:8">
      <c r="A1" s="2" t="s">
        <v>309</v>
      </c>
      <c r="B1" s="3"/>
      <c r="C1" s="3"/>
      <c r="D1" s="3"/>
      <c r="E1" s="3"/>
      <c r="F1" s="3"/>
      <c r="G1" s="3"/>
      <c r="H1" s="3"/>
    </row>
    <row r="2" s="1" customFormat="1" spans="1:8">
      <c r="A2" s="4" t="s">
        <v>310</v>
      </c>
      <c r="B2" s="5" t="s">
        <v>311</v>
      </c>
      <c r="C2" s="4" t="s">
        <v>312</v>
      </c>
      <c r="D2" s="6" t="s">
        <v>313</v>
      </c>
      <c r="E2" s="7"/>
      <c r="F2" s="7" t="s">
        <v>21</v>
      </c>
      <c r="G2" s="8" t="s">
        <v>122</v>
      </c>
      <c r="H2" s="9"/>
    </row>
    <row r="3" s="1" customFormat="1" ht="24" spans="1:8">
      <c r="A3" s="10" t="s">
        <v>1</v>
      </c>
      <c r="B3" s="10" t="s">
        <v>314</v>
      </c>
      <c r="C3" s="10" t="s">
        <v>21</v>
      </c>
      <c r="D3" s="11" t="s">
        <v>315</v>
      </c>
      <c r="E3" s="11" t="s">
        <v>316</v>
      </c>
      <c r="F3" s="11" t="s">
        <v>317</v>
      </c>
      <c r="G3" s="11" t="s">
        <v>318</v>
      </c>
      <c r="H3" s="11" t="s">
        <v>28</v>
      </c>
    </row>
    <row r="4" s="1" customFormat="1" spans="1:8">
      <c r="A4" s="12">
        <v>1</v>
      </c>
      <c r="B4" s="13" t="s">
        <v>319</v>
      </c>
      <c r="C4" s="14"/>
      <c r="D4" s="15"/>
      <c r="E4" s="16"/>
      <c r="F4" s="16"/>
      <c r="G4" s="17">
        <f>+SUM(G5)</f>
        <v>0</v>
      </c>
      <c r="H4" s="17"/>
    </row>
    <row r="5" s="1" customFormat="1" spans="1:8">
      <c r="A5" s="10">
        <v>1.1</v>
      </c>
      <c r="B5" s="10" t="s">
        <v>320</v>
      </c>
      <c r="C5" s="10" t="s">
        <v>122</v>
      </c>
      <c r="D5" s="11"/>
      <c r="E5" s="11" t="s">
        <v>321</v>
      </c>
      <c r="F5" s="11">
        <v>15</v>
      </c>
      <c r="G5" s="18">
        <f>+D5*F5</f>
        <v>0</v>
      </c>
      <c r="H5" s="19"/>
    </row>
    <row r="6" s="1" customFormat="1" spans="1:8">
      <c r="A6" s="12">
        <v>2</v>
      </c>
      <c r="B6" s="13" t="s">
        <v>322</v>
      </c>
      <c r="C6" s="14"/>
      <c r="D6" s="15"/>
      <c r="E6" s="16"/>
      <c r="F6" s="16"/>
      <c r="G6" s="17">
        <f>+SUM(G7)</f>
        <v>0</v>
      </c>
      <c r="H6" s="20"/>
    </row>
    <row r="7" s="1" customFormat="1" spans="1:8">
      <c r="A7" s="10">
        <v>2.1</v>
      </c>
      <c r="B7" s="10" t="s">
        <v>323</v>
      </c>
      <c r="C7" s="10" t="s">
        <v>44</v>
      </c>
      <c r="D7" s="11"/>
      <c r="E7" s="21">
        <v>0.02</v>
      </c>
      <c r="F7" s="11"/>
      <c r="G7" s="18">
        <f>+D7*(1+E7)*F7</f>
        <v>0</v>
      </c>
      <c r="H7" s="19"/>
    </row>
    <row r="8" s="1" customFormat="1" spans="1:8">
      <c r="A8" s="12">
        <v>3</v>
      </c>
      <c r="B8" s="13" t="s">
        <v>324</v>
      </c>
      <c r="C8" s="10" t="s">
        <v>122</v>
      </c>
      <c r="D8" s="22"/>
      <c r="E8" s="11" t="s">
        <v>321</v>
      </c>
      <c r="F8" s="23">
        <v>1.25</v>
      </c>
      <c r="G8" s="17">
        <f>+D8*F8</f>
        <v>0</v>
      </c>
      <c r="H8" s="17"/>
    </row>
    <row r="9" s="1" customFormat="1" ht="24" spans="1:8">
      <c r="A9" s="24">
        <v>4</v>
      </c>
      <c r="B9" s="25" t="s">
        <v>325</v>
      </c>
      <c r="C9" s="26"/>
      <c r="D9" s="11"/>
      <c r="E9" s="27"/>
      <c r="F9" s="27"/>
      <c r="G9" s="17">
        <f>+(G4+G6+G8)*15%</f>
        <v>0</v>
      </c>
      <c r="H9" s="28"/>
    </row>
    <row r="10" s="1" customFormat="1" spans="1:8">
      <c r="A10" s="24">
        <v>5</v>
      </c>
      <c r="B10" s="25" t="s">
        <v>326</v>
      </c>
      <c r="C10" s="26"/>
      <c r="D10" s="11"/>
      <c r="E10" s="27"/>
      <c r="F10" s="27"/>
      <c r="G10" s="17">
        <f>+G4+G6+G8+G9</f>
        <v>0</v>
      </c>
      <c r="H10" s="28"/>
    </row>
    <row r="11" s="1" customFormat="1" spans="1:8">
      <c r="A11" s="24">
        <v>6</v>
      </c>
      <c r="B11" s="25" t="s">
        <v>327</v>
      </c>
      <c r="C11" s="26"/>
      <c r="D11" s="25"/>
      <c r="E11" s="25"/>
      <c r="F11" s="25"/>
      <c r="G11" s="17">
        <f>+G10*9%</f>
        <v>0</v>
      </c>
      <c r="H11" s="28"/>
    </row>
    <row r="12" s="1" customFormat="1" spans="1:8">
      <c r="A12" s="12">
        <v>7</v>
      </c>
      <c r="B12" s="29" t="s">
        <v>328</v>
      </c>
      <c r="C12" s="30"/>
      <c r="D12" s="31"/>
      <c r="E12" s="32"/>
      <c r="F12" s="32"/>
      <c r="G12" s="33">
        <f>+G10+G11</f>
        <v>0</v>
      </c>
      <c r="H12" s="17"/>
    </row>
    <row r="13" s="1" customFormat="1" spans="1:8">
      <c r="A13" s="34" t="s">
        <v>329</v>
      </c>
      <c r="B13" s="34"/>
      <c r="C13" s="34"/>
      <c r="D13" s="34"/>
      <c r="E13" s="34"/>
      <c r="F13" s="34"/>
      <c r="G13" s="34"/>
      <c r="H13" s="34"/>
    </row>
    <row r="14" s="1" customFormat="1" spans="1:8">
      <c r="A14" s="35" t="s">
        <v>330</v>
      </c>
      <c r="B14" s="35"/>
      <c r="C14" s="35"/>
      <c r="D14" s="35"/>
      <c r="E14" s="35"/>
      <c r="F14" s="35"/>
      <c r="G14" s="35"/>
      <c r="H14" s="35"/>
    </row>
    <row r="15" s="1" customFormat="1" spans="1:8">
      <c r="A15" s="36" t="s">
        <v>319</v>
      </c>
      <c r="B15" s="25" t="s">
        <v>331</v>
      </c>
      <c r="C15" s="37"/>
      <c r="D15" s="37"/>
      <c r="E15" s="37"/>
      <c r="F15" s="37"/>
      <c r="G15" s="37"/>
      <c r="H15" s="37"/>
    </row>
    <row r="16" s="1" customFormat="1" spans="1:8">
      <c r="A16" s="36" t="s">
        <v>322</v>
      </c>
      <c r="B16" s="25" t="s">
        <v>332</v>
      </c>
      <c r="C16" s="37"/>
      <c r="D16" s="37"/>
      <c r="E16" s="37"/>
      <c r="F16" s="37"/>
      <c r="G16" s="37"/>
      <c r="H16" s="37"/>
    </row>
    <row r="17" s="1" customFormat="1" spans="1:8">
      <c r="A17" s="36" t="s">
        <v>324</v>
      </c>
      <c r="B17" s="25" t="s">
        <v>331</v>
      </c>
      <c r="C17" s="37"/>
      <c r="D17" s="37"/>
      <c r="E17" s="37"/>
      <c r="F17" s="37"/>
      <c r="G17" s="37"/>
      <c r="H17" s="37"/>
    </row>
    <row r="18" s="1" customFormat="1" ht="16.5" spans="1:8">
      <c r="A18" s="38"/>
      <c r="B18" s="39"/>
      <c r="C18" s="39"/>
      <c r="D18" s="39"/>
      <c r="E18" s="39"/>
      <c r="F18" s="39"/>
      <c r="G18" s="39"/>
      <c r="H18" s="39"/>
    </row>
    <row r="19" s="1" customFormat="1" ht="18.75" customHeight="1" spans="1:8">
      <c r="A19" s="2" t="s">
        <v>309</v>
      </c>
      <c r="B19" s="3"/>
      <c r="C19" s="3"/>
      <c r="D19" s="3"/>
      <c r="E19" s="3"/>
      <c r="F19" s="3"/>
      <c r="G19" s="3"/>
      <c r="H19" s="3"/>
    </row>
    <row r="20" s="1" customFormat="1" ht="27" spans="1:8">
      <c r="A20" s="4" t="s">
        <v>310</v>
      </c>
      <c r="B20" s="5" t="s">
        <v>333</v>
      </c>
      <c r="C20" s="4" t="s">
        <v>312</v>
      </c>
      <c r="D20" s="6" t="s">
        <v>334</v>
      </c>
      <c r="E20" s="7"/>
      <c r="F20" s="7" t="s">
        <v>21</v>
      </c>
      <c r="G20" s="8" t="s">
        <v>44</v>
      </c>
      <c r="H20" s="9"/>
    </row>
    <row r="21" s="1" customFormat="1" ht="24" spans="1:8">
      <c r="A21" s="10" t="s">
        <v>1</v>
      </c>
      <c r="B21" s="10" t="s">
        <v>314</v>
      </c>
      <c r="C21" s="10" t="s">
        <v>21</v>
      </c>
      <c r="D21" s="11" t="s">
        <v>315</v>
      </c>
      <c r="E21" s="11" t="s">
        <v>316</v>
      </c>
      <c r="F21" s="11" t="s">
        <v>317</v>
      </c>
      <c r="G21" s="11" t="s">
        <v>318</v>
      </c>
      <c r="H21" s="11" t="s">
        <v>28</v>
      </c>
    </row>
    <row r="22" s="1" customFormat="1" spans="1:8">
      <c r="A22" s="12">
        <v>1</v>
      </c>
      <c r="B22" s="13" t="s">
        <v>319</v>
      </c>
      <c r="C22" s="14"/>
      <c r="D22" s="15"/>
      <c r="E22" s="16"/>
      <c r="F22" s="16"/>
      <c r="G22" s="17">
        <f>+SUM(G23)</f>
        <v>0</v>
      </c>
      <c r="H22" s="17"/>
    </row>
    <row r="23" s="1" customFormat="1" spans="1:8">
      <c r="A23" s="10">
        <v>1.1</v>
      </c>
      <c r="B23" s="10" t="s">
        <v>320</v>
      </c>
      <c r="C23" s="10" t="s">
        <v>44</v>
      </c>
      <c r="D23" s="11"/>
      <c r="E23" s="11" t="s">
        <v>321</v>
      </c>
      <c r="F23" s="11">
        <v>80</v>
      </c>
      <c r="G23" s="18">
        <f>+D23*F23</f>
        <v>0</v>
      </c>
      <c r="H23" s="19"/>
    </row>
    <row r="24" s="1" customFormat="1" spans="1:8">
      <c r="A24" s="12">
        <v>2</v>
      </c>
      <c r="B24" s="13" t="s">
        <v>322</v>
      </c>
      <c r="C24" s="14"/>
      <c r="D24" s="15"/>
      <c r="E24" s="16"/>
      <c r="F24" s="16"/>
      <c r="G24" s="17">
        <f>+SUM(G25)</f>
        <v>0</v>
      </c>
      <c r="H24" s="20"/>
    </row>
    <row r="25" s="1" customFormat="1" spans="1:8">
      <c r="A25" s="10">
        <v>2.1</v>
      </c>
      <c r="B25" s="10" t="s">
        <v>335</v>
      </c>
      <c r="C25" s="10" t="s">
        <v>44</v>
      </c>
      <c r="D25" s="11"/>
      <c r="E25" s="21">
        <v>0.02</v>
      </c>
      <c r="F25" s="11"/>
      <c r="G25" s="18">
        <f>+D25*(1+E25)*F25</f>
        <v>0</v>
      </c>
      <c r="H25" s="19"/>
    </row>
    <row r="26" s="1" customFormat="1" spans="1:8">
      <c r="A26" s="12">
        <v>3</v>
      </c>
      <c r="B26" s="13" t="s">
        <v>324</v>
      </c>
      <c r="C26" s="10" t="s">
        <v>44</v>
      </c>
      <c r="D26" s="22"/>
      <c r="E26" s="11" t="s">
        <v>321</v>
      </c>
      <c r="F26" s="23">
        <v>65</v>
      </c>
      <c r="G26" s="17">
        <f>+D26*F26</f>
        <v>0</v>
      </c>
      <c r="H26" s="17"/>
    </row>
    <row r="27" s="1" customFormat="1" ht="24" spans="1:8">
      <c r="A27" s="24">
        <v>4</v>
      </c>
      <c r="B27" s="25" t="s">
        <v>325</v>
      </c>
      <c r="C27" s="26"/>
      <c r="D27" s="11"/>
      <c r="E27" s="27"/>
      <c r="F27" s="27"/>
      <c r="G27" s="17">
        <f>+(G22+G24+G26)*15%</f>
        <v>0</v>
      </c>
      <c r="H27" s="28"/>
    </row>
    <row r="28" s="1" customFormat="1" spans="1:8">
      <c r="A28" s="24">
        <v>5</v>
      </c>
      <c r="B28" s="25" t="s">
        <v>326</v>
      </c>
      <c r="C28" s="26"/>
      <c r="D28" s="11"/>
      <c r="E28" s="27"/>
      <c r="F28" s="27"/>
      <c r="G28" s="17">
        <f>+G22+G24+G26+G27</f>
        <v>0</v>
      </c>
      <c r="H28" s="28"/>
    </row>
    <row r="29" s="1" customFormat="1" spans="1:8">
      <c r="A29" s="24">
        <v>6</v>
      </c>
      <c r="B29" s="25" t="s">
        <v>327</v>
      </c>
      <c r="C29" s="26"/>
      <c r="D29" s="25"/>
      <c r="E29" s="25"/>
      <c r="F29" s="25"/>
      <c r="G29" s="17">
        <f>+G28*9%</f>
        <v>0</v>
      </c>
      <c r="H29" s="28"/>
    </row>
    <row r="30" s="1" customFormat="1" spans="1:8">
      <c r="A30" s="12">
        <v>7</v>
      </c>
      <c r="B30" s="29" t="s">
        <v>328</v>
      </c>
      <c r="C30" s="30"/>
      <c r="D30" s="31"/>
      <c r="E30" s="32"/>
      <c r="F30" s="32"/>
      <c r="G30" s="33">
        <f>+G28+G29</f>
        <v>0</v>
      </c>
      <c r="H30" s="17"/>
    </row>
    <row r="31" s="1" customFormat="1" spans="1:8">
      <c r="A31" s="34" t="s">
        <v>329</v>
      </c>
      <c r="B31" s="34"/>
      <c r="C31" s="34"/>
      <c r="D31" s="34"/>
      <c r="E31" s="34"/>
      <c r="F31" s="34"/>
      <c r="G31" s="34"/>
      <c r="H31" s="34"/>
    </row>
    <row r="32" s="1" customFormat="1" spans="1:8">
      <c r="A32" s="35" t="s">
        <v>330</v>
      </c>
      <c r="B32" s="35"/>
      <c r="C32" s="35"/>
      <c r="D32" s="35"/>
      <c r="E32" s="35"/>
      <c r="F32" s="35"/>
      <c r="G32" s="35"/>
      <c r="H32" s="35"/>
    </row>
    <row r="33" s="1" customFormat="1" spans="1:8">
      <c r="A33" s="36" t="s">
        <v>319</v>
      </c>
      <c r="B33" s="25" t="s">
        <v>331</v>
      </c>
      <c r="C33" s="37"/>
      <c r="D33" s="37"/>
      <c r="E33" s="37"/>
      <c r="F33" s="37"/>
      <c r="G33" s="37"/>
      <c r="H33" s="37"/>
    </row>
    <row r="34" s="1" customFormat="1" spans="1:8">
      <c r="A34" s="36" t="s">
        <v>322</v>
      </c>
      <c r="B34" s="25" t="s">
        <v>331</v>
      </c>
      <c r="C34" s="37"/>
      <c r="D34" s="37"/>
      <c r="E34" s="37"/>
      <c r="F34" s="37"/>
      <c r="G34" s="37"/>
      <c r="H34" s="37"/>
    </row>
    <row r="35" s="1" customFormat="1" spans="1:8">
      <c r="A35" s="36" t="s">
        <v>324</v>
      </c>
      <c r="B35" s="25" t="s">
        <v>331</v>
      </c>
      <c r="C35" s="37"/>
      <c r="D35" s="37"/>
      <c r="E35" s="37"/>
      <c r="F35" s="37"/>
      <c r="G35" s="37"/>
      <c r="H35" s="37"/>
    </row>
    <row r="36" s="1" customFormat="1" ht="16.5" spans="1:8">
      <c r="A36" s="38"/>
      <c r="B36" s="39"/>
      <c r="C36" s="39"/>
      <c r="D36" s="39"/>
      <c r="E36" s="39"/>
      <c r="F36" s="39"/>
      <c r="G36" s="39"/>
      <c r="H36" s="39"/>
    </row>
    <row r="37" s="1" customFormat="1" ht="21" customHeight="1" spans="1:8">
      <c r="A37" s="2" t="s">
        <v>309</v>
      </c>
      <c r="B37" s="3"/>
      <c r="C37" s="3"/>
      <c r="D37" s="3"/>
      <c r="E37" s="3"/>
      <c r="F37" s="3"/>
      <c r="G37" s="3"/>
      <c r="H37" s="3"/>
    </row>
    <row r="38" s="1" customFormat="1" spans="1:8">
      <c r="A38" s="4" t="s">
        <v>310</v>
      </c>
      <c r="B38" s="5" t="s">
        <v>336</v>
      </c>
      <c r="C38" s="4" t="s">
        <v>312</v>
      </c>
      <c r="D38" s="6" t="s">
        <v>337</v>
      </c>
      <c r="E38" s="7"/>
      <c r="F38" s="7" t="s">
        <v>21</v>
      </c>
      <c r="G38" s="8" t="s">
        <v>44</v>
      </c>
      <c r="H38" s="9"/>
    </row>
    <row r="39" s="1" customFormat="1" ht="24" spans="1:8">
      <c r="A39" s="10" t="s">
        <v>1</v>
      </c>
      <c r="B39" s="40" t="s">
        <v>314</v>
      </c>
      <c r="C39" s="40" t="s">
        <v>21</v>
      </c>
      <c r="D39" s="22" t="s">
        <v>315</v>
      </c>
      <c r="E39" s="11" t="s">
        <v>316</v>
      </c>
      <c r="F39" s="11" t="s">
        <v>317</v>
      </c>
      <c r="G39" s="11" t="s">
        <v>318</v>
      </c>
      <c r="H39" s="11" t="s">
        <v>28</v>
      </c>
    </row>
    <row r="40" s="1" customFormat="1" spans="1:8">
      <c r="A40" s="24">
        <v>1</v>
      </c>
      <c r="B40" s="41" t="s">
        <v>319</v>
      </c>
      <c r="C40" s="42"/>
      <c r="D40" s="43"/>
      <c r="E40" s="16"/>
      <c r="F40" s="16"/>
      <c r="G40" s="17">
        <f>+SUM(G41)</f>
        <v>0</v>
      </c>
      <c r="H40" s="17"/>
    </row>
    <row r="41" s="1" customFormat="1" spans="1:8">
      <c r="A41" s="44">
        <v>1.1</v>
      </c>
      <c r="B41" s="45" t="s">
        <v>320</v>
      </c>
      <c r="C41" s="45" t="s">
        <v>44</v>
      </c>
      <c r="D41" s="43"/>
      <c r="E41" s="46" t="s">
        <v>321</v>
      </c>
      <c r="F41" s="11">
        <v>80</v>
      </c>
      <c r="G41" s="18">
        <f>+D41*F41</f>
        <v>0</v>
      </c>
      <c r="H41" s="19"/>
    </row>
    <row r="42" s="1" customFormat="1" spans="1:8">
      <c r="A42" s="24">
        <v>2</v>
      </c>
      <c r="B42" s="41" t="s">
        <v>322</v>
      </c>
      <c r="C42" s="42"/>
      <c r="D42" s="43"/>
      <c r="E42" s="16"/>
      <c r="F42" s="16"/>
      <c r="G42" s="17">
        <f>+SUM(G43:G43)</f>
        <v>0</v>
      </c>
      <c r="H42" s="20"/>
    </row>
    <row r="43" s="1" customFormat="1" ht="24" spans="1:8">
      <c r="A43" s="44">
        <v>2.1</v>
      </c>
      <c r="B43" s="45" t="s">
        <v>338</v>
      </c>
      <c r="C43" s="45" t="s">
        <v>44</v>
      </c>
      <c r="D43" s="43"/>
      <c r="E43" s="47">
        <v>0.02</v>
      </c>
      <c r="F43" s="11"/>
      <c r="G43" s="18">
        <f>+D43*(1+E43)*F43</f>
        <v>0</v>
      </c>
      <c r="H43" s="19"/>
    </row>
    <row r="44" s="1" customFormat="1" spans="1:8">
      <c r="A44" s="24">
        <v>3</v>
      </c>
      <c r="B44" s="41" t="s">
        <v>324</v>
      </c>
      <c r="C44" s="45" t="s">
        <v>44</v>
      </c>
      <c r="D44" s="43"/>
      <c r="E44" s="46" t="s">
        <v>321</v>
      </c>
      <c r="F44" s="23">
        <v>65</v>
      </c>
      <c r="G44" s="17">
        <f>+D44*F44</f>
        <v>0</v>
      </c>
      <c r="H44" s="17"/>
    </row>
    <row r="45" s="1" customFormat="1" ht="24" spans="1:8">
      <c r="A45" s="24">
        <v>4</v>
      </c>
      <c r="B45" s="41" t="s">
        <v>325</v>
      </c>
      <c r="C45" s="48"/>
      <c r="D45" s="43"/>
      <c r="E45" s="49"/>
      <c r="F45" s="27"/>
      <c r="G45" s="17">
        <f>+(G40+G42+G44)*15%</f>
        <v>0</v>
      </c>
      <c r="H45" s="28"/>
    </row>
    <row r="46" s="1" customFormat="1" spans="1:8">
      <c r="A46" s="24">
        <v>5</v>
      </c>
      <c r="B46" s="41" t="s">
        <v>326</v>
      </c>
      <c r="C46" s="48"/>
      <c r="D46" s="43"/>
      <c r="E46" s="49"/>
      <c r="F46" s="27"/>
      <c r="G46" s="17">
        <f>+G40+G42+G44+G45</f>
        <v>0</v>
      </c>
      <c r="H46" s="28"/>
    </row>
    <row r="47" s="1" customFormat="1" spans="1:8">
      <c r="A47" s="24">
        <v>6</v>
      </c>
      <c r="B47" s="41" t="s">
        <v>327</v>
      </c>
      <c r="C47" s="48"/>
      <c r="D47" s="41"/>
      <c r="E47" s="50"/>
      <c r="F47" s="25"/>
      <c r="G47" s="17">
        <f>+G46*9%</f>
        <v>0</v>
      </c>
      <c r="H47" s="28"/>
    </row>
    <row r="48" s="1" customFormat="1" spans="1:8">
      <c r="A48" s="24">
        <v>7</v>
      </c>
      <c r="B48" s="41" t="s">
        <v>328</v>
      </c>
      <c r="C48" s="42"/>
      <c r="D48" s="43"/>
      <c r="E48" s="51"/>
      <c r="F48" s="32"/>
      <c r="G48" s="33">
        <f>+G46+G47</f>
        <v>0</v>
      </c>
      <c r="H48" s="17"/>
    </row>
    <row r="49" s="1" customFormat="1" spans="1:8">
      <c r="A49" s="34" t="s">
        <v>329</v>
      </c>
      <c r="B49" s="34"/>
      <c r="C49" s="34"/>
      <c r="D49" s="34"/>
      <c r="E49" s="34"/>
      <c r="F49" s="34"/>
      <c r="G49" s="34"/>
      <c r="H49" s="34"/>
    </row>
    <row r="50" s="1" customFormat="1" spans="1:8">
      <c r="A50" s="35" t="s">
        <v>330</v>
      </c>
      <c r="B50" s="35"/>
      <c r="C50" s="35"/>
      <c r="D50" s="35"/>
      <c r="E50" s="35"/>
      <c r="F50" s="35"/>
      <c r="G50" s="35"/>
      <c r="H50" s="35"/>
    </row>
    <row r="51" s="1" customFormat="1" spans="1:8">
      <c r="A51" s="36" t="s">
        <v>319</v>
      </c>
      <c r="B51" s="25" t="s">
        <v>331</v>
      </c>
      <c r="C51" s="37"/>
      <c r="D51" s="37"/>
      <c r="E51" s="37"/>
      <c r="F51" s="37"/>
      <c r="G51" s="37"/>
      <c r="H51" s="37"/>
    </row>
    <row r="52" s="1" customFormat="1" spans="1:8">
      <c r="A52" s="36" t="s">
        <v>322</v>
      </c>
      <c r="B52" s="25" t="s">
        <v>331</v>
      </c>
      <c r="C52" s="37"/>
      <c r="D52" s="37"/>
      <c r="E52" s="37"/>
      <c r="F52" s="37"/>
      <c r="G52" s="37"/>
      <c r="H52" s="37"/>
    </row>
    <row r="53" s="1" customFormat="1" spans="1:8">
      <c r="A53" s="36" t="s">
        <v>324</v>
      </c>
      <c r="B53" s="25" t="s">
        <v>339</v>
      </c>
      <c r="C53" s="37"/>
      <c r="D53" s="37"/>
      <c r="E53" s="37"/>
      <c r="F53" s="37"/>
      <c r="G53" s="37"/>
      <c r="H53" s="37"/>
    </row>
    <row r="54" s="1" customFormat="1" ht="16.5" spans="1:8">
      <c r="A54" s="38"/>
      <c r="B54" s="39"/>
      <c r="C54" s="39"/>
      <c r="D54" s="39"/>
      <c r="E54" s="39"/>
      <c r="F54" s="39"/>
      <c r="G54" s="39"/>
      <c r="H54" s="39"/>
    </row>
    <row r="55" s="1" customFormat="1" ht="20.25" spans="1:8">
      <c r="A55" s="2" t="s">
        <v>309</v>
      </c>
      <c r="B55" s="3"/>
      <c r="C55" s="3"/>
      <c r="D55" s="3"/>
      <c r="E55" s="3"/>
      <c r="F55" s="3"/>
      <c r="G55" s="3"/>
      <c r="H55" s="3"/>
    </row>
    <row r="56" s="1" customFormat="1" ht="27" spans="1:8">
      <c r="A56" s="4" t="s">
        <v>310</v>
      </c>
      <c r="B56" s="5" t="s">
        <v>340</v>
      </c>
      <c r="C56" s="4" t="s">
        <v>312</v>
      </c>
      <c r="D56" s="6" t="s">
        <v>341</v>
      </c>
      <c r="E56" s="7"/>
      <c r="F56" s="7" t="s">
        <v>21</v>
      </c>
      <c r="G56" s="8" t="s">
        <v>44</v>
      </c>
      <c r="H56" s="9"/>
    </row>
    <row r="57" s="1" customFormat="1" ht="24" spans="1:8">
      <c r="A57" s="10" t="s">
        <v>1</v>
      </c>
      <c r="B57" s="40" t="s">
        <v>314</v>
      </c>
      <c r="C57" s="40" t="s">
        <v>21</v>
      </c>
      <c r="D57" s="22" t="s">
        <v>315</v>
      </c>
      <c r="E57" s="11" t="s">
        <v>316</v>
      </c>
      <c r="F57" s="11" t="s">
        <v>317</v>
      </c>
      <c r="G57" s="11" t="s">
        <v>318</v>
      </c>
      <c r="H57" s="11" t="s">
        <v>28</v>
      </c>
    </row>
    <row r="58" s="1" customFormat="1" spans="1:8">
      <c r="A58" s="24">
        <v>1</v>
      </c>
      <c r="B58" s="41" t="s">
        <v>319</v>
      </c>
      <c r="C58" s="42"/>
      <c r="D58" s="43"/>
      <c r="E58" s="16"/>
      <c r="F58" s="16"/>
      <c r="G58" s="17">
        <f>+SUM(G59)</f>
        <v>0</v>
      </c>
      <c r="H58" s="17"/>
    </row>
    <row r="59" s="1" customFormat="1" spans="1:8">
      <c r="A59" s="44">
        <v>1.1</v>
      </c>
      <c r="B59" s="45" t="s">
        <v>320</v>
      </c>
      <c r="C59" s="45" t="s">
        <v>44</v>
      </c>
      <c r="D59" s="43"/>
      <c r="E59" s="46" t="s">
        <v>321</v>
      </c>
      <c r="F59" s="11">
        <v>80</v>
      </c>
      <c r="G59" s="18">
        <f>+D59*F59</f>
        <v>0</v>
      </c>
      <c r="H59" s="19"/>
    </row>
    <row r="60" s="1" customFormat="1" spans="1:8">
      <c r="A60" s="24">
        <v>2</v>
      </c>
      <c r="B60" s="41" t="s">
        <v>322</v>
      </c>
      <c r="C60" s="42"/>
      <c r="D60" s="43"/>
      <c r="E60" s="16"/>
      <c r="F60" s="16"/>
      <c r="G60" s="17">
        <f>+SUM(G61:G62)</f>
        <v>0</v>
      </c>
      <c r="H60" s="20"/>
    </row>
    <row r="61" s="1" customFormat="1" spans="1:8">
      <c r="A61" s="44">
        <v>2.1</v>
      </c>
      <c r="B61" s="45" t="s">
        <v>342</v>
      </c>
      <c r="C61" s="45" t="s">
        <v>44</v>
      </c>
      <c r="D61" s="43"/>
      <c r="E61" s="47">
        <v>0.02</v>
      </c>
      <c r="F61" s="11"/>
      <c r="G61" s="18">
        <f>+D61*(1+E61)*F61</f>
        <v>0</v>
      </c>
      <c r="H61" s="19"/>
    </row>
    <row r="62" s="1" customFormat="1" spans="1:8">
      <c r="A62" s="44"/>
      <c r="B62" s="45" t="s">
        <v>343</v>
      </c>
      <c r="C62" s="45" t="s">
        <v>44</v>
      </c>
      <c r="D62" s="43"/>
      <c r="E62" s="47">
        <v>0.02</v>
      </c>
      <c r="F62" s="22"/>
      <c r="G62" s="18">
        <f>+D62*(1+E62)*F62</f>
        <v>0</v>
      </c>
      <c r="H62" s="19"/>
    </row>
    <row r="63" s="1" customFormat="1" spans="1:8">
      <c r="A63" s="24">
        <v>3</v>
      </c>
      <c r="B63" s="41" t="s">
        <v>324</v>
      </c>
      <c r="C63" s="45" t="s">
        <v>44</v>
      </c>
      <c r="D63" s="43"/>
      <c r="E63" s="46" t="s">
        <v>321</v>
      </c>
      <c r="F63" s="23">
        <v>20</v>
      </c>
      <c r="G63" s="17">
        <f>+D63*F63</f>
        <v>0</v>
      </c>
      <c r="H63" s="17"/>
    </row>
    <row r="64" s="1" customFormat="1" ht="24" spans="1:8">
      <c r="A64" s="24">
        <v>4</v>
      </c>
      <c r="B64" s="41" t="s">
        <v>325</v>
      </c>
      <c r="C64" s="48"/>
      <c r="D64" s="43"/>
      <c r="E64" s="49"/>
      <c r="F64" s="27"/>
      <c r="G64" s="17">
        <f>+(G58+G60+G63)*15%</f>
        <v>0</v>
      </c>
      <c r="H64" s="28"/>
    </row>
    <row r="65" s="1" customFormat="1" spans="1:8">
      <c r="A65" s="24">
        <v>5</v>
      </c>
      <c r="B65" s="41" t="s">
        <v>326</v>
      </c>
      <c r="C65" s="48"/>
      <c r="D65" s="43"/>
      <c r="E65" s="49"/>
      <c r="F65" s="27"/>
      <c r="G65" s="17">
        <f>+G58+G60+G63+G64</f>
        <v>0</v>
      </c>
      <c r="H65" s="28"/>
    </row>
    <row r="66" s="1" customFormat="1" spans="1:8">
      <c r="A66" s="24">
        <v>6</v>
      </c>
      <c r="B66" s="41" t="s">
        <v>327</v>
      </c>
      <c r="C66" s="48"/>
      <c r="D66" s="41"/>
      <c r="E66" s="50"/>
      <c r="F66" s="25"/>
      <c r="G66" s="17">
        <f>+G65*9%</f>
        <v>0</v>
      </c>
      <c r="H66" s="28"/>
    </row>
    <row r="67" s="1" customFormat="1" spans="1:8">
      <c r="A67" s="24">
        <v>7</v>
      </c>
      <c r="B67" s="41" t="s">
        <v>328</v>
      </c>
      <c r="C67" s="42"/>
      <c r="D67" s="43"/>
      <c r="E67" s="51"/>
      <c r="F67" s="32"/>
      <c r="G67" s="33">
        <f>+G65+G66</f>
        <v>0</v>
      </c>
      <c r="H67" s="17"/>
    </row>
    <row r="68" s="1" customFormat="1" spans="1:8">
      <c r="A68" s="34" t="s">
        <v>329</v>
      </c>
      <c r="B68" s="34"/>
      <c r="C68" s="34"/>
      <c r="D68" s="34"/>
      <c r="E68" s="34"/>
      <c r="F68" s="34"/>
      <c r="G68" s="34"/>
      <c r="H68" s="34"/>
    </row>
    <row r="69" s="1" customFormat="1" spans="1:8">
      <c r="A69" s="35" t="s">
        <v>330</v>
      </c>
      <c r="B69" s="35"/>
      <c r="C69" s="35"/>
      <c r="D69" s="35"/>
      <c r="E69" s="35"/>
      <c r="F69" s="35"/>
      <c r="G69" s="35"/>
      <c r="H69" s="35"/>
    </row>
    <row r="70" s="1" customFormat="1" spans="1:8">
      <c r="A70" s="36" t="s">
        <v>319</v>
      </c>
      <c r="B70" s="25" t="s">
        <v>331</v>
      </c>
      <c r="C70" s="37"/>
      <c r="D70" s="37"/>
      <c r="E70" s="37"/>
      <c r="F70" s="37"/>
      <c r="G70" s="37"/>
      <c r="H70" s="37"/>
    </row>
    <row r="71" s="1" customFormat="1" spans="1:8">
      <c r="A71" s="36" t="s">
        <v>322</v>
      </c>
      <c r="B71" s="25" t="s">
        <v>332</v>
      </c>
      <c r="C71" s="37"/>
      <c r="D71" s="37"/>
      <c r="E71" s="37"/>
      <c r="F71" s="37"/>
      <c r="G71" s="37"/>
      <c r="H71" s="37"/>
    </row>
    <row r="72" s="1" customFormat="1" spans="1:8">
      <c r="A72" s="36" t="s">
        <v>324</v>
      </c>
      <c r="B72" s="25" t="s">
        <v>344</v>
      </c>
      <c r="C72" s="37"/>
      <c r="D72" s="37"/>
      <c r="E72" s="37"/>
      <c r="F72" s="37"/>
      <c r="G72" s="37"/>
      <c r="H72" s="37"/>
    </row>
    <row r="73" s="1" customFormat="1" ht="16.5" spans="1:8">
      <c r="A73" s="38"/>
      <c r="B73" s="39"/>
      <c r="C73" s="39"/>
      <c r="D73" s="39"/>
      <c r="E73" s="39"/>
      <c r="F73" s="39"/>
      <c r="G73" s="39"/>
      <c r="H73" s="39"/>
    </row>
    <row r="74" s="1" customFormat="1" ht="20.25" spans="1:8">
      <c r="A74" s="2" t="s">
        <v>309</v>
      </c>
      <c r="B74" s="3"/>
      <c r="C74" s="3"/>
      <c r="D74" s="3"/>
      <c r="E74" s="3"/>
      <c r="F74" s="3"/>
      <c r="G74" s="3"/>
      <c r="H74" s="3"/>
    </row>
    <row r="75" s="1" customFormat="1" ht="40.5" spans="1:8">
      <c r="A75" s="4" t="s">
        <v>310</v>
      </c>
      <c r="B75" s="5" t="s">
        <v>345</v>
      </c>
      <c r="C75" s="4" t="s">
        <v>312</v>
      </c>
      <c r="D75" s="6" t="s">
        <v>346</v>
      </c>
      <c r="E75" s="7"/>
      <c r="F75" s="7" t="s">
        <v>21</v>
      </c>
      <c r="G75" s="8" t="s">
        <v>44</v>
      </c>
      <c r="H75" s="9"/>
    </row>
    <row r="76" s="1" customFormat="1" ht="24" spans="1:8">
      <c r="A76" s="10" t="s">
        <v>1</v>
      </c>
      <c r="B76" s="40" t="s">
        <v>314</v>
      </c>
      <c r="C76" s="40" t="s">
        <v>21</v>
      </c>
      <c r="D76" s="22" t="s">
        <v>315</v>
      </c>
      <c r="E76" s="11" t="s">
        <v>316</v>
      </c>
      <c r="F76" s="11" t="s">
        <v>317</v>
      </c>
      <c r="G76" s="11" t="s">
        <v>318</v>
      </c>
      <c r="H76" s="11" t="s">
        <v>28</v>
      </c>
    </row>
    <row r="77" s="1" customFormat="1" spans="1:8">
      <c r="A77" s="24">
        <v>1</v>
      </c>
      <c r="B77" s="41" t="s">
        <v>319</v>
      </c>
      <c r="C77" s="42"/>
      <c r="D77" s="43"/>
      <c r="E77" s="16"/>
      <c r="F77" s="16"/>
      <c r="G77" s="17">
        <f>+SUM(G78)</f>
        <v>0</v>
      </c>
      <c r="H77" s="17"/>
    </row>
    <row r="78" s="1" customFormat="1" spans="1:8">
      <c r="A78" s="44">
        <v>1.1</v>
      </c>
      <c r="B78" s="45" t="s">
        <v>320</v>
      </c>
      <c r="C78" s="45" t="s">
        <v>44</v>
      </c>
      <c r="D78" s="43"/>
      <c r="E78" s="46" t="s">
        <v>321</v>
      </c>
      <c r="F78" s="11">
        <v>80</v>
      </c>
      <c r="G78" s="18">
        <f>+D78*F78</f>
        <v>0</v>
      </c>
      <c r="H78" s="19"/>
    </row>
    <row r="79" s="1" customFormat="1" spans="1:8">
      <c r="A79" s="24">
        <v>2</v>
      </c>
      <c r="B79" s="41" t="s">
        <v>322</v>
      </c>
      <c r="C79" s="42"/>
      <c r="D79" s="43"/>
      <c r="E79" s="16"/>
      <c r="F79" s="16"/>
      <c r="G79" s="17">
        <f>+SUM(G80:G81)</f>
        <v>0</v>
      </c>
      <c r="H79" s="20"/>
    </row>
    <row r="80" s="1" customFormat="1" spans="1:8">
      <c r="A80" s="44">
        <v>2.1</v>
      </c>
      <c r="B80" s="45" t="s">
        <v>342</v>
      </c>
      <c r="C80" s="45" t="s">
        <v>44</v>
      </c>
      <c r="D80" s="43"/>
      <c r="E80" s="47">
        <v>0.02</v>
      </c>
      <c r="F80" s="11"/>
      <c r="G80" s="18">
        <f>+D80*(1+E80)*F80</f>
        <v>0</v>
      </c>
      <c r="H80" s="19"/>
    </row>
    <row r="81" s="1" customFormat="1" spans="1:8">
      <c r="A81" s="44">
        <v>2.2</v>
      </c>
      <c r="B81" s="45" t="s">
        <v>343</v>
      </c>
      <c r="C81" s="45" t="s">
        <v>44</v>
      </c>
      <c r="D81" s="43"/>
      <c r="E81" s="47">
        <v>0.02</v>
      </c>
      <c r="F81" s="22"/>
      <c r="G81" s="18">
        <f>+D81*(1+E81)*F81</f>
        <v>0</v>
      </c>
      <c r="H81" s="19"/>
    </row>
    <row r="82" s="1" customFormat="1" spans="1:8">
      <c r="A82" s="44"/>
      <c r="B82" s="45"/>
      <c r="C82" s="45"/>
      <c r="D82" s="43"/>
      <c r="E82" s="47"/>
      <c r="F82" s="22"/>
      <c r="G82" s="18"/>
      <c r="H82" s="19"/>
    </row>
    <row r="83" s="1" customFormat="1" spans="1:8">
      <c r="A83" s="24">
        <v>3</v>
      </c>
      <c r="B83" s="41" t="s">
        <v>324</v>
      </c>
      <c r="C83" s="45" t="s">
        <v>44</v>
      </c>
      <c r="D83" s="43"/>
      <c r="E83" s="46" t="s">
        <v>321</v>
      </c>
      <c r="F83" s="23">
        <v>30</v>
      </c>
      <c r="G83" s="17">
        <f>+D83*F83</f>
        <v>0</v>
      </c>
      <c r="H83" s="17"/>
    </row>
    <row r="84" s="1" customFormat="1" ht="24" spans="1:8">
      <c r="A84" s="24">
        <v>4</v>
      </c>
      <c r="B84" s="41" t="s">
        <v>325</v>
      </c>
      <c r="C84" s="48"/>
      <c r="D84" s="43"/>
      <c r="E84" s="49"/>
      <c r="F84" s="27"/>
      <c r="G84" s="17">
        <f>+(G77+G79+G83)*15%</f>
        <v>0</v>
      </c>
      <c r="H84" s="28"/>
    </row>
    <row r="85" s="1" customFormat="1" spans="1:8">
      <c r="A85" s="24">
        <v>5</v>
      </c>
      <c r="B85" s="41" t="s">
        <v>326</v>
      </c>
      <c r="C85" s="48"/>
      <c r="D85" s="43"/>
      <c r="E85" s="49"/>
      <c r="F85" s="27"/>
      <c r="G85" s="17">
        <f>+G77+G79+G83+G84</f>
        <v>0</v>
      </c>
      <c r="H85" s="28"/>
    </row>
    <row r="86" s="1" customFormat="1" spans="1:8">
      <c r="A86" s="24">
        <v>6</v>
      </c>
      <c r="B86" s="41" t="s">
        <v>327</v>
      </c>
      <c r="C86" s="48"/>
      <c r="D86" s="41"/>
      <c r="E86" s="50"/>
      <c r="F86" s="25"/>
      <c r="G86" s="17">
        <f>+G85*9%</f>
        <v>0</v>
      </c>
      <c r="H86" s="28"/>
    </row>
    <row r="87" s="1" customFormat="1" spans="1:8">
      <c r="A87" s="24">
        <v>7</v>
      </c>
      <c r="B87" s="41" t="s">
        <v>328</v>
      </c>
      <c r="C87" s="42"/>
      <c r="D87" s="43"/>
      <c r="E87" s="51"/>
      <c r="F87" s="32"/>
      <c r="G87" s="33">
        <f>+G85+G86</f>
        <v>0</v>
      </c>
      <c r="H87" s="17"/>
    </row>
    <row r="88" s="1" customFormat="1" spans="1:8">
      <c r="A88" s="34" t="s">
        <v>329</v>
      </c>
      <c r="B88" s="34"/>
      <c r="C88" s="34"/>
      <c r="D88" s="34"/>
      <c r="E88" s="34"/>
      <c r="F88" s="34"/>
      <c r="G88" s="34"/>
      <c r="H88" s="34"/>
    </row>
    <row r="89" s="1" customFormat="1" spans="1:8">
      <c r="A89" s="35" t="s">
        <v>330</v>
      </c>
      <c r="B89" s="35"/>
      <c r="C89" s="35"/>
      <c r="D89" s="35"/>
      <c r="E89" s="35"/>
      <c r="F89" s="35"/>
      <c r="G89" s="35"/>
      <c r="H89" s="35"/>
    </row>
    <row r="90" s="1" customFormat="1" spans="1:8">
      <c r="A90" s="36" t="s">
        <v>319</v>
      </c>
      <c r="B90" s="25" t="s">
        <v>331</v>
      </c>
      <c r="C90" s="37"/>
      <c r="D90" s="37"/>
      <c r="E90" s="37"/>
      <c r="F90" s="37"/>
      <c r="G90" s="37"/>
      <c r="H90" s="37"/>
    </row>
    <row r="91" s="1" customFormat="1" spans="1:8">
      <c r="A91" s="36" t="s">
        <v>322</v>
      </c>
      <c r="B91" s="25" t="s">
        <v>332</v>
      </c>
      <c r="C91" s="37"/>
      <c r="D91" s="37"/>
      <c r="E91" s="37"/>
      <c r="F91" s="37"/>
      <c r="G91" s="37"/>
      <c r="H91" s="37"/>
    </row>
    <row r="92" s="1" customFormat="1" spans="1:8">
      <c r="A92" s="36" t="s">
        <v>324</v>
      </c>
      <c r="B92" s="25" t="s">
        <v>344</v>
      </c>
      <c r="C92" s="37"/>
      <c r="D92" s="37"/>
      <c r="E92" s="37"/>
      <c r="F92" s="37"/>
      <c r="G92" s="37"/>
      <c r="H92" s="37"/>
    </row>
    <row r="93" s="1" customFormat="1" ht="16.5" spans="1:8">
      <c r="A93" s="38"/>
      <c r="B93" s="39"/>
      <c r="C93" s="39"/>
      <c r="D93" s="39"/>
      <c r="E93" s="39"/>
      <c r="F93" s="39"/>
      <c r="G93" s="39"/>
      <c r="H93" s="39"/>
    </row>
    <row r="94" s="1" customFormat="1" ht="20.25" spans="1:8">
      <c r="A94" s="2" t="s">
        <v>309</v>
      </c>
      <c r="B94" s="3"/>
      <c r="C94" s="3"/>
      <c r="D94" s="3"/>
      <c r="E94" s="3"/>
      <c r="F94" s="3"/>
      <c r="G94" s="3"/>
      <c r="H94" s="3"/>
    </row>
    <row r="95" s="1" customFormat="1" ht="40.5" spans="1:8">
      <c r="A95" s="4" t="s">
        <v>310</v>
      </c>
      <c r="B95" s="5" t="s">
        <v>347</v>
      </c>
      <c r="C95" s="4" t="s">
        <v>312</v>
      </c>
      <c r="D95" s="6" t="s">
        <v>348</v>
      </c>
      <c r="E95" s="7"/>
      <c r="F95" s="7" t="s">
        <v>21</v>
      </c>
      <c r="G95" s="8" t="s">
        <v>44</v>
      </c>
      <c r="H95" s="9"/>
    </row>
    <row r="96" s="1" customFormat="1" ht="24" spans="1:8">
      <c r="A96" s="10" t="s">
        <v>1</v>
      </c>
      <c r="B96" s="40" t="s">
        <v>314</v>
      </c>
      <c r="C96" s="40" t="s">
        <v>21</v>
      </c>
      <c r="D96" s="22" t="s">
        <v>315</v>
      </c>
      <c r="E96" s="11" t="s">
        <v>316</v>
      </c>
      <c r="F96" s="11" t="s">
        <v>317</v>
      </c>
      <c r="G96" s="11" t="s">
        <v>318</v>
      </c>
      <c r="H96" s="11" t="s">
        <v>28</v>
      </c>
    </row>
    <row r="97" s="1" customFormat="1" spans="1:8">
      <c r="A97" s="24">
        <v>1</v>
      </c>
      <c r="B97" s="41" t="s">
        <v>319</v>
      </c>
      <c r="C97" s="42"/>
      <c r="D97" s="43"/>
      <c r="E97" s="16"/>
      <c r="F97" s="16"/>
      <c r="G97" s="17">
        <f>+SUM(G98)</f>
        <v>0</v>
      </c>
      <c r="H97" s="17"/>
    </row>
    <row r="98" s="1" customFormat="1" spans="1:8">
      <c r="A98" s="44">
        <v>1.1</v>
      </c>
      <c r="B98" s="45" t="s">
        <v>320</v>
      </c>
      <c r="C98" s="45" t="s">
        <v>44</v>
      </c>
      <c r="D98" s="43"/>
      <c r="E98" s="46" t="s">
        <v>321</v>
      </c>
      <c r="F98" s="11">
        <v>80</v>
      </c>
      <c r="G98" s="18">
        <f>+D98*F98</f>
        <v>0</v>
      </c>
      <c r="H98" s="19"/>
    </row>
    <row r="99" s="1" customFormat="1" spans="1:8">
      <c r="A99" s="24">
        <v>2</v>
      </c>
      <c r="B99" s="41" t="s">
        <v>322</v>
      </c>
      <c r="C99" s="42"/>
      <c r="D99" s="43"/>
      <c r="E99" s="16"/>
      <c r="F99" s="16"/>
      <c r="G99" s="17">
        <f>+SUM(G100:G101)</f>
        <v>0</v>
      </c>
      <c r="H99" s="20"/>
    </row>
    <row r="100" s="1" customFormat="1" spans="1:8">
      <c r="A100" s="44">
        <v>2.1</v>
      </c>
      <c r="B100" s="45" t="s">
        <v>342</v>
      </c>
      <c r="C100" s="45" t="s">
        <v>44</v>
      </c>
      <c r="D100" s="43"/>
      <c r="E100" s="47">
        <v>0.02</v>
      </c>
      <c r="F100" s="11"/>
      <c r="G100" s="18">
        <f>+D100*(1+E100)*F100</f>
        <v>0</v>
      </c>
      <c r="H100" s="19"/>
    </row>
    <row r="101" s="1" customFormat="1" spans="1:8">
      <c r="A101" s="44">
        <v>2.2</v>
      </c>
      <c r="B101" s="45" t="s">
        <v>343</v>
      </c>
      <c r="C101" s="45" t="s">
        <v>44</v>
      </c>
      <c r="D101" s="43"/>
      <c r="E101" s="47">
        <v>0.02</v>
      </c>
      <c r="F101" s="22"/>
      <c r="G101" s="18">
        <f>+D101*(1+E101)*F101</f>
        <v>0</v>
      </c>
      <c r="H101" s="19"/>
    </row>
    <row r="102" s="1" customFormat="1" spans="1:8">
      <c r="A102" s="24">
        <v>3</v>
      </c>
      <c r="B102" s="41" t="s">
        <v>324</v>
      </c>
      <c r="C102" s="45" t="s">
        <v>44</v>
      </c>
      <c r="D102" s="43"/>
      <c r="E102" s="46" t="s">
        <v>321</v>
      </c>
      <c r="F102" s="23">
        <v>50</v>
      </c>
      <c r="G102" s="17">
        <f>+D102*F102</f>
        <v>0</v>
      </c>
      <c r="H102" s="17"/>
    </row>
    <row r="103" s="1" customFormat="1" ht="24" spans="1:8">
      <c r="A103" s="24">
        <v>4</v>
      </c>
      <c r="B103" s="41" t="s">
        <v>325</v>
      </c>
      <c r="C103" s="48"/>
      <c r="D103" s="43"/>
      <c r="E103" s="49"/>
      <c r="F103" s="27"/>
      <c r="G103" s="17">
        <f>+(G97+G99+G102)*15%</f>
        <v>0</v>
      </c>
      <c r="H103" s="28"/>
    </row>
    <row r="104" s="1" customFormat="1" spans="1:8">
      <c r="A104" s="24">
        <v>5</v>
      </c>
      <c r="B104" s="41" t="s">
        <v>326</v>
      </c>
      <c r="C104" s="48"/>
      <c r="D104" s="43"/>
      <c r="E104" s="49"/>
      <c r="F104" s="27"/>
      <c r="G104" s="17">
        <f>+G97+G99+G102+G103</f>
        <v>0</v>
      </c>
      <c r="H104" s="28"/>
    </row>
    <row r="105" s="1" customFormat="1" spans="1:8">
      <c r="A105" s="24">
        <v>6</v>
      </c>
      <c r="B105" s="41" t="s">
        <v>327</v>
      </c>
      <c r="C105" s="48"/>
      <c r="D105" s="41"/>
      <c r="E105" s="50"/>
      <c r="F105" s="25"/>
      <c r="G105" s="17">
        <f>+G104*9%</f>
        <v>0</v>
      </c>
      <c r="H105" s="28"/>
    </row>
    <row r="106" s="1" customFormat="1" spans="1:8">
      <c r="A106" s="24">
        <v>7</v>
      </c>
      <c r="B106" s="41" t="s">
        <v>328</v>
      </c>
      <c r="C106" s="42"/>
      <c r="D106" s="43"/>
      <c r="E106" s="51"/>
      <c r="F106" s="32"/>
      <c r="G106" s="33">
        <f>+G104+G105</f>
        <v>0</v>
      </c>
      <c r="H106" s="17"/>
    </row>
    <row r="107" s="1" customFormat="1" spans="1:8">
      <c r="A107" s="34" t="s">
        <v>329</v>
      </c>
      <c r="B107" s="34"/>
      <c r="C107" s="34"/>
      <c r="D107" s="34"/>
      <c r="E107" s="34"/>
      <c r="F107" s="34"/>
      <c r="G107" s="34"/>
      <c r="H107" s="34"/>
    </row>
    <row r="108" s="1" customFormat="1" spans="1:8">
      <c r="A108" s="35" t="s">
        <v>330</v>
      </c>
      <c r="B108" s="35"/>
      <c r="C108" s="35"/>
      <c r="D108" s="35"/>
      <c r="E108" s="35"/>
      <c r="F108" s="35"/>
      <c r="G108" s="35"/>
      <c r="H108" s="35"/>
    </row>
    <row r="109" s="1" customFormat="1" spans="1:8">
      <c r="A109" s="36" t="s">
        <v>319</v>
      </c>
      <c r="B109" s="25" t="s">
        <v>331</v>
      </c>
      <c r="C109" s="37"/>
      <c r="D109" s="37"/>
      <c r="E109" s="37"/>
      <c r="F109" s="37"/>
      <c r="G109" s="37"/>
      <c r="H109" s="37"/>
    </row>
    <row r="110" s="1" customFormat="1" spans="1:8">
      <c r="A110" s="36" t="s">
        <v>322</v>
      </c>
      <c r="B110" s="25" t="s">
        <v>332</v>
      </c>
      <c r="C110" s="37"/>
      <c r="D110" s="37"/>
      <c r="E110" s="37"/>
      <c r="F110" s="37"/>
      <c r="G110" s="37"/>
      <c r="H110" s="37"/>
    </row>
    <row r="111" s="1" customFormat="1" spans="1:8">
      <c r="A111" s="36" t="s">
        <v>324</v>
      </c>
      <c r="B111" s="25" t="s">
        <v>344</v>
      </c>
      <c r="C111" s="37"/>
      <c r="D111" s="37"/>
      <c r="E111" s="37"/>
      <c r="F111" s="37"/>
      <c r="G111" s="37"/>
      <c r="H111" s="37"/>
    </row>
    <row r="112" s="1" customFormat="1" ht="16.5" spans="1:8">
      <c r="A112" s="38"/>
      <c r="B112" s="39"/>
      <c r="C112" s="39"/>
      <c r="D112" s="39"/>
      <c r="E112" s="39"/>
      <c r="F112" s="39"/>
      <c r="G112" s="39"/>
      <c r="H112" s="39"/>
    </row>
    <row r="113" s="1" customFormat="1" ht="20.25" spans="1:8">
      <c r="A113" s="2" t="s">
        <v>309</v>
      </c>
      <c r="B113" s="3"/>
      <c r="C113" s="3"/>
      <c r="D113" s="3"/>
      <c r="E113" s="3"/>
      <c r="F113" s="3"/>
      <c r="G113" s="3"/>
      <c r="H113" s="3"/>
    </row>
    <row r="114" s="1" customFormat="1" ht="27" spans="1:8">
      <c r="A114" s="4" t="s">
        <v>310</v>
      </c>
      <c r="B114" s="5" t="s">
        <v>349</v>
      </c>
      <c r="C114" s="4" t="s">
        <v>312</v>
      </c>
      <c r="D114" s="6" t="s">
        <v>350</v>
      </c>
      <c r="E114" s="7"/>
      <c r="F114" s="7" t="s">
        <v>21</v>
      </c>
      <c r="G114" s="8" t="s">
        <v>44</v>
      </c>
      <c r="H114" s="9"/>
    </row>
    <row r="115" s="1" customFormat="1" ht="24" spans="1:8">
      <c r="A115" s="10" t="s">
        <v>1</v>
      </c>
      <c r="B115" s="40" t="s">
        <v>314</v>
      </c>
      <c r="C115" s="40" t="s">
        <v>21</v>
      </c>
      <c r="D115" s="22" t="s">
        <v>315</v>
      </c>
      <c r="E115" s="22" t="s">
        <v>316</v>
      </c>
      <c r="F115" s="22" t="s">
        <v>317</v>
      </c>
      <c r="G115" s="22" t="s">
        <v>318</v>
      </c>
      <c r="H115" s="11" t="s">
        <v>28</v>
      </c>
    </row>
    <row r="116" s="1" customFormat="1" spans="1:8">
      <c r="A116" s="24">
        <v>1</v>
      </c>
      <c r="B116" s="41" t="s">
        <v>319</v>
      </c>
      <c r="C116" s="42"/>
      <c r="D116" s="43"/>
      <c r="E116" s="52"/>
      <c r="F116" s="52"/>
      <c r="G116" s="53">
        <f>+SUM(G117)</f>
        <v>0</v>
      </c>
      <c r="H116" s="28"/>
    </row>
    <row r="117" s="1" customFormat="1" spans="1:8">
      <c r="A117" s="44">
        <v>1.1</v>
      </c>
      <c r="B117" s="45" t="s">
        <v>320</v>
      </c>
      <c r="C117" s="45" t="s">
        <v>44</v>
      </c>
      <c r="D117" s="43"/>
      <c r="E117" s="43" t="s">
        <v>321</v>
      </c>
      <c r="F117" s="43">
        <v>60</v>
      </c>
      <c r="G117" s="54">
        <f>+D117*F117</f>
        <v>0</v>
      </c>
      <c r="H117" s="55"/>
    </row>
    <row r="118" s="1" customFormat="1" spans="1:8">
      <c r="A118" s="24">
        <v>2</v>
      </c>
      <c r="B118" s="41" t="s">
        <v>322</v>
      </c>
      <c r="C118" s="42"/>
      <c r="D118" s="43"/>
      <c r="E118" s="52"/>
      <c r="F118" s="52"/>
      <c r="G118" s="53">
        <f>+SUM(G119:G120)</f>
        <v>0</v>
      </c>
      <c r="H118" s="56"/>
    </row>
    <row r="119" s="1" customFormat="1" spans="1:8">
      <c r="A119" s="44">
        <v>2.1</v>
      </c>
      <c r="B119" s="45" t="s">
        <v>351</v>
      </c>
      <c r="C119" s="45" t="s">
        <v>44</v>
      </c>
      <c r="D119" s="43"/>
      <c r="E119" s="57">
        <v>0.02</v>
      </c>
      <c r="F119" s="43"/>
      <c r="G119" s="54">
        <f>+D119*(1+E119)*F119</f>
        <v>0</v>
      </c>
      <c r="H119" s="55"/>
    </row>
    <row r="120" s="1" customFormat="1" spans="1:8">
      <c r="A120" s="44">
        <v>2.2</v>
      </c>
      <c r="B120" s="45" t="s">
        <v>352</v>
      </c>
      <c r="C120" s="45" t="s">
        <v>44</v>
      </c>
      <c r="D120" s="43"/>
      <c r="E120" s="57">
        <v>0.02</v>
      </c>
      <c r="F120" s="43"/>
      <c r="G120" s="54">
        <f>+D120*(1+E120)*F120</f>
        <v>0</v>
      </c>
      <c r="H120" s="55"/>
    </row>
    <row r="121" s="1" customFormat="1" spans="1:8">
      <c r="A121" s="24">
        <v>3</v>
      </c>
      <c r="B121" s="41" t="s">
        <v>324</v>
      </c>
      <c r="C121" s="45" t="s">
        <v>44</v>
      </c>
      <c r="D121" s="43"/>
      <c r="E121" s="43" t="s">
        <v>321</v>
      </c>
      <c r="F121" s="52">
        <v>2</v>
      </c>
      <c r="G121" s="53">
        <f>+D121*F121</f>
        <v>0</v>
      </c>
      <c r="H121" s="28"/>
    </row>
    <row r="122" s="1" customFormat="1" ht="24" spans="1:8">
      <c r="A122" s="24">
        <v>4</v>
      </c>
      <c r="B122" s="41" t="s">
        <v>325</v>
      </c>
      <c r="C122" s="48"/>
      <c r="D122" s="43"/>
      <c r="E122" s="52"/>
      <c r="F122" s="52"/>
      <c r="G122" s="53">
        <f>+(G116+G118+G121)*15%</f>
        <v>0</v>
      </c>
      <c r="H122" s="28"/>
    </row>
    <row r="123" s="1" customFormat="1" spans="1:8">
      <c r="A123" s="24">
        <v>5</v>
      </c>
      <c r="B123" s="41" t="s">
        <v>326</v>
      </c>
      <c r="C123" s="48"/>
      <c r="D123" s="43"/>
      <c r="E123" s="52"/>
      <c r="F123" s="52"/>
      <c r="G123" s="53">
        <f>+G116+G118+G121+G122</f>
        <v>0</v>
      </c>
      <c r="H123" s="28"/>
    </row>
    <row r="124" s="1" customFormat="1" spans="1:8">
      <c r="A124" s="24">
        <v>6</v>
      </c>
      <c r="B124" s="41" t="s">
        <v>327</v>
      </c>
      <c r="C124" s="48"/>
      <c r="D124" s="41"/>
      <c r="E124" s="41"/>
      <c r="F124" s="41"/>
      <c r="G124" s="53">
        <f>+G123*9%</f>
        <v>0</v>
      </c>
      <c r="H124" s="28"/>
    </row>
    <row r="125" s="1" customFormat="1" spans="1:8">
      <c r="A125" s="24">
        <v>7</v>
      </c>
      <c r="B125" s="41" t="s">
        <v>328</v>
      </c>
      <c r="C125" s="42"/>
      <c r="D125" s="43"/>
      <c r="E125" s="52"/>
      <c r="F125" s="52"/>
      <c r="G125" s="53">
        <f>+G123+G124</f>
        <v>0</v>
      </c>
      <c r="H125" s="28"/>
    </row>
    <row r="126" s="1" customFormat="1" spans="1:8">
      <c r="A126" s="34" t="s">
        <v>329</v>
      </c>
      <c r="B126" s="34"/>
      <c r="C126" s="34"/>
      <c r="D126" s="34"/>
      <c r="E126" s="34"/>
      <c r="F126" s="34"/>
      <c r="G126" s="34"/>
      <c r="H126" s="34"/>
    </row>
    <row r="127" s="1" customFormat="1" spans="1:8">
      <c r="A127" s="35" t="s">
        <v>330</v>
      </c>
      <c r="B127" s="35"/>
      <c r="C127" s="35"/>
      <c r="D127" s="35"/>
      <c r="E127" s="35"/>
      <c r="F127" s="35"/>
      <c r="G127" s="35"/>
      <c r="H127" s="35"/>
    </row>
    <row r="128" s="1" customFormat="1" spans="1:8">
      <c r="A128" s="36" t="s">
        <v>319</v>
      </c>
      <c r="B128" s="25" t="s">
        <v>331</v>
      </c>
      <c r="C128" s="37"/>
      <c r="D128" s="37"/>
      <c r="E128" s="37"/>
      <c r="F128" s="37"/>
      <c r="G128" s="37"/>
      <c r="H128" s="37"/>
    </row>
    <row r="129" s="1" customFormat="1" spans="1:8">
      <c r="A129" s="36" t="s">
        <v>322</v>
      </c>
      <c r="B129" s="25" t="s">
        <v>331</v>
      </c>
      <c r="C129" s="37"/>
      <c r="D129" s="37"/>
      <c r="E129" s="37"/>
      <c r="F129" s="37"/>
      <c r="G129" s="37"/>
      <c r="H129" s="37"/>
    </row>
    <row r="130" s="1" customFormat="1" spans="1:8">
      <c r="A130" s="36" t="s">
        <v>324</v>
      </c>
      <c r="B130" s="25" t="s">
        <v>331</v>
      </c>
      <c r="C130" s="37"/>
      <c r="D130" s="37"/>
      <c r="E130" s="37"/>
      <c r="F130" s="37"/>
      <c r="G130" s="37"/>
      <c r="H130" s="37"/>
    </row>
    <row r="131" s="1" customFormat="1" ht="16.5" spans="1:8">
      <c r="A131" s="38"/>
      <c r="B131" s="39"/>
      <c r="C131" s="39"/>
      <c r="D131" s="39"/>
      <c r="E131" s="39"/>
      <c r="F131" s="39"/>
      <c r="G131" s="39"/>
      <c r="H131" s="39"/>
    </row>
    <row r="132" s="1" customFormat="1" ht="20.25" spans="1:8">
      <c r="A132" s="2" t="s">
        <v>309</v>
      </c>
      <c r="B132" s="3"/>
      <c r="C132" s="3"/>
      <c r="D132" s="3"/>
      <c r="E132" s="3"/>
      <c r="F132" s="3"/>
      <c r="G132" s="3"/>
      <c r="H132" s="3"/>
    </row>
    <row r="133" s="1" customFormat="1" ht="27" spans="1:8">
      <c r="A133" s="4" t="s">
        <v>310</v>
      </c>
      <c r="B133" s="5" t="s">
        <v>353</v>
      </c>
      <c r="C133" s="4" t="s">
        <v>312</v>
      </c>
      <c r="D133" s="6" t="s">
        <v>354</v>
      </c>
      <c r="E133" s="7"/>
      <c r="F133" s="7" t="s">
        <v>21</v>
      </c>
      <c r="G133" s="8" t="s">
        <v>44</v>
      </c>
      <c r="H133" s="9"/>
    </row>
    <row r="134" s="1" customFormat="1" ht="24" spans="1:8">
      <c r="A134" s="10" t="s">
        <v>1</v>
      </c>
      <c r="B134" s="40" t="s">
        <v>314</v>
      </c>
      <c r="C134" s="40" t="s">
        <v>21</v>
      </c>
      <c r="D134" s="22" t="s">
        <v>315</v>
      </c>
      <c r="E134" s="11" t="s">
        <v>316</v>
      </c>
      <c r="F134" s="11" t="s">
        <v>317</v>
      </c>
      <c r="G134" s="11" t="s">
        <v>318</v>
      </c>
      <c r="H134" s="11" t="s">
        <v>28</v>
      </c>
    </row>
    <row r="135" s="1" customFormat="1" spans="1:8">
      <c r="A135" s="24">
        <v>1</v>
      </c>
      <c r="B135" s="41" t="s">
        <v>319</v>
      </c>
      <c r="C135" s="42"/>
      <c r="D135" s="43"/>
      <c r="E135" s="16"/>
      <c r="F135" s="16"/>
      <c r="G135" s="17">
        <f>+SUM(G136)</f>
        <v>0</v>
      </c>
      <c r="H135" s="17"/>
    </row>
    <row r="136" s="1" customFormat="1" spans="1:8">
      <c r="A136" s="44">
        <v>1.1</v>
      </c>
      <c r="B136" s="45" t="s">
        <v>320</v>
      </c>
      <c r="C136" s="45" t="s">
        <v>44</v>
      </c>
      <c r="D136" s="43"/>
      <c r="E136" s="46" t="s">
        <v>321</v>
      </c>
      <c r="F136" s="11">
        <v>85</v>
      </c>
      <c r="G136" s="18">
        <f>+D136*F136</f>
        <v>0</v>
      </c>
      <c r="H136" s="19"/>
    </row>
    <row r="137" s="1" customFormat="1" spans="1:8">
      <c r="A137" s="24">
        <v>2</v>
      </c>
      <c r="B137" s="41" t="s">
        <v>322</v>
      </c>
      <c r="C137" s="42"/>
      <c r="D137" s="43"/>
      <c r="E137" s="16"/>
      <c r="F137" s="16"/>
      <c r="G137" s="17">
        <f>+SUM(G138:G139)</f>
        <v>0</v>
      </c>
      <c r="H137" s="20"/>
    </row>
    <row r="138" s="1" customFormat="1" spans="1:8">
      <c r="A138" s="44">
        <v>2.1</v>
      </c>
      <c r="B138" s="45" t="s">
        <v>355</v>
      </c>
      <c r="C138" s="45" t="s">
        <v>44</v>
      </c>
      <c r="D138" s="43"/>
      <c r="E138" s="47">
        <v>0.02</v>
      </c>
      <c r="F138" s="11"/>
      <c r="G138" s="18">
        <f>+D138*(1+E138)*F138</f>
        <v>0</v>
      </c>
      <c r="H138" s="19"/>
    </row>
    <row r="139" s="1" customFormat="1" spans="1:8">
      <c r="A139" s="44">
        <v>2.2</v>
      </c>
      <c r="B139" s="45" t="s">
        <v>356</v>
      </c>
      <c r="C139" s="45" t="s">
        <v>44</v>
      </c>
      <c r="D139" s="43"/>
      <c r="E139" s="47">
        <v>0.02</v>
      </c>
      <c r="F139" s="22"/>
      <c r="G139" s="18"/>
      <c r="H139" s="19"/>
    </row>
    <row r="140" s="1" customFormat="1" spans="1:8">
      <c r="A140" s="24">
        <v>3</v>
      </c>
      <c r="B140" s="41" t="s">
        <v>324</v>
      </c>
      <c r="C140" s="45" t="s">
        <v>44</v>
      </c>
      <c r="D140" s="43"/>
      <c r="E140" s="46" t="s">
        <v>321</v>
      </c>
      <c r="F140" s="23">
        <v>25</v>
      </c>
      <c r="G140" s="17">
        <f>+D140*F140</f>
        <v>0</v>
      </c>
      <c r="H140" s="17"/>
    </row>
    <row r="141" s="1" customFormat="1" ht="24" spans="1:8">
      <c r="A141" s="24">
        <v>4</v>
      </c>
      <c r="B141" s="41" t="s">
        <v>325</v>
      </c>
      <c r="C141" s="48"/>
      <c r="D141" s="43"/>
      <c r="E141" s="49"/>
      <c r="F141" s="27"/>
      <c r="G141" s="17">
        <f>+(G135+G137+G140)*15%</f>
        <v>0</v>
      </c>
      <c r="H141" s="28"/>
    </row>
    <row r="142" s="1" customFormat="1" spans="1:8">
      <c r="A142" s="24">
        <v>5</v>
      </c>
      <c r="B142" s="41" t="s">
        <v>326</v>
      </c>
      <c r="C142" s="48"/>
      <c r="D142" s="43"/>
      <c r="E142" s="49"/>
      <c r="F142" s="27"/>
      <c r="G142" s="17">
        <f>+G135+G137+G140+G141</f>
        <v>0</v>
      </c>
      <c r="H142" s="28"/>
    </row>
    <row r="143" s="1" customFormat="1" spans="1:8">
      <c r="A143" s="24">
        <v>6</v>
      </c>
      <c r="B143" s="41" t="s">
        <v>327</v>
      </c>
      <c r="C143" s="48"/>
      <c r="D143" s="41"/>
      <c r="E143" s="50"/>
      <c r="F143" s="25"/>
      <c r="G143" s="17">
        <f>+G142*9%</f>
        <v>0</v>
      </c>
      <c r="H143" s="28"/>
    </row>
    <row r="144" s="1" customFormat="1" spans="1:8">
      <c r="A144" s="24">
        <v>7</v>
      </c>
      <c r="B144" s="41" t="s">
        <v>328</v>
      </c>
      <c r="C144" s="42"/>
      <c r="D144" s="43"/>
      <c r="E144" s="51"/>
      <c r="F144" s="32"/>
      <c r="G144" s="33">
        <f>+G142+G143</f>
        <v>0</v>
      </c>
      <c r="H144" s="17"/>
    </row>
    <row r="145" s="1" customFormat="1" spans="1:8">
      <c r="A145" s="34" t="s">
        <v>329</v>
      </c>
      <c r="B145" s="34"/>
      <c r="C145" s="34"/>
      <c r="D145" s="34"/>
      <c r="E145" s="34"/>
      <c r="F145" s="34"/>
      <c r="G145" s="34"/>
      <c r="H145" s="34"/>
    </row>
    <row r="146" s="1" customFormat="1" spans="1:8">
      <c r="A146" s="35" t="s">
        <v>330</v>
      </c>
      <c r="B146" s="35"/>
      <c r="C146" s="35"/>
      <c r="D146" s="35"/>
      <c r="E146" s="35"/>
      <c r="F146" s="35"/>
      <c r="G146" s="35"/>
      <c r="H146" s="35"/>
    </row>
    <row r="147" s="1" customFormat="1" spans="1:8">
      <c r="A147" s="36" t="s">
        <v>319</v>
      </c>
      <c r="B147" s="25" t="s">
        <v>331</v>
      </c>
      <c r="C147" s="37"/>
      <c r="D147" s="37"/>
      <c r="E147" s="37"/>
      <c r="F147" s="37"/>
      <c r="G147" s="37"/>
      <c r="H147" s="37"/>
    </row>
    <row r="148" s="1" customFormat="1" spans="1:8">
      <c r="A148" s="36" t="s">
        <v>322</v>
      </c>
      <c r="B148" s="25" t="s">
        <v>331</v>
      </c>
      <c r="C148" s="37"/>
      <c r="D148" s="37"/>
      <c r="E148" s="37"/>
      <c r="F148" s="37"/>
      <c r="G148" s="37"/>
      <c r="H148" s="37"/>
    </row>
    <row r="149" s="1" customFormat="1" spans="1:8">
      <c r="A149" s="36" t="s">
        <v>324</v>
      </c>
      <c r="B149" s="25" t="s">
        <v>331</v>
      </c>
      <c r="C149" s="37"/>
      <c r="D149" s="37"/>
      <c r="E149" s="37"/>
      <c r="F149" s="37"/>
      <c r="G149" s="37"/>
      <c r="H149" s="37"/>
    </row>
    <row r="150" s="1" customFormat="1" ht="16.5" spans="1:8">
      <c r="A150" s="38"/>
      <c r="B150" s="39"/>
      <c r="C150" s="39"/>
      <c r="D150" s="39"/>
      <c r="E150" s="39"/>
      <c r="F150" s="39"/>
      <c r="G150" s="39"/>
      <c r="H150" s="39"/>
    </row>
    <row r="151" s="1" customFormat="1" ht="20.25" spans="1:8">
      <c r="A151" s="2" t="s">
        <v>309</v>
      </c>
      <c r="B151" s="3"/>
      <c r="C151" s="3"/>
      <c r="D151" s="3"/>
      <c r="E151" s="3"/>
      <c r="F151" s="3"/>
      <c r="G151" s="3"/>
      <c r="H151" s="3"/>
    </row>
    <row r="152" s="1" customFormat="1" ht="27" spans="1:8">
      <c r="A152" s="4" t="s">
        <v>310</v>
      </c>
      <c r="B152" s="5" t="s">
        <v>357</v>
      </c>
      <c r="C152" s="4" t="s">
        <v>312</v>
      </c>
      <c r="D152" s="6" t="s">
        <v>358</v>
      </c>
      <c r="E152" s="7"/>
      <c r="F152" s="7" t="s">
        <v>21</v>
      </c>
      <c r="G152" s="8" t="s">
        <v>44</v>
      </c>
      <c r="H152" s="9"/>
    </row>
    <row r="153" s="1" customFormat="1" ht="24" spans="1:8">
      <c r="A153" s="10" t="s">
        <v>1</v>
      </c>
      <c r="B153" s="10" t="s">
        <v>314</v>
      </c>
      <c r="C153" s="10" t="s">
        <v>21</v>
      </c>
      <c r="D153" s="11" t="s">
        <v>315</v>
      </c>
      <c r="E153" s="11" t="s">
        <v>316</v>
      </c>
      <c r="F153" s="11" t="s">
        <v>317</v>
      </c>
      <c r="G153" s="11" t="s">
        <v>318</v>
      </c>
      <c r="H153" s="11" t="s">
        <v>28</v>
      </c>
    </row>
    <row r="154" s="1" customFormat="1" spans="1:8">
      <c r="A154" s="58">
        <v>1</v>
      </c>
      <c r="B154" s="41" t="s">
        <v>319</v>
      </c>
      <c r="C154" s="42"/>
      <c r="D154" s="43"/>
      <c r="E154" s="52"/>
      <c r="F154" s="52"/>
      <c r="G154" s="53">
        <f>+SUM(G155)</f>
        <v>0</v>
      </c>
      <c r="H154" s="53"/>
    </row>
    <row r="155" s="1" customFormat="1" spans="1:8">
      <c r="A155" s="45">
        <v>1.1</v>
      </c>
      <c r="B155" s="45" t="s">
        <v>320</v>
      </c>
      <c r="C155" s="45" t="s">
        <v>44</v>
      </c>
      <c r="D155" s="43"/>
      <c r="E155" s="43" t="s">
        <v>321</v>
      </c>
      <c r="F155" s="43">
        <v>55</v>
      </c>
      <c r="G155" s="54">
        <f>+D155*F155</f>
        <v>0</v>
      </c>
      <c r="H155" s="59"/>
    </row>
    <row r="156" s="1" customFormat="1" spans="1:8">
      <c r="A156" s="58">
        <v>2</v>
      </c>
      <c r="B156" s="41" t="s">
        <v>322</v>
      </c>
      <c r="C156" s="42"/>
      <c r="D156" s="43"/>
      <c r="E156" s="52"/>
      <c r="F156" s="52"/>
      <c r="G156" s="53">
        <f>+SUM(G157:G158)</f>
        <v>0</v>
      </c>
      <c r="H156" s="53"/>
    </row>
    <row r="157" s="1" customFormat="1" spans="1:8">
      <c r="A157" s="45">
        <v>2.1</v>
      </c>
      <c r="B157" s="45" t="s">
        <v>359</v>
      </c>
      <c r="C157" s="45" t="s">
        <v>44</v>
      </c>
      <c r="D157" s="43"/>
      <c r="E157" s="57">
        <v>0.02</v>
      </c>
      <c r="F157" s="43"/>
      <c r="G157" s="54">
        <f>+D157*(1+E157)*F157</f>
        <v>0</v>
      </c>
      <c r="H157" s="59"/>
    </row>
    <row r="158" s="1" customFormat="1" spans="1:8">
      <c r="A158" s="45">
        <v>2.1</v>
      </c>
      <c r="B158" s="45" t="s">
        <v>360</v>
      </c>
      <c r="C158" s="45" t="s">
        <v>44</v>
      </c>
      <c r="D158" s="43"/>
      <c r="E158" s="57">
        <v>0.02</v>
      </c>
      <c r="F158" s="43"/>
      <c r="G158" s="54">
        <f>+D158*(1+E158)*F158</f>
        <v>0</v>
      </c>
      <c r="H158" s="59"/>
    </row>
    <row r="159" s="1" customFormat="1" spans="1:8">
      <c r="A159" s="58">
        <v>3</v>
      </c>
      <c r="B159" s="41" t="s">
        <v>324</v>
      </c>
      <c r="C159" s="45" t="s">
        <v>44</v>
      </c>
      <c r="D159" s="43"/>
      <c r="E159" s="43" t="s">
        <v>321</v>
      </c>
      <c r="F159" s="52">
        <v>20</v>
      </c>
      <c r="G159" s="53">
        <f>+D159*F159</f>
        <v>0</v>
      </c>
      <c r="H159" s="53"/>
    </row>
    <row r="160" s="1" customFormat="1" ht="24" spans="1:8">
      <c r="A160" s="58">
        <v>4</v>
      </c>
      <c r="B160" s="41" t="s">
        <v>325</v>
      </c>
      <c r="C160" s="48"/>
      <c r="D160" s="43"/>
      <c r="E160" s="52"/>
      <c r="F160" s="52"/>
      <c r="G160" s="53">
        <f>+(G154+G156+G159)*15%</f>
        <v>0</v>
      </c>
      <c r="H160" s="53"/>
    </row>
    <row r="161" s="1" customFormat="1" spans="1:8">
      <c r="A161" s="58">
        <v>5</v>
      </c>
      <c r="B161" s="41" t="s">
        <v>326</v>
      </c>
      <c r="C161" s="48"/>
      <c r="D161" s="43"/>
      <c r="E161" s="52"/>
      <c r="F161" s="52"/>
      <c r="G161" s="53">
        <v>0</v>
      </c>
      <c r="H161" s="53"/>
    </row>
    <row r="162" s="1" customFormat="1" spans="1:8">
      <c r="A162" s="58">
        <v>6</v>
      </c>
      <c r="B162" s="41" t="s">
        <v>327</v>
      </c>
      <c r="C162" s="48"/>
      <c r="D162" s="41"/>
      <c r="E162" s="41"/>
      <c r="F162" s="41"/>
      <c r="G162" s="53">
        <v>0</v>
      </c>
      <c r="H162" s="53"/>
    </row>
    <row r="163" s="1" customFormat="1" spans="1:8">
      <c r="A163" s="58">
        <v>7</v>
      </c>
      <c r="B163" s="41" t="s">
        <v>328</v>
      </c>
      <c r="C163" s="42"/>
      <c r="D163" s="43"/>
      <c r="E163" s="52"/>
      <c r="F163" s="52"/>
      <c r="G163" s="53">
        <v>0</v>
      </c>
      <c r="H163" s="53"/>
    </row>
    <row r="164" s="1" customFormat="1" spans="1:8">
      <c r="A164" s="34" t="s">
        <v>329</v>
      </c>
      <c r="B164" s="34"/>
      <c r="C164" s="34"/>
      <c r="D164" s="34"/>
      <c r="E164" s="34"/>
      <c r="F164" s="34"/>
      <c r="G164" s="34"/>
      <c r="H164" s="34"/>
    </row>
    <row r="165" s="1" customFormat="1" spans="1:8">
      <c r="A165" s="35" t="s">
        <v>330</v>
      </c>
      <c r="B165" s="35"/>
      <c r="C165" s="35"/>
      <c r="D165" s="35"/>
      <c r="E165" s="35"/>
      <c r="F165" s="35"/>
      <c r="G165" s="35"/>
      <c r="H165" s="35"/>
    </row>
    <row r="166" s="1" customFormat="1" ht="21.95" customHeight="1" spans="1:8">
      <c r="A166" s="36" t="s">
        <v>319</v>
      </c>
      <c r="B166" s="25" t="s">
        <v>331</v>
      </c>
      <c r="C166" s="37"/>
      <c r="D166" s="37"/>
      <c r="E166" s="37"/>
      <c r="F166" s="37"/>
      <c r="G166" s="37"/>
      <c r="H166" s="37"/>
    </row>
    <row r="167" s="1" customFormat="1" spans="1:8">
      <c r="A167" s="36" t="s">
        <v>322</v>
      </c>
      <c r="B167" s="25" t="s">
        <v>361</v>
      </c>
      <c r="C167" s="37"/>
      <c r="D167" s="37"/>
      <c r="E167" s="37"/>
      <c r="F167" s="37"/>
      <c r="G167" s="37"/>
      <c r="H167" s="37"/>
    </row>
    <row r="168" s="1" customFormat="1" spans="1:8">
      <c r="A168" s="36" t="s">
        <v>324</v>
      </c>
      <c r="B168" s="25" t="s">
        <v>362</v>
      </c>
      <c r="C168" s="37"/>
      <c r="D168" s="37"/>
      <c r="E168" s="37"/>
      <c r="F168" s="37"/>
      <c r="G168" s="37"/>
      <c r="H168" s="37"/>
    </row>
    <row r="169" s="1" customFormat="1" ht="16.5" spans="1:8">
      <c r="A169" s="38"/>
      <c r="B169" s="39"/>
      <c r="C169" s="39"/>
      <c r="D169" s="39"/>
      <c r="E169" s="39"/>
      <c r="F169" s="39"/>
      <c r="G169" s="39"/>
      <c r="H169" s="39"/>
    </row>
    <row r="170" s="1" customFormat="1" ht="20.25" spans="1:8">
      <c r="A170" s="2" t="s">
        <v>309</v>
      </c>
      <c r="B170" s="3"/>
      <c r="C170" s="3"/>
      <c r="D170" s="3"/>
      <c r="E170" s="3"/>
      <c r="F170" s="3"/>
      <c r="G170" s="3"/>
      <c r="H170" s="3"/>
    </row>
    <row r="171" s="1" customFormat="1" ht="27" spans="1:8">
      <c r="A171" s="4" t="s">
        <v>310</v>
      </c>
      <c r="B171" s="5" t="s">
        <v>363</v>
      </c>
      <c r="C171" s="4" t="s">
        <v>312</v>
      </c>
      <c r="D171" s="6" t="s">
        <v>364</v>
      </c>
      <c r="E171" s="7"/>
      <c r="F171" s="7" t="s">
        <v>21</v>
      </c>
      <c r="G171" s="8" t="s">
        <v>44</v>
      </c>
      <c r="H171" s="9"/>
    </row>
    <row r="172" s="1" customFormat="1" ht="24" spans="1:8">
      <c r="A172" s="10" t="s">
        <v>1</v>
      </c>
      <c r="B172" s="10" t="s">
        <v>314</v>
      </c>
      <c r="C172" s="10" t="s">
        <v>21</v>
      </c>
      <c r="D172" s="11" t="s">
        <v>315</v>
      </c>
      <c r="E172" s="11" t="s">
        <v>316</v>
      </c>
      <c r="F172" s="11" t="s">
        <v>317</v>
      </c>
      <c r="G172" s="11" t="s">
        <v>318</v>
      </c>
      <c r="H172" s="11" t="s">
        <v>28</v>
      </c>
    </row>
    <row r="173" s="1" customFormat="1" spans="1:8">
      <c r="A173" s="58">
        <v>1</v>
      </c>
      <c r="B173" s="41" t="s">
        <v>319</v>
      </c>
      <c r="C173" s="42"/>
      <c r="D173" s="43"/>
      <c r="E173" s="52"/>
      <c r="F173" s="52"/>
      <c r="G173" s="53">
        <f>+SUM(G174)</f>
        <v>0</v>
      </c>
      <c r="H173" s="53"/>
    </row>
    <row r="174" s="1" customFormat="1" spans="1:8">
      <c r="A174" s="45">
        <v>1.1</v>
      </c>
      <c r="B174" s="45" t="s">
        <v>320</v>
      </c>
      <c r="C174" s="45" t="s">
        <v>44</v>
      </c>
      <c r="D174" s="43"/>
      <c r="E174" s="43" t="s">
        <v>321</v>
      </c>
      <c r="F174" s="43">
        <v>60</v>
      </c>
      <c r="G174" s="54">
        <f>+D174*F174</f>
        <v>0</v>
      </c>
      <c r="H174" s="59"/>
    </row>
    <row r="175" s="1" customFormat="1" spans="1:8">
      <c r="A175" s="58">
        <v>2</v>
      </c>
      <c r="B175" s="41" t="s">
        <v>322</v>
      </c>
      <c r="C175" s="42"/>
      <c r="D175" s="43"/>
      <c r="E175" s="52"/>
      <c r="F175" s="52"/>
      <c r="G175" s="53">
        <f>+SUM(G176:G177)</f>
        <v>0</v>
      </c>
      <c r="H175" s="53"/>
    </row>
    <row r="176" s="1" customFormat="1" spans="1:8">
      <c r="A176" s="45">
        <v>2.1</v>
      </c>
      <c r="B176" s="45" t="s">
        <v>359</v>
      </c>
      <c r="C176" s="45" t="s">
        <v>44</v>
      </c>
      <c r="D176" s="43"/>
      <c r="E176" s="57">
        <v>0.02</v>
      </c>
      <c r="F176" s="43"/>
      <c r="G176" s="54">
        <f>+D176*(1+E176)*F176</f>
        <v>0</v>
      </c>
      <c r="H176" s="59"/>
    </row>
    <row r="177" s="1" customFormat="1" spans="1:8">
      <c r="A177" s="45">
        <v>2.1</v>
      </c>
      <c r="B177" s="45" t="s">
        <v>360</v>
      </c>
      <c r="C177" s="45" t="s">
        <v>44</v>
      </c>
      <c r="D177" s="43"/>
      <c r="E177" s="57">
        <v>0.02</v>
      </c>
      <c r="F177" s="43"/>
      <c r="G177" s="54">
        <f>+D177*(1+E177)*F177</f>
        <v>0</v>
      </c>
      <c r="H177" s="59"/>
    </row>
    <row r="178" s="1" customFormat="1" spans="1:8">
      <c r="A178" s="58">
        <v>3</v>
      </c>
      <c r="B178" s="41" t="s">
        <v>324</v>
      </c>
      <c r="C178" s="45" t="s">
        <v>44</v>
      </c>
      <c r="D178" s="43"/>
      <c r="E178" s="43" t="s">
        <v>321</v>
      </c>
      <c r="F178" s="52">
        <v>20</v>
      </c>
      <c r="G178" s="53">
        <f>+D178*F178</f>
        <v>0</v>
      </c>
      <c r="H178" s="53"/>
    </row>
    <row r="179" s="1" customFormat="1" ht="24" spans="1:8">
      <c r="A179" s="58">
        <v>4</v>
      </c>
      <c r="B179" s="41" t="s">
        <v>325</v>
      </c>
      <c r="C179" s="48"/>
      <c r="D179" s="43"/>
      <c r="E179" s="52"/>
      <c r="F179" s="52"/>
      <c r="G179" s="53">
        <f>+(G173+G175+G178)*15%</f>
        <v>0</v>
      </c>
      <c r="H179" s="53"/>
    </row>
    <row r="180" s="1" customFormat="1" spans="1:8">
      <c r="A180" s="58">
        <v>5</v>
      </c>
      <c r="B180" s="41" t="s">
        <v>326</v>
      </c>
      <c r="C180" s="48"/>
      <c r="D180" s="43"/>
      <c r="E180" s="52"/>
      <c r="F180" s="52"/>
      <c r="G180" s="53">
        <v>0</v>
      </c>
      <c r="H180" s="53"/>
    </row>
    <row r="181" s="1" customFormat="1" spans="1:8">
      <c r="A181" s="58">
        <v>6</v>
      </c>
      <c r="B181" s="41" t="s">
        <v>327</v>
      </c>
      <c r="C181" s="48"/>
      <c r="D181" s="41"/>
      <c r="E181" s="41"/>
      <c r="F181" s="41"/>
      <c r="G181" s="53">
        <v>0</v>
      </c>
      <c r="H181" s="53"/>
    </row>
    <row r="182" s="1" customFormat="1" spans="1:8">
      <c r="A182" s="58">
        <v>7</v>
      </c>
      <c r="B182" s="41" t="s">
        <v>328</v>
      </c>
      <c r="C182" s="42"/>
      <c r="D182" s="43"/>
      <c r="E182" s="52"/>
      <c r="F182" s="52"/>
      <c r="G182" s="53">
        <v>0</v>
      </c>
      <c r="H182" s="53"/>
    </row>
    <row r="183" s="1" customFormat="1" spans="1:8">
      <c r="A183" s="34" t="s">
        <v>329</v>
      </c>
      <c r="B183" s="34"/>
      <c r="C183" s="34"/>
      <c r="D183" s="34"/>
      <c r="E183" s="34"/>
      <c r="F183" s="34"/>
      <c r="G183" s="34"/>
      <c r="H183" s="34"/>
    </row>
    <row r="184" s="1" customFormat="1" spans="1:8">
      <c r="A184" s="35" t="s">
        <v>330</v>
      </c>
      <c r="B184" s="35"/>
      <c r="C184" s="35"/>
      <c r="D184" s="35"/>
      <c r="E184" s="35"/>
      <c r="F184" s="35"/>
      <c r="G184" s="35"/>
      <c r="H184" s="35"/>
    </row>
    <row r="185" s="1" customFormat="1" ht="21.95" customHeight="1" spans="1:8">
      <c r="A185" s="36" t="s">
        <v>319</v>
      </c>
      <c r="B185" s="25" t="s">
        <v>331</v>
      </c>
      <c r="C185" s="37"/>
      <c r="D185" s="37"/>
      <c r="E185" s="37"/>
      <c r="F185" s="37"/>
      <c r="G185" s="37"/>
      <c r="H185" s="37"/>
    </row>
    <row r="186" s="1" customFormat="1" spans="1:8">
      <c r="A186" s="36" t="s">
        <v>322</v>
      </c>
      <c r="B186" s="25" t="s">
        <v>361</v>
      </c>
      <c r="C186" s="37"/>
      <c r="D186" s="37"/>
      <c r="E186" s="37"/>
      <c r="F186" s="37"/>
      <c r="G186" s="37"/>
      <c r="H186" s="37"/>
    </row>
    <row r="187" s="1" customFormat="1" spans="1:8">
      <c r="A187" s="36" t="s">
        <v>324</v>
      </c>
      <c r="B187" s="25" t="s">
        <v>362</v>
      </c>
      <c r="C187" s="37"/>
      <c r="D187" s="37"/>
      <c r="E187" s="37"/>
      <c r="F187" s="37"/>
      <c r="G187" s="37"/>
      <c r="H187" s="37"/>
    </row>
    <row r="188" s="1" customFormat="1" ht="16.5" spans="1:8">
      <c r="A188" s="38"/>
      <c r="B188" s="39"/>
      <c r="C188" s="39"/>
      <c r="D188" s="39"/>
      <c r="E188" s="39"/>
      <c r="F188" s="39"/>
      <c r="G188" s="39"/>
      <c r="H188" s="39"/>
    </row>
    <row r="189" s="1" customFormat="1" ht="20.25" spans="1:8">
      <c r="A189" s="2" t="s">
        <v>309</v>
      </c>
      <c r="B189" s="3"/>
      <c r="C189" s="3"/>
      <c r="D189" s="3"/>
      <c r="E189" s="3"/>
      <c r="F189" s="3"/>
      <c r="G189" s="3"/>
      <c r="H189" s="3"/>
    </row>
    <row r="190" s="1" customFormat="1" ht="27" spans="1:8">
      <c r="A190" s="4" t="s">
        <v>310</v>
      </c>
      <c r="B190" s="5" t="s">
        <v>365</v>
      </c>
      <c r="C190" s="4" t="s">
        <v>312</v>
      </c>
      <c r="D190" s="6" t="s">
        <v>366</v>
      </c>
      <c r="E190" s="7"/>
      <c r="F190" s="7" t="s">
        <v>21</v>
      </c>
      <c r="G190" s="8" t="s">
        <v>44</v>
      </c>
      <c r="H190" s="9"/>
    </row>
    <row r="191" s="1" customFormat="1" ht="24" spans="1:8">
      <c r="A191" s="10" t="s">
        <v>1</v>
      </c>
      <c r="B191" s="10" t="s">
        <v>314</v>
      </c>
      <c r="C191" s="10" t="s">
        <v>21</v>
      </c>
      <c r="D191" s="11" t="s">
        <v>315</v>
      </c>
      <c r="E191" s="11" t="s">
        <v>316</v>
      </c>
      <c r="F191" s="11" t="s">
        <v>317</v>
      </c>
      <c r="G191" s="11" t="s">
        <v>318</v>
      </c>
      <c r="H191" s="11" t="s">
        <v>28</v>
      </c>
    </row>
    <row r="192" s="1" customFormat="1" spans="1:8">
      <c r="A192" s="58">
        <v>1</v>
      </c>
      <c r="B192" s="41" t="s">
        <v>319</v>
      </c>
      <c r="C192" s="42"/>
      <c r="D192" s="43"/>
      <c r="E192" s="52"/>
      <c r="F192" s="52"/>
      <c r="G192" s="53">
        <f>+SUM(G193)</f>
        <v>0</v>
      </c>
      <c r="H192" s="53"/>
    </row>
    <row r="193" s="1" customFormat="1" spans="1:8">
      <c r="A193" s="45">
        <v>1.1</v>
      </c>
      <c r="B193" s="45" t="s">
        <v>320</v>
      </c>
      <c r="C193" s="45" t="s">
        <v>44</v>
      </c>
      <c r="D193" s="43"/>
      <c r="E193" s="43" t="s">
        <v>321</v>
      </c>
      <c r="F193" s="43">
        <v>50</v>
      </c>
      <c r="G193" s="54">
        <f>+D193*F193</f>
        <v>0</v>
      </c>
      <c r="H193" s="59"/>
    </row>
    <row r="194" s="1" customFormat="1" spans="1:8">
      <c r="A194" s="58">
        <v>2</v>
      </c>
      <c r="B194" s="41" t="s">
        <v>322</v>
      </c>
      <c r="C194" s="42"/>
      <c r="D194" s="43"/>
      <c r="E194" s="52"/>
      <c r="F194" s="52"/>
      <c r="G194" s="53">
        <f>+SUM(G195:G196)</f>
        <v>0</v>
      </c>
      <c r="H194" s="53"/>
    </row>
    <row r="195" s="1" customFormat="1" spans="1:8">
      <c r="A195" s="45">
        <v>2.1</v>
      </c>
      <c r="B195" s="45" t="s">
        <v>359</v>
      </c>
      <c r="C195" s="45" t="s">
        <v>44</v>
      </c>
      <c r="D195" s="43"/>
      <c r="E195" s="57">
        <v>0.02</v>
      </c>
      <c r="F195" s="43"/>
      <c r="G195" s="54">
        <f>+D195*(1+E195)*F195</f>
        <v>0</v>
      </c>
      <c r="H195" s="59"/>
    </row>
    <row r="196" s="1" customFormat="1" spans="1:8">
      <c r="A196" s="45">
        <v>2.1</v>
      </c>
      <c r="B196" s="45" t="s">
        <v>360</v>
      </c>
      <c r="C196" s="45" t="s">
        <v>44</v>
      </c>
      <c r="D196" s="43"/>
      <c r="E196" s="57">
        <v>0.02</v>
      </c>
      <c r="F196" s="43"/>
      <c r="G196" s="54">
        <f>+D196*(1+E196)*F196</f>
        <v>0</v>
      </c>
      <c r="H196" s="59"/>
    </row>
    <row r="197" s="1" customFormat="1" spans="1:8">
      <c r="A197" s="58">
        <v>3</v>
      </c>
      <c r="B197" s="41" t="s">
        <v>324</v>
      </c>
      <c r="C197" s="45" t="s">
        <v>44</v>
      </c>
      <c r="D197" s="43"/>
      <c r="E197" s="43" t="s">
        <v>321</v>
      </c>
      <c r="F197" s="52">
        <v>15</v>
      </c>
      <c r="G197" s="53">
        <f>+D197*F197</f>
        <v>0</v>
      </c>
      <c r="H197" s="53"/>
    </row>
    <row r="198" s="1" customFormat="1" ht="24" spans="1:8">
      <c r="A198" s="58">
        <v>4</v>
      </c>
      <c r="B198" s="41" t="s">
        <v>325</v>
      </c>
      <c r="C198" s="48"/>
      <c r="D198" s="43"/>
      <c r="E198" s="52"/>
      <c r="F198" s="52"/>
      <c r="G198" s="53">
        <f>+(G192+G194+G197)*15%</f>
        <v>0</v>
      </c>
      <c r="H198" s="53"/>
    </row>
    <row r="199" s="1" customFormat="1" spans="1:8">
      <c r="A199" s="58">
        <v>5</v>
      </c>
      <c r="B199" s="41" t="s">
        <v>326</v>
      </c>
      <c r="C199" s="48"/>
      <c r="D199" s="43"/>
      <c r="E199" s="52"/>
      <c r="F199" s="52"/>
      <c r="G199" s="53">
        <f>+G192+G194+G197+G198</f>
        <v>0</v>
      </c>
      <c r="H199" s="53"/>
    </row>
    <row r="200" s="1" customFormat="1" spans="1:8">
      <c r="A200" s="58">
        <v>6</v>
      </c>
      <c r="B200" s="41" t="s">
        <v>327</v>
      </c>
      <c r="C200" s="48"/>
      <c r="D200" s="41"/>
      <c r="E200" s="41"/>
      <c r="F200" s="41"/>
      <c r="G200" s="53">
        <v>0</v>
      </c>
      <c r="H200" s="53"/>
    </row>
    <row r="201" s="1" customFormat="1" spans="1:8">
      <c r="A201" s="58">
        <v>7</v>
      </c>
      <c r="B201" s="41" t="s">
        <v>328</v>
      </c>
      <c r="C201" s="42"/>
      <c r="D201" s="43"/>
      <c r="E201" s="52"/>
      <c r="F201" s="52"/>
      <c r="G201" s="53">
        <v>0</v>
      </c>
      <c r="H201" s="53"/>
    </row>
    <row r="202" s="1" customFormat="1" spans="1:8">
      <c r="A202" s="34" t="s">
        <v>329</v>
      </c>
      <c r="B202" s="34"/>
      <c r="C202" s="34"/>
      <c r="D202" s="34"/>
      <c r="E202" s="34"/>
      <c r="F202" s="34"/>
      <c r="G202" s="34"/>
      <c r="H202" s="34"/>
    </row>
    <row r="203" s="1" customFormat="1" spans="1:8">
      <c r="A203" s="35" t="s">
        <v>330</v>
      </c>
      <c r="B203" s="35"/>
      <c r="C203" s="35"/>
      <c r="D203" s="35"/>
      <c r="E203" s="35"/>
      <c r="F203" s="35"/>
      <c r="G203" s="35"/>
      <c r="H203" s="35"/>
    </row>
    <row r="204" s="1" customFormat="1" ht="35.25" customHeight="1" spans="1:8">
      <c r="A204" s="36" t="s">
        <v>319</v>
      </c>
      <c r="B204" s="25" t="s">
        <v>331</v>
      </c>
      <c r="C204" s="37"/>
      <c r="D204" s="37"/>
      <c r="E204" s="37"/>
      <c r="F204" s="37"/>
      <c r="G204" s="37"/>
      <c r="H204" s="37"/>
    </row>
    <row r="205" s="1" customFormat="1" spans="1:8">
      <c r="A205" s="36" t="s">
        <v>322</v>
      </c>
      <c r="B205" s="25" t="s">
        <v>367</v>
      </c>
      <c r="C205" s="37"/>
      <c r="D205" s="37"/>
      <c r="E205" s="37"/>
      <c r="F205" s="37"/>
      <c r="G205" s="37"/>
      <c r="H205" s="37"/>
    </row>
    <row r="206" s="1" customFormat="1" spans="1:8">
      <c r="A206" s="36" t="s">
        <v>324</v>
      </c>
      <c r="B206" s="25" t="s">
        <v>362</v>
      </c>
      <c r="C206" s="37"/>
      <c r="D206" s="37"/>
      <c r="E206" s="37"/>
      <c r="F206" s="37"/>
      <c r="G206" s="37"/>
      <c r="H206" s="37"/>
    </row>
    <row r="207" s="1" customFormat="1" ht="16.5" spans="1:8">
      <c r="A207" s="38"/>
      <c r="B207" s="39"/>
      <c r="C207" s="39"/>
      <c r="D207" s="39"/>
      <c r="E207" s="39"/>
      <c r="F207" s="39"/>
      <c r="G207" s="39"/>
      <c r="H207" s="39"/>
    </row>
    <row r="208" s="1" customFormat="1" ht="20.25" spans="1:8">
      <c r="A208" s="2" t="s">
        <v>309</v>
      </c>
      <c r="B208" s="3"/>
      <c r="C208" s="3"/>
      <c r="D208" s="3"/>
      <c r="E208" s="3"/>
      <c r="F208" s="3"/>
      <c r="G208" s="3"/>
      <c r="H208" s="3"/>
    </row>
    <row r="209" s="1" customFormat="1" ht="27" spans="1:8">
      <c r="A209" s="4" t="s">
        <v>310</v>
      </c>
      <c r="B209" s="5" t="s">
        <v>368</v>
      </c>
      <c r="C209" s="4" t="s">
        <v>312</v>
      </c>
      <c r="D209" s="6" t="s">
        <v>369</v>
      </c>
      <c r="E209" s="7"/>
      <c r="F209" s="7" t="s">
        <v>21</v>
      </c>
      <c r="G209" s="8" t="s">
        <v>44</v>
      </c>
      <c r="H209" s="9"/>
    </row>
    <row r="210" s="1" customFormat="1" ht="24" spans="1:8">
      <c r="A210" s="10" t="s">
        <v>1</v>
      </c>
      <c r="B210" s="10" t="s">
        <v>314</v>
      </c>
      <c r="C210" s="10" t="s">
        <v>21</v>
      </c>
      <c r="D210" s="11" t="s">
        <v>315</v>
      </c>
      <c r="E210" s="11" t="s">
        <v>316</v>
      </c>
      <c r="F210" s="11" t="s">
        <v>317</v>
      </c>
      <c r="G210" s="11" t="s">
        <v>318</v>
      </c>
      <c r="H210" s="11" t="s">
        <v>28</v>
      </c>
    </row>
    <row r="211" s="1" customFormat="1" spans="1:8">
      <c r="A211" s="58">
        <v>1</v>
      </c>
      <c r="B211" s="41" t="s">
        <v>319</v>
      </c>
      <c r="C211" s="42"/>
      <c r="D211" s="43"/>
      <c r="E211" s="52"/>
      <c r="F211" s="52"/>
      <c r="G211" s="53">
        <f>+SUM(G212)</f>
        <v>0</v>
      </c>
      <c r="H211" s="53"/>
    </row>
    <row r="212" s="1" customFormat="1" spans="1:8">
      <c r="A212" s="45">
        <v>1.1</v>
      </c>
      <c r="B212" s="45" t="s">
        <v>320</v>
      </c>
      <c r="C212" s="45" t="s">
        <v>44</v>
      </c>
      <c r="D212" s="43"/>
      <c r="E212" s="43" t="s">
        <v>321</v>
      </c>
      <c r="F212" s="43">
        <v>55</v>
      </c>
      <c r="G212" s="54">
        <f>+D212*F212</f>
        <v>0</v>
      </c>
      <c r="H212" s="59"/>
    </row>
    <row r="213" s="1" customFormat="1" spans="1:8">
      <c r="A213" s="58">
        <v>2</v>
      </c>
      <c r="B213" s="41" t="s">
        <v>322</v>
      </c>
      <c r="C213" s="42"/>
      <c r="D213" s="43"/>
      <c r="E213" s="52"/>
      <c r="F213" s="52"/>
      <c r="G213" s="53">
        <f>+SUM(G214:G215)</f>
        <v>0</v>
      </c>
      <c r="H213" s="53"/>
    </row>
    <row r="214" s="1" customFormat="1" spans="1:8">
      <c r="A214" s="45">
        <v>2.1</v>
      </c>
      <c r="B214" s="45" t="s">
        <v>359</v>
      </c>
      <c r="C214" s="45" t="s">
        <v>44</v>
      </c>
      <c r="D214" s="43"/>
      <c r="E214" s="57">
        <v>0.02</v>
      </c>
      <c r="F214" s="43"/>
      <c r="G214" s="54">
        <f>+D214*(1+E214)*F214</f>
        <v>0</v>
      </c>
      <c r="H214" s="59"/>
    </row>
    <row r="215" s="1" customFormat="1" spans="1:8">
      <c r="A215" s="45">
        <v>2.1</v>
      </c>
      <c r="B215" s="45" t="s">
        <v>360</v>
      </c>
      <c r="C215" s="45" t="s">
        <v>44</v>
      </c>
      <c r="D215" s="43"/>
      <c r="E215" s="57">
        <v>0.02</v>
      </c>
      <c r="F215" s="43"/>
      <c r="G215" s="54">
        <f>+D215*(1+E215)*F215</f>
        <v>0</v>
      </c>
      <c r="H215" s="59"/>
    </row>
    <row r="216" s="1" customFormat="1" spans="1:8">
      <c r="A216" s="58">
        <v>3</v>
      </c>
      <c r="B216" s="41" t="s">
        <v>324</v>
      </c>
      <c r="C216" s="45" t="s">
        <v>44</v>
      </c>
      <c r="D216" s="43"/>
      <c r="E216" s="43" t="s">
        <v>321</v>
      </c>
      <c r="F216" s="52">
        <v>20</v>
      </c>
      <c r="G216" s="53">
        <f>+D216*F216</f>
        <v>0</v>
      </c>
      <c r="H216" s="53"/>
    </row>
    <row r="217" s="1" customFormat="1" ht="24" spans="1:8">
      <c r="A217" s="58">
        <v>4</v>
      </c>
      <c r="B217" s="41" t="s">
        <v>325</v>
      </c>
      <c r="C217" s="48"/>
      <c r="D217" s="43"/>
      <c r="E217" s="52"/>
      <c r="F217" s="52"/>
      <c r="G217" s="53">
        <f>+(G211+G213+G216)*15%</f>
        <v>0</v>
      </c>
      <c r="H217" s="53"/>
    </row>
    <row r="218" s="1" customFormat="1" spans="1:8">
      <c r="A218" s="58">
        <v>5</v>
      </c>
      <c r="B218" s="41" t="s">
        <v>326</v>
      </c>
      <c r="C218" s="48"/>
      <c r="D218" s="43"/>
      <c r="E218" s="52"/>
      <c r="F218" s="52"/>
      <c r="G218" s="53">
        <f>+G211+G213+G216+G217</f>
        <v>0</v>
      </c>
      <c r="H218" s="53"/>
    </row>
    <row r="219" s="1" customFormat="1" spans="1:8">
      <c r="A219" s="58">
        <v>6</v>
      </c>
      <c r="B219" s="41" t="s">
        <v>327</v>
      </c>
      <c r="C219" s="48"/>
      <c r="D219" s="41"/>
      <c r="E219" s="41"/>
      <c r="F219" s="41"/>
      <c r="G219" s="53">
        <v>0</v>
      </c>
      <c r="H219" s="53"/>
    </row>
    <row r="220" s="1" customFormat="1" spans="1:8">
      <c r="A220" s="58">
        <v>7</v>
      </c>
      <c r="B220" s="41" t="s">
        <v>328</v>
      </c>
      <c r="C220" s="42"/>
      <c r="D220" s="43"/>
      <c r="E220" s="52"/>
      <c r="F220" s="52"/>
      <c r="G220" s="53">
        <v>0</v>
      </c>
      <c r="H220" s="53"/>
    </row>
    <row r="221" s="1" customFormat="1" spans="1:8">
      <c r="A221" s="34" t="s">
        <v>329</v>
      </c>
      <c r="B221" s="34"/>
      <c r="C221" s="34"/>
      <c r="D221" s="34"/>
      <c r="E221" s="34"/>
      <c r="F221" s="34"/>
      <c r="G221" s="34"/>
      <c r="H221" s="34"/>
    </row>
    <row r="222" s="1" customFormat="1" spans="1:8">
      <c r="A222" s="35" t="s">
        <v>330</v>
      </c>
      <c r="B222" s="35"/>
      <c r="C222" s="35"/>
      <c r="D222" s="35"/>
      <c r="E222" s="35"/>
      <c r="F222" s="35"/>
      <c r="G222" s="35"/>
      <c r="H222" s="35"/>
    </row>
    <row r="223" s="1" customFormat="1" ht="35.25" customHeight="1" spans="1:8">
      <c r="A223" s="36" t="s">
        <v>319</v>
      </c>
      <c r="B223" s="25" t="s">
        <v>331</v>
      </c>
      <c r="C223" s="37"/>
      <c r="D223" s="37"/>
      <c r="E223" s="37"/>
      <c r="F223" s="37"/>
      <c r="G223" s="37"/>
      <c r="H223" s="37"/>
    </row>
    <row r="224" s="1" customFormat="1" spans="1:8">
      <c r="A224" s="36" t="s">
        <v>322</v>
      </c>
      <c r="B224" s="25" t="s">
        <v>367</v>
      </c>
      <c r="C224" s="37"/>
      <c r="D224" s="37"/>
      <c r="E224" s="37"/>
      <c r="F224" s="37"/>
      <c r="G224" s="37"/>
      <c r="H224" s="37"/>
    </row>
    <row r="225" s="1" customFormat="1" spans="1:8">
      <c r="A225" s="36" t="s">
        <v>324</v>
      </c>
      <c r="B225" s="25" t="s">
        <v>362</v>
      </c>
      <c r="C225" s="37"/>
      <c r="D225" s="37"/>
      <c r="E225" s="37"/>
      <c r="F225" s="37"/>
      <c r="G225" s="37"/>
      <c r="H225" s="37"/>
    </row>
    <row r="226" s="1" customFormat="1" ht="16.5" spans="1:8">
      <c r="A226" s="38"/>
      <c r="B226" s="39"/>
      <c r="C226" s="39"/>
      <c r="D226" s="39"/>
      <c r="E226" s="39"/>
      <c r="F226" s="39"/>
      <c r="G226" s="39"/>
      <c r="H226" s="39"/>
    </row>
    <row r="227" s="1" customFormat="1" ht="20.25" spans="1:8">
      <c r="A227" s="2" t="s">
        <v>309</v>
      </c>
      <c r="B227" s="3"/>
      <c r="C227" s="3"/>
      <c r="D227" s="3"/>
      <c r="E227" s="3"/>
      <c r="F227" s="3"/>
      <c r="G227" s="3"/>
      <c r="H227" s="3"/>
    </row>
    <row r="228" s="1" customFormat="1" ht="27" spans="1:8">
      <c r="A228" s="4" t="s">
        <v>310</v>
      </c>
      <c r="B228" s="5" t="s">
        <v>370</v>
      </c>
      <c r="C228" s="4" t="s">
        <v>312</v>
      </c>
      <c r="D228" s="6" t="s">
        <v>371</v>
      </c>
      <c r="E228" s="7"/>
      <c r="F228" s="7" t="s">
        <v>21</v>
      </c>
      <c r="G228" s="8" t="s">
        <v>44</v>
      </c>
      <c r="H228" s="9"/>
    </row>
    <row r="229" s="1" customFormat="1" ht="24" spans="1:8">
      <c r="A229" s="10" t="s">
        <v>1</v>
      </c>
      <c r="B229" s="10" t="s">
        <v>314</v>
      </c>
      <c r="C229" s="10" t="s">
        <v>21</v>
      </c>
      <c r="D229" s="11" t="s">
        <v>315</v>
      </c>
      <c r="E229" s="11" t="s">
        <v>316</v>
      </c>
      <c r="F229" s="11" t="s">
        <v>317</v>
      </c>
      <c r="G229" s="11" t="s">
        <v>318</v>
      </c>
      <c r="H229" s="11" t="s">
        <v>28</v>
      </c>
    </row>
    <row r="230" s="1" customFormat="1" spans="1:8">
      <c r="A230" s="58">
        <v>1</v>
      </c>
      <c r="B230" s="41" t="s">
        <v>319</v>
      </c>
      <c r="C230" s="42"/>
      <c r="D230" s="43"/>
      <c r="E230" s="52"/>
      <c r="F230" s="52"/>
      <c r="G230" s="53">
        <f>+SUM(G231)</f>
        <v>0</v>
      </c>
      <c r="H230" s="53"/>
    </row>
    <row r="231" s="1" customFormat="1" spans="1:8">
      <c r="A231" s="45">
        <v>1.1</v>
      </c>
      <c r="B231" s="45" t="s">
        <v>320</v>
      </c>
      <c r="C231" s="45" t="s">
        <v>44</v>
      </c>
      <c r="D231" s="43"/>
      <c r="E231" s="43" t="s">
        <v>321</v>
      </c>
      <c r="F231" s="43">
        <v>50</v>
      </c>
      <c r="G231" s="54">
        <f>+D231*F231</f>
        <v>0</v>
      </c>
      <c r="H231" s="59"/>
    </row>
    <row r="232" s="1" customFormat="1" spans="1:8">
      <c r="A232" s="58">
        <v>2</v>
      </c>
      <c r="B232" s="41" t="s">
        <v>322</v>
      </c>
      <c r="C232" s="42"/>
      <c r="D232" s="43"/>
      <c r="E232" s="52"/>
      <c r="F232" s="52"/>
      <c r="G232" s="53">
        <f>+SUM(G233:G234)</f>
        <v>0</v>
      </c>
      <c r="H232" s="53"/>
    </row>
    <row r="233" s="1" customFormat="1" spans="1:8">
      <c r="A233" s="45">
        <v>2.1</v>
      </c>
      <c r="B233" s="45" t="s">
        <v>359</v>
      </c>
      <c r="C233" s="45" t="s">
        <v>44</v>
      </c>
      <c r="D233" s="43"/>
      <c r="E233" s="57">
        <v>0.02</v>
      </c>
      <c r="F233" s="43"/>
      <c r="G233" s="54">
        <f>+D233*(1+E233)*F233</f>
        <v>0</v>
      </c>
      <c r="H233" s="59"/>
    </row>
    <row r="234" s="1" customFormat="1" spans="1:8">
      <c r="A234" s="45">
        <v>2.1</v>
      </c>
      <c r="B234" s="45" t="s">
        <v>360</v>
      </c>
      <c r="C234" s="45" t="s">
        <v>44</v>
      </c>
      <c r="D234" s="43"/>
      <c r="E234" s="57">
        <v>0.02</v>
      </c>
      <c r="F234" s="43"/>
      <c r="G234" s="54">
        <f>+D234*(1+E234)*F234</f>
        <v>0</v>
      </c>
      <c r="H234" s="59"/>
    </row>
    <row r="235" s="1" customFormat="1" spans="1:8">
      <c r="A235" s="58">
        <v>3</v>
      </c>
      <c r="B235" s="41" t="s">
        <v>324</v>
      </c>
      <c r="C235" s="45" t="s">
        <v>44</v>
      </c>
      <c r="D235" s="43"/>
      <c r="E235" s="43" t="s">
        <v>321</v>
      </c>
      <c r="F235" s="52">
        <v>15</v>
      </c>
      <c r="G235" s="53">
        <f>+D235*F235</f>
        <v>0</v>
      </c>
      <c r="H235" s="53"/>
    </row>
    <row r="236" s="1" customFormat="1" ht="24" spans="1:8">
      <c r="A236" s="58">
        <v>4</v>
      </c>
      <c r="B236" s="41" t="s">
        <v>325</v>
      </c>
      <c r="C236" s="48"/>
      <c r="D236" s="43"/>
      <c r="E236" s="52"/>
      <c r="F236" s="52"/>
      <c r="G236" s="53">
        <f>+(G230+G232+G235)*15%</f>
        <v>0</v>
      </c>
      <c r="H236" s="53"/>
    </row>
    <row r="237" s="1" customFormat="1" spans="1:8">
      <c r="A237" s="58">
        <v>5</v>
      </c>
      <c r="B237" s="41" t="s">
        <v>326</v>
      </c>
      <c r="C237" s="48"/>
      <c r="D237" s="43"/>
      <c r="E237" s="52"/>
      <c r="F237" s="52"/>
      <c r="G237" s="53">
        <f>+G230+G232+G235+G236</f>
        <v>0</v>
      </c>
      <c r="H237" s="53"/>
    </row>
    <row r="238" s="1" customFormat="1" spans="1:8">
      <c r="A238" s="58">
        <v>6</v>
      </c>
      <c r="B238" s="41" t="s">
        <v>327</v>
      </c>
      <c r="C238" s="48"/>
      <c r="D238" s="41"/>
      <c r="E238" s="41"/>
      <c r="F238" s="41"/>
      <c r="G238" s="53">
        <v>0</v>
      </c>
      <c r="H238" s="53"/>
    </row>
    <row r="239" s="1" customFormat="1" spans="1:8">
      <c r="A239" s="58">
        <v>7</v>
      </c>
      <c r="B239" s="41" t="s">
        <v>328</v>
      </c>
      <c r="C239" s="42"/>
      <c r="D239" s="43"/>
      <c r="E239" s="52"/>
      <c r="F239" s="52"/>
      <c r="G239" s="53">
        <v>0</v>
      </c>
      <c r="H239" s="53"/>
    </row>
    <row r="240" s="1" customFormat="1" spans="1:8">
      <c r="A240" s="34" t="s">
        <v>329</v>
      </c>
      <c r="B240" s="34"/>
      <c r="C240" s="34"/>
      <c r="D240" s="34"/>
      <c r="E240" s="34"/>
      <c r="F240" s="34"/>
      <c r="G240" s="34"/>
      <c r="H240" s="34"/>
    </row>
    <row r="241" s="1" customFormat="1" spans="1:8">
      <c r="A241" s="35" t="s">
        <v>330</v>
      </c>
      <c r="B241" s="35"/>
      <c r="C241" s="35"/>
      <c r="D241" s="35"/>
      <c r="E241" s="35"/>
      <c r="F241" s="35"/>
      <c r="G241" s="35"/>
      <c r="H241" s="35"/>
    </row>
    <row r="242" s="1" customFormat="1" ht="23.25" customHeight="1" spans="1:8">
      <c r="A242" s="36" t="s">
        <v>319</v>
      </c>
      <c r="B242" s="25" t="s">
        <v>331</v>
      </c>
      <c r="C242" s="37"/>
      <c r="D242" s="37"/>
      <c r="E242" s="37"/>
      <c r="F242" s="37"/>
      <c r="G242" s="37"/>
      <c r="H242" s="37"/>
    </row>
    <row r="243" s="1" customFormat="1" spans="1:8">
      <c r="A243" s="36" t="s">
        <v>322</v>
      </c>
      <c r="B243" s="25" t="s">
        <v>367</v>
      </c>
      <c r="C243" s="37"/>
      <c r="D243" s="37"/>
      <c r="E243" s="37"/>
      <c r="F243" s="37"/>
      <c r="G243" s="37"/>
      <c r="H243" s="37"/>
    </row>
    <row r="244" s="1" customFormat="1" spans="1:8">
      <c r="A244" s="36" t="s">
        <v>324</v>
      </c>
      <c r="B244" s="25" t="s">
        <v>362</v>
      </c>
      <c r="C244" s="37"/>
      <c r="D244" s="37"/>
      <c r="E244" s="37"/>
      <c r="F244" s="37"/>
      <c r="G244" s="37"/>
      <c r="H244" s="37"/>
    </row>
    <row r="245" s="1" customFormat="1" ht="16.5" spans="1:8">
      <c r="A245" s="38"/>
      <c r="B245" s="39"/>
      <c r="C245" s="39"/>
      <c r="D245" s="39"/>
      <c r="E245" s="39"/>
      <c r="F245" s="39"/>
      <c r="G245" s="39"/>
      <c r="H245" s="39"/>
    </row>
    <row r="246" s="1" customFormat="1" ht="20.25" spans="1:8">
      <c r="A246" s="2" t="s">
        <v>309</v>
      </c>
      <c r="B246" s="3"/>
      <c r="C246" s="3"/>
      <c r="D246" s="3"/>
      <c r="E246" s="3"/>
      <c r="F246" s="3"/>
      <c r="G246" s="3"/>
      <c r="H246" s="3"/>
    </row>
    <row r="247" s="1" customFormat="1" spans="1:8">
      <c r="A247" s="4" t="s">
        <v>310</v>
      </c>
      <c r="B247" s="5" t="s">
        <v>372</v>
      </c>
      <c r="C247" s="4" t="s">
        <v>312</v>
      </c>
      <c r="D247" s="6" t="s">
        <v>373</v>
      </c>
      <c r="E247" s="7"/>
      <c r="F247" s="7" t="s">
        <v>21</v>
      </c>
      <c r="G247" s="8" t="s">
        <v>44</v>
      </c>
      <c r="H247" s="9"/>
    </row>
    <row r="248" s="1" customFormat="1" ht="24" spans="1:8">
      <c r="A248" s="10" t="s">
        <v>1</v>
      </c>
      <c r="B248" s="10" t="s">
        <v>314</v>
      </c>
      <c r="C248" s="10" t="s">
        <v>21</v>
      </c>
      <c r="D248" s="11" t="s">
        <v>315</v>
      </c>
      <c r="E248" s="11" t="s">
        <v>316</v>
      </c>
      <c r="F248" s="11" t="s">
        <v>317</v>
      </c>
      <c r="G248" s="11" t="s">
        <v>318</v>
      </c>
      <c r="H248" s="11" t="s">
        <v>28</v>
      </c>
    </row>
    <row r="249" s="1" customFormat="1" spans="1:8">
      <c r="A249" s="58">
        <v>1</v>
      </c>
      <c r="B249" s="41" t="s">
        <v>319</v>
      </c>
      <c r="C249" s="42"/>
      <c r="D249" s="43"/>
      <c r="E249" s="52"/>
      <c r="F249" s="52"/>
      <c r="G249" s="53">
        <f>+SUM(G250)</f>
        <v>0</v>
      </c>
      <c r="H249" s="53"/>
    </row>
    <row r="250" s="1" customFormat="1" spans="1:8">
      <c r="A250" s="45">
        <v>1.1</v>
      </c>
      <c r="B250" s="45" t="s">
        <v>320</v>
      </c>
      <c r="C250" s="45" t="s">
        <v>44</v>
      </c>
      <c r="D250" s="43"/>
      <c r="E250" s="43" t="s">
        <v>321</v>
      </c>
      <c r="F250" s="43">
        <v>35</v>
      </c>
      <c r="G250" s="54">
        <f>+D250*F250</f>
        <v>0</v>
      </c>
      <c r="H250" s="59"/>
    </row>
    <row r="251" s="1" customFormat="1" spans="1:8">
      <c r="A251" s="58">
        <v>2</v>
      </c>
      <c r="B251" s="41" t="s">
        <v>322</v>
      </c>
      <c r="C251" s="42"/>
      <c r="D251" s="43"/>
      <c r="E251" s="52"/>
      <c r="F251" s="52"/>
      <c r="G251" s="53">
        <f>+SUM(G252:G252)</f>
        <v>0</v>
      </c>
      <c r="H251" s="53"/>
    </row>
    <row r="252" s="1" customFormat="1" spans="1:8">
      <c r="A252" s="45">
        <v>2.1</v>
      </c>
      <c r="B252" s="45" t="s">
        <v>374</v>
      </c>
      <c r="C252" s="45" t="s">
        <v>44</v>
      </c>
      <c r="D252" s="43"/>
      <c r="E252" s="57">
        <v>0.02</v>
      </c>
      <c r="F252" s="43"/>
      <c r="G252" s="54">
        <f>+D252*(1+E252)*F252</f>
        <v>0</v>
      </c>
      <c r="H252" s="59"/>
    </row>
    <row r="253" s="1" customFormat="1" spans="1:8">
      <c r="A253" s="58">
        <v>3</v>
      </c>
      <c r="B253" s="41" t="s">
        <v>324</v>
      </c>
      <c r="C253" s="45" t="s">
        <v>44</v>
      </c>
      <c r="D253" s="43"/>
      <c r="E253" s="43" t="s">
        <v>321</v>
      </c>
      <c r="F253" s="52">
        <v>12</v>
      </c>
      <c r="G253" s="53">
        <f>+D253*F253</f>
        <v>0</v>
      </c>
      <c r="H253" s="53"/>
    </row>
    <row r="254" s="1" customFormat="1" ht="24" spans="1:8">
      <c r="A254" s="58">
        <v>4</v>
      </c>
      <c r="B254" s="41" t="s">
        <v>325</v>
      </c>
      <c r="C254" s="48"/>
      <c r="D254" s="43"/>
      <c r="E254" s="52"/>
      <c r="F254" s="52"/>
      <c r="G254" s="53">
        <f>+(G249+G251+G253)*15%</f>
        <v>0</v>
      </c>
      <c r="H254" s="53"/>
    </row>
    <row r="255" s="1" customFormat="1" spans="1:8">
      <c r="A255" s="58">
        <v>5</v>
      </c>
      <c r="B255" s="41" t="s">
        <v>326</v>
      </c>
      <c r="C255" s="48"/>
      <c r="D255" s="43"/>
      <c r="E255" s="52"/>
      <c r="F255" s="52"/>
      <c r="G255" s="53">
        <f>+G249+G251+G253+G254</f>
        <v>0</v>
      </c>
      <c r="H255" s="53"/>
    </row>
    <row r="256" s="1" customFormat="1" spans="1:8">
      <c r="A256" s="58">
        <v>6</v>
      </c>
      <c r="B256" s="41" t="s">
        <v>327</v>
      </c>
      <c r="C256" s="48"/>
      <c r="D256" s="41"/>
      <c r="E256" s="41"/>
      <c r="F256" s="41"/>
      <c r="G256" s="53">
        <v>0</v>
      </c>
      <c r="H256" s="53"/>
    </row>
    <row r="257" s="1" customFormat="1" spans="1:8">
      <c r="A257" s="58">
        <v>7</v>
      </c>
      <c r="B257" s="41" t="s">
        <v>328</v>
      </c>
      <c r="C257" s="42"/>
      <c r="D257" s="43"/>
      <c r="E257" s="52"/>
      <c r="F257" s="52"/>
      <c r="G257" s="53">
        <v>0</v>
      </c>
      <c r="H257" s="53"/>
    </row>
    <row r="258" s="1" customFormat="1" spans="1:8">
      <c r="A258" s="34" t="s">
        <v>329</v>
      </c>
      <c r="B258" s="34"/>
      <c r="C258" s="34"/>
      <c r="D258" s="34"/>
      <c r="E258" s="11"/>
      <c r="F258" s="32"/>
      <c r="G258" s="33"/>
      <c r="H258" s="17"/>
    </row>
    <row r="259" s="1" customFormat="1" spans="1:8">
      <c r="A259" s="35" t="s">
        <v>330</v>
      </c>
      <c r="B259" s="35"/>
      <c r="C259" s="35"/>
      <c r="D259" s="35"/>
      <c r="E259" s="35"/>
      <c r="F259" s="35"/>
      <c r="G259" s="35"/>
      <c r="H259" s="35"/>
    </row>
    <row r="260" s="1" customFormat="1" spans="1:8">
      <c r="A260" s="36" t="s">
        <v>319</v>
      </c>
      <c r="B260" s="25" t="s">
        <v>331</v>
      </c>
      <c r="C260" s="37"/>
      <c r="D260" s="37"/>
      <c r="E260" s="37"/>
      <c r="F260" s="37"/>
      <c r="G260" s="37"/>
      <c r="H260" s="37"/>
    </row>
    <row r="261" s="1" customFormat="1" spans="1:8">
      <c r="A261" s="36" t="s">
        <v>322</v>
      </c>
      <c r="B261" s="25" t="s">
        <v>331</v>
      </c>
      <c r="C261" s="37"/>
      <c r="D261" s="37"/>
      <c r="E261" s="37"/>
      <c r="F261" s="37"/>
      <c r="G261" s="37"/>
      <c r="H261" s="37"/>
    </row>
    <row r="262" s="1" customFormat="1" spans="1:8">
      <c r="A262" s="36" t="s">
        <v>324</v>
      </c>
      <c r="B262" s="25" t="s">
        <v>375</v>
      </c>
      <c r="C262" s="37"/>
      <c r="D262" s="37"/>
      <c r="E262" s="37"/>
      <c r="F262" s="37"/>
      <c r="G262" s="37"/>
      <c r="H262" s="37"/>
    </row>
    <row r="263" s="1" customFormat="1" ht="16.5" spans="1:8">
      <c r="A263" s="38"/>
      <c r="B263" s="39"/>
      <c r="C263" s="39"/>
      <c r="D263" s="39"/>
      <c r="E263" s="39"/>
      <c r="F263" s="39"/>
      <c r="G263" s="39"/>
      <c r="H263" s="39"/>
    </row>
    <row r="264" s="1" customFormat="1" ht="20.25" spans="1:8">
      <c r="A264" s="2" t="s">
        <v>309</v>
      </c>
      <c r="B264" s="3"/>
      <c r="C264" s="3"/>
      <c r="D264" s="3"/>
      <c r="E264" s="3"/>
      <c r="F264" s="3"/>
      <c r="G264" s="3"/>
      <c r="H264" s="3"/>
    </row>
    <row r="265" s="1" customFormat="1" ht="54" spans="1:8">
      <c r="A265" s="4" t="s">
        <v>310</v>
      </c>
      <c r="B265" s="5" t="s">
        <v>376</v>
      </c>
      <c r="C265" s="4" t="s">
        <v>312</v>
      </c>
      <c r="D265" s="6" t="s">
        <v>377</v>
      </c>
      <c r="E265" s="7"/>
      <c r="F265" s="7" t="s">
        <v>21</v>
      </c>
      <c r="G265" s="8" t="s">
        <v>44</v>
      </c>
      <c r="H265" s="9"/>
    </row>
    <row r="266" s="1" customFormat="1" ht="24" spans="1:8">
      <c r="A266" s="10" t="s">
        <v>1</v>
      </c>
      <c r="B266" s="10" t="s">
        <v>314</v>
      </c>
      <c r="C266" s="10" t="s">
        <v>21</v>
      </c>
      <c r="D266" s="11" t="s">
        <v>315</v>
      </c>
      <c r="E266" s="11" t="s">
        <v>316</v>
      </c>
      <c r="F266" s="11" t="s">
        <v>317</v>
      </c>
      <c r="G266" s="11" t="s">
        <v>318</v>
      </c>
      <c r="H266" s="11" t="s">
        <v>28</v>
      </c>
    </row>
    <row r="267" s="1" customFormat="1" spans="1:8">
      <c r="A267" s="58">
        <v>1</v>
      </c>
      <c r="B267" s="41" t="s">
        <v>319</v>
      </c>
      <c r="C267" s="42"/>
      <c r="D267" s="43"/>
      <c r="E267" s="52"/>
      <c r="F267" s="52"/>
      <c r="G267" s="53">
        <f>+SUM(G268)</f>
        <v>0</v>
      </c>
      <c r="H267" s="53"/>
    </row>
    <row r="268" s="1" customFormat="1" spans="1:8">
      <c r="A268" s="45">
        <v>1.1</v>
      </c>
      <c r="B268" s="45" t="s">
        <v>320</v>
      </c>
      <c r="C268" s="45" t="s">
        <v>44</v>
      </c>
      <c r="D268" s="43"/>
      <c r="E268" s="43" t="s">
        <v>321</v>
      </c>
      <c r="F268" s="43">
        <v>80</v>
      </c>
      <c r="G268" s="54">
        <f>+D268*F268</f>
        <v>0</v>
      </c>
      <c r="H268" s="59"/>
    </row>
    <row r="269" s="1" customFormat="1" spans="1:8">
      <c r="A269" s="58">
        <v>2</v>
      </c>
      <c r="B269" s="41" t="s">
        <v>322</v>
      </c>
      <c r="C269" s="42"/>
      <c r="D269" s="43"/>
      <c r="E269" s="52"/>
      <c r="F269" s="52"/>
      <c r="G269" s="53">
        <f>+SUM(G270:G273)</f>
        <v>0</v>
      </c>
      <c r="H269" s="53"/>
    </row>
    <row r="270" s="1" customFormat="1" spans="1:8">
      <c r="A270" s="45">
        <v>2.1</v>
      </c>
      <c r="B270" s="45" t="s">
        <v>359</v>
      </c>
      <c r="C270" s="45" t="s">
        <v>44</v>
      </c>
      <c r="D270" s="43"/>
      <c r="E270" s="57">
        <v>0.02</v>
      </c>
      <c r="F270" s="43"/>
      <c r="G270" s="54">
        <f t="shared" ref="G270:G273" si="0">+D270*(1+E270)*F270</f>
        <v>0</v>
      </c>
      <c r="H270" s="59"/>
    </row>
    <row r="271" s="1" customFormat="1" spans="1:8">
      <c r="A271" s="45">
        <v>2.2</v>
      </c>
      <c r="B271" s="45" t="s">
        <v>378</v>
      </c>
      <c r="C271" s="45" t="s">
        <v>44</v>
      </c>
      <c r="D271" s="43"/>
      <c r="E271" s="57">
        <v>0.02</v>
      </c>
      <c r="F271" s="43"/>
      <c r="G271" s="54">
        <f t="shared" si="0"/>
        <v>0</v>
      </c>
      <c r="H271" s="59"/>
    </row>
    <row r="272" s="1" customFormat="1" spans="1:8">
      <c r="A272" s="45">
        <v>2.3</v>
      </c>
      <c r="B272" s="45" t="s">
        <v>379</v>
      </c>
      <c r="C272" s="45" t="s">
        <v>44</v>
      </c>
      <c r="D272" s="43"/>
      <c r="E272" s="57">
        <v>0.02</v>
      </c>
      <c r="F272" s="43"/>
      <c r="G272" s="54">
        <f t="shared" si="0"/>
        <v>0</v>
      </c>
      <c r="H272" s="59"/>
    </row>
    <row r="273" s="1" customFormat="1" spans="1:8">
      <c r="A273" s="45">
        <v>2.4</v>
      </c>
      <c r="B273" s="45" t="s">
        <v>356</v>
      </c>
      <c r="C273" s="45"/>
      <c r="D273" s="43"/>
      <c r="E273" s="57">
        <v>0.02</v>
      </c>
      <c r="F273" s="43"/>
      <c r="G273" s="54">
        <f t="shared" si="0"/>
        <v>0</v>
      </c>
      <c r="H273" s="59"/>
    </row>
    <row r="274" s="1" customFormat="1" spans="1:8">
      <c r="A274" s="58">
        <v>3</v>
      </c>
      <c r="B274" s="41" t="s">
        <v>324</v>
      </c>
      <c r="C274" s="45" t="s">
        <v>44</v>
      </c>
      <c r="D274" s="43"/>
      <c r="E274" s="43" t="s">
        <v>321</v>
      </c>
      <c r="F274" s="52">
        <v>40</v>
      </c>
      <c r="G274" s="53">
        <f>+D274*F274</f>
        <v>0</v>
      </c>
      <c r="H274" s="53"/>
    </row>
    <row r="275" s="1" customFormat="1" ht="24" spans="1:8">
      <c r="A275" s="58">
        <v>4</v>
      </c>
      <c r="B275" s="41" t="s">
        <v>325</v>
      </c>
      <c r="C275" s="48"/>
      <c r="D275" s="43"/>
      <c r="E275" s="52"/>
      <c r="F275" s="52"/>
      <c r="G275" s="53">
        <f>+(G267+G269+G274)*15%</f>
        <v>0</v>
      </c>
      <c r="H275" s="53"/>
    </row>
    <row r="276" s="1" customFormat="1" spans="1:8">
      <c r="A276" s="58">
        <v>5</v>
      </c>
      <c r="B276" s="41" t="s">
        <v>326</v>
      </c>
      <c r="C276" s="48"/>
      <c r="D276" s="43"/>
      <c r="E276" s="52"/>
      <c r="F276" s="52"/>
      <c r="G276" s="53">
        <f>+G267+G269+G274+G275</f>
        <v>0</v>
      </c>
      <c r="H276" s="53"/>
    </row>
    <row r="277" s="1" customFormat="1" spans="1:8">
      <c r="A277" s="58">
        <v>6</v>
      </c>
      <c r="B277" s="41" t="s">
        <v>327</v>
      </c>
      <c r="C277" s="48"/>
      <c r="D277" s="41"/>
      <c r="E277" s="41"/>
      <c r="F277" s="41"/>
      <c r="G277" s="53">
        <v>0</v>
      </c>
      <c r="H277" s="53"/>
    </row>
    <row r="278" s="1" customFormat="1" spans="1:8">
      <c r="A278" s="58">
        <v>7</v>
      </c>
      <c r="B278" s="41" t="s">
        <v>328</v>
      </c>
      <c r="C278" s="42"/>
      <c r="D278" s="43"/>
      <c r="E278" s="52"/>
      <c r="F278" s="52"/>
      <c r="G278" s="53">
        <v>0</v>
      </c>
      <c r="H278" s="53"/>
    </row>
    <row r="279" s="1" customFormat="1" spans="1:8">
      <c r="A279" s="34" t="s">
        <v>329</v>
      </c>
      <c r="B279" s="34"/>
      <c r="C279" s="34"/>
      <c r="D279" s="34"/>
      <c r="E279" s="11"/>
      <c r="F279" s="32"/>
      <c r="G279" s="33"/>
      <c r="H279" s="17"/>
    </row>
    <row r="280" s="1" customFormat="1" spans="1:8">
      <c r="A280" s="35" t="s">
        <v>330</v>
      </c>
      <c r="B280" s="35"/>
      <c r="C280" s="35"/>
      <c r="D280" s="35"/>
      <c r="E280" s="35"/>
      <c r="F280" s="35"/>
      <c r="G280" s="35"/>
      <c r="H280" s="35"/>
    </row>
    <row r="281" s="1" customFormat="1" ht="24.75" customHeight="1" spans="1:8">
      <c r="A281" s="36" t="s">
        <v>319</v>
      </c>
      <c r="B281" s="25" t="s">
        <v>331</v>
      </c>
      <c r="C281" s="37"/>
      <c r="D281" s="37"/>
      <c r="E281" s="37"/>
      <c r="F281" s="37"/>
      <c r="G281" s="37"/>
      <c r="H281" s="37"/>
    </row>
    <row r="282" s="1" customFormat="1" spans="1:8">
      <c r="A282" s="36" t="s">
        <v>322</v>
      </c>
      <c r="B282" s="25" t="s">
        <v>380</v>
      </c>
      <c r="C282" s="37"/>
      <c r="D282" s="37"/>
      <c r="E282" s="37"/>
      <c r="F282" s="37"/>
      <c r="G282" s="37"/>
      <c r="H282" s="37"/>
    </row>
    <row r="283" s="1" customFormat="1" spans="1:8">
      <c r="A283" s="36" t="s">
        <v>324</v>
      </c>
      <c r="B283" s="25" t="s">
        <v>375</v>
      </c>
      <c r="C283" s="37"/>
      <c r="D283" s="37"/>
      <c r="E283" s="37"/>
      <c r="F283" s="37"/>
      <c r="G283" s="37"/>
      <c r="H283" s="37"/>
    </row>
    <row r="284" s="1" customFormat="1" ht="16.5" spans="1:8">
      <c r="A284" s="38"/>
      <c r="B284" s="39"/>
      <c r="C284" s="39"/>
      <c r="D284" s="39"/>
      <c r="E284" s="39"/>
      <c r="F284" s="39"/>
      <c r="G284" s="39"/>
      <c r="H284" s="39"/>
    </row>
    <row r="285" s="1" customFormat="1" ht="20.25" spans="1:8">
      <c r="A285" s="2" t="s">
        <v>309</v>
      </c>
      <c r="B285" s="3"/>
      <c r="C285" s="3"/>
      <c r="D285" s="3"/>
      <c r="E285" s="3"/>
      <c r="F285" s="3"/>
      <c r="G285" s="3"/>
      <c r="H285" s="3"/>
    </row>
    <row r="286" s="1" customFormat="1" ht="27" spans="1:8">
      <c r="A286" s="4" t="s">
        <v>310</v>
      </c>
      <c r="B286" s="5" t="s">
        <v>381</v>
      </c>
      <c r="C286" s="4" t="s">
        <v>312</v>
      </c>
      <c r="D286" s="6" t="s">
        <v>382</v>
      </c>
      <c r="E286" s="7"/>
      <c r="F286" s="7" t="s">
        <v>21</v>
      </c>
      <c r="G286" s="8" t="s">
        <v>44</v>
      </c>
      <c r="H286" s="9"/>
    </row>
    <row r="287" s="1" customFormat="1" ht="24" spans="1:8">
      <c r="A287" s="10" t="s">
        <v>1</v>
      </c>
      <c r="B287" s="10" t="s">
        <v>314</v>
      </c>
      <c r="C287" s="10" t="s">
        <v>21</v>
      </c>
      <c r="D287" s="11" t="s">
        <v>315</v>
      </c>
      <c r="E287" s="11" t="s">
        <v>316</v>
      </c>
      <c r="F287" s="11" t="s">
        <v>317</v>
      </c>
      <c r="G287" s="11" t="s">
        <v>318</v>
      </c>
      <c r="H287" s="11" t="s">
        <v>28</v>
      </c>
    </row>
    <row r="288" s="1" customFormat="1" spans="1:8">
      <c r="A288" s="58">
        <v>1</v>
      </c>
      <c r="B288" s="41" t="s">
        <v>319</v>
      </c>
      <c r="C288" s="42"/>
      <c r="D288" s="43"/>
      <c r="E288" s="52"/>
      <c r="F288" s="52"/>
      <c r="G288" s="53">
        <f>+SUM(G289)</f>
        <v>0</v>
      </c>
      <c r="H288" s="53"/>
    </row>
    <row r="289" s="1" customFormat="1" spans="1:8">
      <c r="A289" s="45">
        <v>1.1</v>
      </c>
      <c r="B289" s="45" t="s">
        <v>320</v>
      </c>
      <c r="C289" s="45" t="s">
        <v>44</v>
      </c>
      <c r="D289" s="43"/>
      <c r="E289" s="43" t="s">
        <v>321</v>
      </c>
      <c r="F289" s="43">
        <v>62.5</v>
      </c>
      <c r="G289" s="54">
        <f>+D289*F289</f>
        <v>0</v>
      </c>
      <c r="H289" s="59"/>
    </row>
    <row r="290" s="1" customFormat="1" spans="1:8">
      <c r="A290" s="58">
        <v>2</v>
      </c>
      <c r="B290" s="41" t="s">
        <v>322</v>
      </c>
      <c r="C290" s="42"/>
      <c r="D290" s="43"/>
      <c r="E290" s="52"/>
      <c r="F290" s="52"/>
      <c r="G290" s="53">
        <f>+SUM(G291:G291)</f>
        <v>0</v>
      </c>
      <c r="H290" s="53"/>
    </row>
    <row r="291" s="1" customFormat="1" spans="1:8">
      <c r="A291" s="45">
        <v>2.1</v>
      </c>
      <c r="B291" s="45" t="s">
        <v>383</v>
      </c>
      <c r="C291" s="45" t="s">
        <v>384</v>
      </c>
      <c r="D291" s="43"/>
      <c r="E291" s="57">
        <v>0.02</v>
      </c>
      <c r="F291" s="43"/>
      <c r="G291" s="54">
        <f>+D291*(1+E291)*F291</f>
        <v>0</v>
      </c>
      <c r="H291" s="59"/>
    </row>
    <row r="292" s="1" customFormat="1" spans="1:8">
      <c r="A292" s="58">
        <v>3</v>
      </c>
      <c r="B292" s="41" t="s">
        <v>324</v>
      </c>
      <c r="C292" s="45" t="s">
        <v>44</v>
      </c>
      <c r="D292" s="43"/>
      <c r="E292" s="43" t="s">
        <v>321</v>
      </c>
      <c r="F292" s="52">
        <v>5.24</v>
      </c>
      <c r="G292" s="53">
        <f>+D292*F292</f>
        <v>0</v>
      </c>
      <c r="H292" s="53"/>
    </row>
    <row r="293" s="1" customFormat="1" ht="24" spans="1:8">
      <c r="A293" s="58">
        <v>4</v>
      </c>
      <c r="B293" s="41" t="s">
        <v>325</v>
      </c>
      <c r="C293" s="48"/>
      <c r="D293" s="43"/>
      <c r="E293" s="52"/>
      <c r="F293" s="52"/>
      <c r="G293" s="53">
        <f>+(G288+G290+G292)*15%</f>
        <v>0</v>
      </c>
      <c r="H293" s="53"/>
    </row>
    <row r="294" s="1" customFormat="1" spans="1:8">
      <c r="A294" s="58">
        <v>5</v>
      </c>
      <c r="B294" s="41" t="s">
        <v>326</v>
      </c>
      <c r="C294" s="48"/>
      <c r="D294" s="43"/>
      <c r="E294" s="52"/>
      <c r="F294" s="52"/>
      <c r="G294" s="53">
        <f>+G288+G290+G292+G293</f>
        <v>0</v>
      </c>
      <c r="H294" s="53"/>
    </row>
    <row r="295" s="1" customFormat="1" spans="1:8">
      <c r="A295" s="58">
        <v>6</v>
      </c>
      <c r="B295" s="41" t="s">
        <v>327</v>
      </c>
      <c r="C295" s="48"/>
      <c r="D295" s="41"/>
      <c r="E295" s="41"/>
      <c r="F295" s="41"/>
      <c r="G295" s="53">
        <v>0</v>
      </c>
      <c r="H295" s="53"/>
    </row>
    <row r="296" s="1" customFormat="1" spans="1:8">
      <c r="A296" s="58">
        <v>7</v>
      </c>
      <c r="B296" s="41" t="s">
        <v>328</v>
      </c>
      <c r="C296" s="42"/>
      <c r="D296" s="43"/>
      <c r="E296" s="52"/>
      <c r="F296" s="52"/>
      <c r="G296" s="53">
        <v>0</v>
      </c>
      <c r="H296" s="53"/>
    </row>
    <row r="297" s="1" customFormat="1" spans="1:8">
      <c r="A297" s="34" t="s">
        <v>329</v>
      </c>
      <c r="B297" s="34"/>
      <c r="C297" s="34"/>
      <c r="D297" s="34"/>
      <c r="E297" s="11"/>
      <c r="F297" s="32"/>
      <c r="G297" s="33"/>
      <c r="H297" s="17"/>
    </row>
    <row r="298" s="1" customFormat="1" spans="1:8">
      <c r="A298" s="35" t="s">
        <v>330</v>
      </c>
      <c r="B298" s="35"/>
      <c r="C298" s="35"/>
      <c r="D298" s="35"/>
      <c r="E298" s="35"/>
      <c r="F298" s="35"/>
      <c r="G298" s="35"/>
      <c r="H298" s="35"/>
    </row>
    <row r="299" s="1" customFormat="1" spans="1:8">
      <c r="A299" s="36" t="s">
        <v>319</v>
      </c>
      <c r="B299" s="25" t="s">
        <v>331</v>
      </c>
      <c r="C299" s="37"/>
      <c r="D299" s="37"/>
      <c r="E299" s="37"/>
      <c r="F299" s="37"/>
      <c r="G299" s="37"/>
      <c r="H299" s="37"/>
    </row>
    <row r="300" s="1" customFormat="1" spans="1:8">
      <c r="A300" s="36" t="s">
        <v>322</v>
      </c>
      <c r="B300" s="25" t="s">
        <v>380</v>
      </c>
      <c r="C300" s="37"/>
      <c r="D300" s="37"/>
      <c r="E300" s="37"/>
      <c r="F300" s="37"/>
      <c r="G300" s="37"/>
      <c r="H300" s="37"/>
    </row>
    <row r="301" s="1" customFormat="1" spans="1:8">
      <c r="A301" s="36" t="s">
        <v>324</v>
      </c>
      <c r="B301" s="25" t="s">
        <v>375</v>
      </c>
      <c r="C301" s="37"/>
      <c r="D301" s="37"/>
      <c r="E301" s="37"/>
      <c r="F301" s="37"/>
      <c r="G301" s="37"/>
      <c r="H301" s="37"/>
    </row>
    <row r="302" s="1" customFormat="1" ht="16.5" spans="1:8">
      <c r="A302" s="38"/>
      <c r="B302" s="39"/>
      <c r="C302" s="39"/>
      <c r="D302" s="39"/>
      <c r="E302" s="39"/>
      <c r="F302" s="39"/>
      <c r="G302" s="39"/>
      <c r="H302" s="39"/>
    </row>
    <row r="303" s="1" customFormat="1" ht="20.25" spans="1:8">
      <c r="A303" s="2" t="s">
        <v>309</v>
      </c>
      <c r="B303" s="3"/>
      <c r="C303" s="3"/>
      <c r="D303" s="3"/>
      <c r="E303" s="3"/>
      <c r="F303" s="3"/>
      <c r="G303" s="3"/>
      <c r="H303" s="3"/>
    </row>
    <row r="304" s="1" customFormat="1" spans="1:8">
      <c r="A304" s="4" t="s">
        <v>310</v>
      </c>
      <c r="B304" s="5" t="s">
        <v>385</v>
      </c>
      <c r="C304" s="4" t="s">
        <v>312</v>
      </c>
      <c r="D304" s="6" t="s">
        <v>386</v>
      </c>
      <c r="E304" s="7"/>
      <c r="F304" s="7" t="s">
        <v>21</v>
      </c>
      <c r="G304" s="8" t="s">
        <v>44</v>
      </c>
      <c r="H304" s="9"/>
    </row>
    <row r="305" s="1" customFormat="1" ht="24" spans="1:8">
      <c r="A305" s="10" t="s">
        <v>1</v>
      </c>
      <c r="B305" s="10" t="s">
        <v>314</v>
      </c>
      <c r="C305" s="10" t="s">
        <v>21</v>
      </c>
      <c r="D305" s="11" t="s">
        <v>315</v>
      </c>
      <c r="E305" s="11" t="s">
        <v>316</v>
      </c>
      <c r="F305" s="11" t="s">
        <v>317</v>
      </c>
      <c r="G305" s="11" t="s">
        <v>318</v>
      </c>
      <c r="H305" s="11" t="s">
        <v>28</v>
      </c>
    </row>
    <row r="306" s="1" customFormat="1" spans="1:8">
      <c r="A306" s="58">
        <v>1</v>
      </c>
      <c r="B306" s="41" t="s">
        <v>319</v>
      </c>
      <c r="C306" s="42"/>
      <c r="D306" s="43"/>
      <c r="E306" s="52"/>
      <c r="F306" s="52"/>
      <c r="G306" s="53">
        <f>+SUM(G307)</f>
        <v>0</v>
      </c>
      <c r="H306" s="53"/>
    </row>
    <row r="307" s="1" customFormat="1" spans="1:8">
      <c r="A307" s="45">
        <v>1.1</v>
      </c>
      <c r="B307" s="45" t="s">
        <v>320</v>
      </c>
      <c r="C307" s="45" t="s">
        <v>44</v>
      </c>
      <c r="D307" s="43"/>
      <c r="E307" s="43" t="s">
        <v>321</v>
      </c>
      <c r="F307" s="43">
        <v>50</v>
      </c>
      <c r="G307" s="54">
        <f>+D307*F307</f>
        <v>0</v>
      </c>
      <c r="H307" s="59"/>
    </row>
    <row r="308" s="1" customFormat="1" spans="1:8">
      <c r="A308" s="58">
        <v>2</v>
      </c>
      <c r="B308" s="41" t="s">
        <v>322</v>
      </c>
      <c r="C308" s="42"/>
      <c r="D308" s="43"/>
      <c r="E308" s="52"/>
      <c r="F308" s="52"/>
      <c r="G308" s="53">
        <f>+SUM(G309:H310)</f>
        <v>0</v>
      </c>
      <c r="H308" s="53"/>
    </row>
    <row r="309" s="1" customFormat="1" spans="1:8">
      <c r="A309" s="45">
        <v>2.1</v>
      </c>
      <c r="B309" s="45" t="s">
        <v>387</v>
      </c>
      <c r="C309" s="45" t="s">
        <v>44</v>
      </c>
      <c r="D309" s="43"/>
      <c r="E309" s="57">
        <v>0.02</v>
      </c>
      <c r="F309" s="43"/>
      <c r="G309" s="54">
        <f>+D309*(1+E309)*F309</f>
        <v>0</v>
      </c>
      <c r="H309" s="59"/>
    </row>
    <row r="310" s="1" customFormat="1" spans="1:8">
      <c r="A310" s="45"/>
      <c r="B310" s="45" t="s">
        <v>388</v>
      </c>
      <c r="C310" s="45" t="s">
        <v>44</v>
      </c>
      <c r="D310" s="43"/>
      <c r="E310" s="57">
        <v>0.02</v>
      </c>
      <c r="F310" s="43"/>
      <c r="G310" s="54">
        <f>+D310*(1+E310)*F310</f>
        <v>0</v>
      </c>
      <c r="H310" s="59"/>
    </row>
    <row r="311" s="1" customFormat="1" spans="1:8">
      <c r="A311" s="58">
        <v>3</v>
      </c>
      <c r="B311" s="41" t="s">
        <v>324</v>
      </c>
      <c r="C311" s="45" t="s">
        <v>44</v>
      </c>
      <c r="D311" s="43"/>
      <c r="E311" s="43" t="s">
        <v>321</v>
      </c>
      <c r="F311" s="52">
        <v>15</v>
      </c>
      <c r="G311" s="53">
        <f>+D311*F311</f>
        <v>0</v>
      </c>
      <c r="H311" s="53"/>
    </row>
    <row r="312" s="1" customFormat="1" ht="24" spans="1:8">
      <c r="A312" s="58">
        <v>4</v>
      </c>
      <c r="B312" s="41" t="s">
        <v>325</v>
      </c>
      <c r="C312" s="48"/>
      <c r="D312" s="43"/>
      <c r="E312" s="52"/>
      <c r="F312" s="52"/>
      <c r="G312" s="53">
        <f>+(G306+G308+G311)*15%</f>
        <v>0</v>
      </c>
      <c r="H312" s="53"/>
    </row>
    <row r="313" s="1" customFormat="1" spans="1:8">
      <c r="A313" s="58">
        <v>5</v>
      </c>
      <c r="B313" s="41" t="s">
        <v>326</v>
      </c>
      <c r="C313" s="48"/>
      <c r="D313" s="43"/>
      <c r="E313" s="52"/>
      <c r="F313" s="52"/>
      <c r="G313" s="53">
        <f>+G306+G308+G311+G312</f>
        <v>0</v>
      </c>
      <c r="H313" s="53"/>
    </row>
    <row r="314" s="1" customFormat="1" spans="1:8">
      <c r="A314" s="58">
        <v>6</v>
      </c>
      <c r="B314" s="41" t="s">
        <v>327</v>
      </c>
      <c r="C314" s="48"/>
      <c r="D314" s="41"/>
      <c r="E314" s="41"/>
      <c r="F314" s="41"/>
      <c r="G314" s="53">
        <v>0</v>
      </c>
      <c r="H314" s="53"/>
    </row>
    <row r="315" s="1" customFormat="1" spans="1:8">
      <c r="A315" s="58">
        <v>7</v>
      </c>
      <c r="B315" s="41" t="s">
        <v>328</v>
      </c>
      <c r="C315" s="42"/>
      <c r="D315" s="43"/>
      <c r="E315" s="52"/>
      <c r="F315" s="52"/>
      <c r="G315" s="53">
        <v>0</v>
      </c>
      <c r="H315" s="53"/>
    </row>
    <row r="316" s="1" customFormat="1" spans="1:8">
      <c r="A316" s="34" t="s">
        <v>329</v>
      </c>
      <c r="B316" s="34"/>
      <c r="C316" s="34"/>
      <c r="D316" s="34"/>
      <c r="E316" s="11"/>
      <c r="F316" s="32"/>
      <c r="G316" s="33"/>
      <c r="H316" s="17"/>
    </row>
    <row r="317" s="1" customFormat="1" spans="1:8">
      <c r="A317" s="35" t="s">
        <v>330</v>
      </c>
      <c r="B317" s="35"/>
      <c r="C317" s="35"/>
      <c r="D317" s="35"/>
      <c r="E317" s="35"/>
      <c r="F317" s="35"/>
      <c r="G317" s="35"/>
      <c r="H317" s="35"/>
    </row>
    <row r="318" s="1" customFormat="1" spans="1:8">
      <c r="A318" s="36" t="s">
        <v>319</v>
      </c>
      <c r="B318" s="25" t="s">
        <v>331</v>
      </c>
      <c r="C318" s="37"/>
      <c r="D318" s="37"/>
      <c r="E318" s="37"/>
      <c r="F318" s="37"/>
      <c r="G318" s="37"/>
      <c r="H318" s="37"/>
    </row>
    <row r="319" s="1" customFormat="1" spans="1:8">
      <c r="A319" s="36" t="s">
        <v>322</v>
      </c>
      <c r="B319" s="25" t="s">
        <v>367</v>
      </c>
      <c r="C319" s="37"/>
      <c r="D319" s="37"/>
      <c r="E319" s="37"/>
      <c r="F319" s="37"/>
      <c r="G319" s="37"/>
      <c r="H319" s="37"/>
    </row>
    <row r="320" s="1" customFormat="1" spans="1:8">
      <c r="A320" s="36" t="s">
        <v>324</v>
      </c>
      <c r="B320" s="25" t="s">
        <v>375</v>
      </c>
      <c r="C320" s="37"/>
      <c r="D320" s="37"/>
      <c r="E320" s="37"/>
      <c r="F320" s="37"/>
      <c r="G320" s="37"/>
      <c r="H320" s="37"/>
    </row>
    <row r="321" s="1" customFormat="1" ht="16.5" spans="1:8">
      <c r="A321" s="38"/>
      <c r="B321" s="39"/>
      <c r="C321" s="39"/>
      <c r="D321" s="39"/>
      <c r="E321" s="39"/>
      <c r="F321" s="39"/>
      <c r="G321" s="39"/>
      <c r="H321" s="39"/>
    </row>
    <row r="322" s="1" customFormat="1" ht="20.25" spans="1:8">
      <c r="A322" s="2" t="s">
        <v>309</v>
      </c>
      <c r="B322" s="3"/>
      <c r="C322" s="3"/>
      <c r="D322" s="3"/>
      <c r="E322" s="3"/>
      <c r="F322" s="3"/>
      <c r="G322" s="3"/>
      <c r="H322" s="3"/>
    </row>
    <row r="323" s="1" customFormat="1" spans="1:8">
      <c r="A323" s="4" t="s">
        <v>310</v>
      </c>
      <c r="B323" s="5" t="s">
        <v>389</v>
      </c>
      <c r="C323" s="4" t="s">
        <v>312</v>
      </c>
      <c r="D323" s="6" t="s">
        <v>390</v>
      </c>
      <c r="E323" s="7"/>
      <c r="F323" s="7" t="s">
        <v>21</v>
      </c>
      <c r="G323" s="8" t="s">
        <v>44</v>
      </c>
      <c r="H323" s="9"/>
    </row>
    <row r="324" s="1" customFormat="1" ht="24" spans="1:8">
      <c r="A324" s="10" t="s">
        <v>1</v>
      </c>
      <c r="B324" s="10" t="s">
        <v>314</v>
      </c>
      <c r="C324" s="10" t="s">
        <v>21</v>
      </c>
      <c r="D324" s="11" t="s">
        <v>315</v>
      </c>
      <c r="E324" s="11" t="s">
        <v>316</v>
      </c>
      <c r="F324" s="11" t="s">
        <v>317</v>
      </c>
      <c r="G324" s="11" t="s">
        <v>318</v>
      </c>
      <c r="H324" s="11" t="s">
        <v>28</v>
      </c>
    </row>
    <row r="325" s="1" customFormat="1" spans="1:8">
      <c r="A325" s="58">
        <v>1</v>
      </c>
      <c r="B325" s="41" t="s">
        <v>319</v>
      </c>
      <c r="C325" s="42"/>
      <c r="D325" s="43"/>
      <c r="E325" s="52"/>
      <c r="F325" s="52"/>
      <c r="G325" s="53">
        <f>+SUM(G326)</f>
        <v>0</v>
      </c>
      <c r="H325" s="53"/>
    </row>
    <row r="326" s="1" customFormat="1" spans="1:8">
      <c r="A326" s="45">
        <v>1.1</v>
      </c>
      <c r="B326" s="45" t="s">
        <v>320</v>
      </c>
      <c r="C326" s="45" t="s">
        <v>44</v>
      </c>
      <c r="D326" s="43"/>
      <c r="E326" s="43" t="s">
        <v>321</v>
      </c>
      <c r="F326" s="43">
        <v>50</v>
      </c>
      <c r="G326" s="54">
        <f>+D326*F326</f>
        <v>0</v>
      </c>
      <c r="H326" s="59"/>
    </row>
    <row r="327" s="1" customFormat="1" spans="1:8">
      <c r="A327" s="58">
        <v>2</v>
      </c>
      <c r="B327" s="41" t="s">
        <v>322</v>
      </c>
      <c r="C327" s="42"/>
      <c r="D327" s="43"/>
      <c r="E327" s="52"/>
      <c r="F327" s="52"/>
      <c r="G327" s="53">
        <f>+SUM(G328)</f>
        <v>0</v>
      </c>
      <c r="H327" s="53"/>
    </row>
    <row r="328" s="1" customFormat="1" spans="1:8">
      <c r="A328" s="45">
        <v>2.1</v>
      </c>
      <c r="B328" s="45" t="s">
        <v>391</v>
      </c>
      <c r="C328" s="45" t="s">
        <v>44</v>
      </c>
      <c r="D328" s="43"/>
      <c r="E328" s="57">
        <v>0.02</v>
      </c>
      <c r="F328" s="43"/>
      <c r="G328" s="54">
        <f>+D328*(1+E328)*F328</f>
        <v>0</v>
      </c>
      <c r="H328" s="59"/>
    </row>
    <row r="329" s="1" customFormat="1" spans="1:8">
      <c r="A329" s="58">
        <v>3</v>
      </c>
      <c r="B329" s="41" t="s">
        <v>324</v>
      </c>
      <c r="C329" s="45" t="s">
        <v>44</v>
      </c>
      <c r="D329" s="43"/>
      <c r="E329" s="43" t="s">
        <v>321</v>
      </c>
      <c r="F329" s="52">
        <v>15</v>
      </c>
      <c r="G329" s="53">
        <f>+D329*F329</f>
        <v>0</v>
      </c>
      <c r="H329" s="53"/>
    </row>
    <row r="330" s="1" customFormat="1" ht="24" spans="1:8">
      <c r="A330" s="58">
        <v>4</v>
      </c>
      <c r="B330" s="41" t="s">
        <v>325</v>
      </c>
      <c r="C330" s="48"/>
      <c r="D330" s="43"/>
      <c r="E330" s="52"/>
      <c r="F330" s="52"/>
      <c r="G330" s="53">
        <f>+(G325+G327+G329)*15%</f>
        <v>0</v>
      </c>
      <c r="H330" s="53"/>
    </row>
    <row r="331" s="1" customFormat="1" spans="1:8">
      <c r="A331" s="58">
        <v>5</v>
      </c>
      <c r="B331" s="41" t="s">
        <v>326</v>
      </c>
      <c r="C331" s="48"/>
      <c r="D331" s="43"/>
      <c r="E331" s="52"/>
      <c r="F331" s="52"/>
      <c r="G331" s="53">
        <f>+G325+G327+G329+G330</f>
        <v>0</v>
      </c>
      <c r="H331" s="53"/>
    </row>
    <row r="332" s="1" customFormat="1" spans="1:8">
      <c r="A332" s="58">
        <v>6</v>
      </c>
      <c r="B332" s="41" t="s">
        <v>327</v>
      </c>
      <c r="C332" s="48"/>
      <c r="D332" s="41"/>
      <c r="E332" s="41"/>
      <c r="F332" s="41"/>
      <c r="G332" s="53">
        <v>0</v>
      </c>
      <c r="H332" s="53"/>
    </row>
    <row r="333" s="1" customFormat="1" spans="1:8">
      <c r="A333" s="58">
        <v>7</v>
      </c>
      <c r="B333" s="41" t="s">
        <v>328</v>
      </c>
      <c r="C333" s="42"/>
      <c r="D333" s="43"/>
      <c r="E333" s="52"/>
      <c r="F333" s="52"/>
      <c r="G333" s="53">
        <v>0</v>
      </c>
      <c r="H333" s="53"/>
    </row>
    <row r="334" s="1" customFormat="1" spans="1:8">
      <c r="A334" s="34" t="s">
        <v>329</v>
      </c>
      <c r="B334" s="34"/>
      <c r="C334" s="34"/>
      <c r="D334" s="34"/>
      <c r="E334" s="11"/>
      <c r="F334" s="32"/>
      <c r="G334" s="33"/>
      <c r="H334" s="17"/>
    </row>
    <row r="335" s="1" customFormat="1" spans="1:8">
      <c r="A335" s="35" t="s">
        <v>330</v>
      </c>
      <c r="B335" s="35"/>
      <c r="C335" s="35"/>
      <c r="D335" s="35"/>
      <c r="E335" s="35"/>
      <c r="F335" s="35"/>
      <c r="G335" s="35"/>
      <c r="H335" s="35"/>
    </row>
    <row r="336" s="1" customFormat="1" spans="1:8">
      <c r="A336" s="36" t="s">
        <v>319</v>
      </c>
      <c r="B336" s="25" t="s">
        <v>331</v>
      </c>
      <c r="C336" s="37"/>
      <c r="D336" s="37"/>
      <c r="E336" s="37"/>
      <c r="F336" s="37"/>
      <c r="G336" s="37"/>
      <c r="H336" s="37"/>
    </row>
    <row r="337" s="1" customFormat="1" spans="1:8">
      <c r="A337" s="36" t="s">
        <v>322</v>
      </c>
      <c r="B337" s="25" t="s">
        <v>367</v>
      </c>
      <c r="C337" s="37"/>
      <c r="D337" s="37"/>
      <c r="E337" s="37"/>
      <c r="F337" s="37"/>
      <c r="G337" s="37"/>
      <c r="H337" s="37"/>
    </row>
    <row r="338" s="1" customFormat="1" spans="1:8">
      <c r="A338" s="36" t="s">
        <v>324</v>
      </c>
      <c r="B338" s="25" t="s">
        <v>375</v>
      </c>
      <c r="C338" s="37"/>
      <c r="D338" s="37"/>
      <c r="E338" s="37"/>
      <c r="F338" s="37"/>
      <c r="G338" s="37"/>
      <c r="H338" s="37"/>
    </row>
    <row r="339" s="1" customFormat="1" ht="16.5" spans="1:8">
      <c r="A339" s="38"/>
      <c r="B339" s="39"/>
      <c r="C339" s="39"/>
      <c r="D339" s="39"/>
      <c r="E339" s="39"/>
      <c r="F339" s="39"/>
      <c r="G339" s="39"/>
      <c r="H339" s="39"/>
    </row>
    <row r="340" s="1" customFormat="1" ht="20.25" spans="1:8">
      <c r="A340" s="2" t="s">
        <v>309</v>
      </c>
      <c r="B340" s="3"/>
      <c r="C340" s="3"/>
      <c r="D340" s="3"/>
      <c r="E340" s="3"/>
      <c r="F340" s="3"/>
      <c r="G340" s="3"/>
      <c r="H340" s="3"/>
    </row>
    <row r="341" s="1" customFormat="1" spans="1:8">
      <c r="A341" s="4" t="s">
        <v>310</v>
      </c>
      <c r="B341" s="5" t="s">
        <v>392</v>
      </c>
      <c r="C341" s="4" t="s">
        <v>312</v>
      </c>
      <c r="D341" s="6" t="s">
        <v>393</v>
      </c>
      <c r="E341" s="7"/>
      <c r="F341" s="7" t="s">
        <v>21</v>
      </c>
      <c r="G341" s="8" t="s">
        <v>44</v>
      </c>
      <c r="H341" s="9"/>
    </row>
    <row r="342" s="1" customFormat="1" ht="24" spans="1:8">
      <c r="A342" s="10" t="s">
        <v>1</v>
      </c>
      <c r="B342" s="10" t="s">
        <v>314</v>
      </c>
      <c r="C342" s="10" t="s">
        <v>21</v>
      </c>
      <c r="D342" s="11" t="s">
        <v>315</v>
      </c>
      <c r="E342" s="11" t="s">
        <v>316</v>
      </c>
      <c r="F342" s="11" t="s">
        <v>317</v>
      </c>
      <c r="G342" s="11" t="s">
        <v>318</v>
      </c>
      <c r="H342" s="11" t="s">
        <v>28</v>
      </c>
    </row>
    <row r="343" s="1" customFormat="1" spans="1:8">
      <c r="A343" s="58">
        <v>1</v>
      </c>
      <c r="B343" s="41" t="s">
        <v>319</v>
      </c>
      <c r="C343" s="42"/>
      <c r="D343" s="43"/>
      <c r="E343" s="52"/>
      <c r="F343" s="52"/>
      <c r="G343" s="53">
        <f>+SUM(G344)</f>
        <v>0</v>
      </c>
      <c r="H343" s="53"/>
    </row>
    <row r="344" s="1" customFormat="1" spans="1:8">
      <c r="A344" s="45">
        <v>1.1</v>
      </c>
      <c r="B344" s="45" t="s">
        <v>320</v>
      </c>
      <c r="C344" s="45" t="s">
        <v>44</v>
      </c>
      <c r="D344" s="43"/>
      <c r="E344" s="43" t="s">
        <v>321</v>
      </c>
      <c r="F344" s="43">
        <v>80</v>
      </c>
      <c r="G344" s="54">
        <f>+D344*F344</f>
        <v>0</v>
      </c>
      <c r="H344" s="59"/>
    </row>
    <row r="345" s="1" customFormat="1" spans="1:8">
      <c r="A345" s="58">
        <v>2</v>
      </c>
      <c r="B345" s="41" t="s">
        <v>322</v>
      </c>
      <c r="C345" s="42"/>
      <c r="D345" s="43"/>
      <c r="E345" s="52"/>
      <c r="F345" s="52"/>
      <c r="G345" s="53">
        <f>+SUM(G346:G347)</f>
        <v>0</v>
      </c>
      <c r="H345" s="53"/>
    </row>
    <row r="346" s="1" customFormat="1" spans="1:8">
      <c r="A346" s="45">
        <v>2.1</v>
      </c>
      <c r="B346" s="45" t="s">
        <v>387</v>
      </c>
      <c r="C346" s="45" t="s">
        <v>44</v>
      </c>
      <c r="D346" s="43"/>
      <c r="E346" s="57">
        <v>0.02</v>
      </c>
      <c r="F346" s="43"/>
      <c r="G346" s="54">
        <f>+D346*(1+E346)*F346</f>
        <v>0</v>
      </c>
      <c r="H346" s="59"/>
    </row>
    <row r="347" s="1" customFormat="1" spans="1:8">
      <c r="A347" s="45">
        <v>2.2</v>
      </c>
      <c r="B347" s="45" t="s">
        <v>394</v>
      </c>
      <c r="C347" s="45" t="s">
        <v>44</v>
      </c>
      <c r="D347" s="43"/>
      <c r="E347" s="57">
        <v>0.02</v>
      </c>
      <c r="F347" s="43"/>
      <c r="G347" s="54">
        <f>+D347*(1+E347)*F347</f>
        <v>0</v>
      </c>
      <c r="H347" s="59"/>
    </row>
    <row r="348" s="1" customFormat="1" spans="1:8">
      <c r="A348" s="58">
        <v>3</v>
      </c>
      <c r="B348" s="41" t="s">
        <v>324</v>
      </c>
      <c r="C348" s="45" t="s">
        <v>44</v>
      </c>
      <c r="D348" s="43"/>
      <c r="E348" s="43" t="s">
        <v>321</v>
      </c>
      <c r="F348" s="52">
        <v>40</v>
      </c>
      <c r="G348" s="53">
        <f>+D348*F348</f>
        <v>0</v>
      </c>
      <c r="H348" s="53"/>
    </row>
    <row r="349" s="1" customFormat="1" ht="24" spans="1:8">
      <c r="A349" s="58">
        <v>4</v>
      </c>
      <c r="B349" s="41" t="s">
        <v>325</v>
      </c>
      <c r="C349" s="48"/>
      <c r="D349" s="43"/>
      <c r="E349" s="52"/>
      <c r="F349" s="52"/>
      <c r="G349" s="53">
        <f>+(G343+G345+G348)*15%</f>
        <v>0</v>
      </c>
      <c r="H349" s="53"/>
    </row>
    <row r="350" s="1" customFormat="1" spans="1:8">
      <c r="A350" s="58">
        <v>5</v>
      </c>
      <c r="B350" s="41" t="s">
        <v>326</v>
      </c>
      <c r="C350" s="48"/>
      <c r="D350" s="43"/>
      <c r="E350" s="52"/>
      <c r="F350" s="52"/>
      <c r="G350" s="53">
        <f>+G343+G345+G348+G349</f>
        <v>0</v>
      </c>
      <c r="H350" s="53"/>
    </row>
    <row r="351" s="1" customFormat="1" spans="1:8">
      <c r="A351" s="58">
        <v>6</v>
      </c>
      <c r="B351" s="41" t="s">
        <v>327</v>
      </c>
      <c r="C351" s="48"/>
      <c r="D351" s="41"/>
      <c r="E351" s="41"/>
      <c r="F351" s="41"/>
      <c r="G351" s="53">
        <v>0</v>
      </c>
      <c r="H351" s="53"/>
    </row>
    <row r="352" s="1" customFormat="1" spans="1:8">
      <c r="A352" s="58">
        <v>7</v>
      </c>
      <c r="B352" s="41" t="s">
        <v>328</v>
      </c>
      <c r="C352" s="42"/>
      <c r="D352" s="43"/>
      <c r="E352" s="52"/>
      <c r="F352" s="52"/>
      <c r="G352" s="53">
        <v>0</v>
      </c>
      <c r="H352" s="53"/>
    </row>
    <row r="353" s="1" customFormat="1" spans="1:8">
      <c r="A353" s="34" t="s">
        <v>329</v>
      </c>
      <c r="B353" s="34"/>
      <c r="C353" s="34"/>
      <c r="D353" s="34"/>
      <c r="E353" s="11"/>
      <c r="F353" s="32"/>
      <c r="G353" s="33"/>
      <c r="H353" s="17"/>
    </row>
    <row r="354" s="1" customFormat="1" spans="1:8">
      <c r="A354" s="35" t="s">
        <v>330</v>
      </c>
      <c r="B354" s="35"/>
      <c r="C354" s="35"/>
      <c r="D354" s="35"/>
      <c r="E354" s="35"/>
      <c r="F354" s="35"/>
      <c r="G354" s="35"/>
      <c r="H354" s="35"/>
    </row>
    <row r="355" s="1" customFormat="1" spans="1:8">
      <c r="A355" s="36" t="s">
        <v>319</v>
      </c>
      <c r="B355" s="25" t="s">
        <v>331</v>
      </c>
      <c r="C355" s="37"/>
      <c r="D355" s="37"/>
      <c r="E355" s="37"/>
      <c r="F355" s="37"/>
      <c r="G355" s="37"/>
      <c r="H355" s="37"/>
    </row>
    <row r="356" s="1" customFormat="1" spans="1:8">
      <c r="A356" s="36" t="s">
        <v>322</v>
      </c>
      <c r="B356" s="25" t="s">
        <v>367</v>
      </c>
      <c r="C356" s="37"/>
      <c r="D356" s="37"/>
      <c r="E356" s="37"/>
      <c r="F356" s="37"/>
      <c r="G356" s="37"/>
      <c r="H356" s="37"/>
    </row>
    <row r="357" s="1" customFormat="1" spans="1:8">
      <c r="A357" s="36" t="s">
        <v>324</v>
      </c>
      <c r="B357" s="25" t="s">
        <v>375</v>
      </c>
      <c r="C357" s="37"/>
      <c r="D357" s="37"/>
      <c r="E357" s="37"/>
      <c r="F357" s="37"/>
      <c r="G357" s="37"/>
      <c r="H357" s="37"/>
    </row>
    <row r="358" s="1" customFormat="1" ht="16.5" spans="1:8">
      <c r="A358" s="38"/>
      <c r="B358" s="39"/>
      <c r="C358" s="39"/>
      <c r="D358" s="39"/>
      <c r="E358" s="39"/>
      <c r="F358" s="39"/>
      <c r="G358" s="39"/>
      <c r="H358" s="39"/>
    </row>
    <row r="359" s="1" customFormat="1" ht="20.25" spans="1:8">
      <c r="A359" s="2" t="s">
        <v>309</v>
      </c>
      <c r="B359" s="3"/>
      <c r="C359" s="3"/>
      <c r="D359" s="3"/>
      <c r="E359" s="3"/>
      <c r="F359" s="3"/>
      <c r="G359" s="3"/>
      <c r="H359" s="3"/>
    </row>
    <row r="360" s="1" customFormat="1" spans="1:8">
      <c r="A360" s="4" t="s">
        <v>310</v>
      </c>
      <c r="B360" s="5" t="s">
        <v>395</v>
      </c>
      <c r="C360" s="4" t="s">
        <v>312</v>
      </c>
      <c r="D360" s="6" t="s">
        <v>396</v>
      </c>
      <c r="E360" s="7"/>
      <c r="F360" s="7" t="s">
        <v>21</v>
      </c>
      <c r="G360" s="8" t="s">
        <v>44</v>
      </c>
      <c r="H360" s="9"/>
    </row>
    <row r="361" s="1" customFormat="1" ht="24" spans="1:8">
      <c r="A361" s="10" t="s">
        <v>1</v>
      </c>
      <c r="B361" s="10" t="s">
        <v>314</v>
      </c>
      <c r="C361" s="10" t="s">
        <v>21</v>
      </c>
      <c r="D361" s="11" t="s">
        <v>315</v>
      </c>
      <c r="E361" s="11" t="s">
        <v>316</v>
      </c>
      <c r="F361" s="11" t="s">
        <v>317</v>
      </c>
      <c r="G361" s="11" t="s">
        <v>318</v>
      </c>
      <c r="H361" s="11" t="s">
        <v>28</v>
      </c>
    </row>
    <row r="362" s="1" customFormat="1" spans="1:8">
      <c r="A362" s="58">
        <v>1</v>
      </c>
      <c r="B362" s="41" t="s">
        <v>319</v>
      </c>
      <c r="C362" s="42"/>
      <c r="D362" s="43"/>
      <c r="E362" s="52"/>
      <c r="F362" s="52"/>
      <c r="G362" s="53">
        <f>+SUM(G363)</f>
        <v>0</v>
      </c>
      <c r="H362" s="53"/>
    </row>
    <row r="363" s="1" customFormat="1" spans="1:8">
      <c r="A363" s="45">
        <v>1.1</v>
      </c>
      <c r="B363" s="45" t="s">
        <v>320</v>
      </c>
      <c r="C363" s="45" t="s">
        <v>44</v>
      </c>
      <c r="D363" s="43"/>
      <c r="E363" s="43" t="s">
        <v>321</v>
      </c>
      <c r="F363" s="43">
        <v>55</v>
      </c>
      <c r="G363" s="54">
        <f>+D363*F363</f>
        <v>0</v>
      </c>
      <c r="H363" s="59"/>
    </row>
    <row r="364" s="1" customFormat="1" spans="1:8">
      <c r="A364" s="58">
        <v>2</v>
      </c>
      <c r="B364" s="41" t="s">
        <v>322</v>
      </c>
      <c r="C364" s="42"/>
      <c r="D364" s="43"/>
      <c r="E364" s="52"/>
      <c r="F364" s="52"/>
      <c r="G364" s="53">
        <f>+SUM(G365:G366)</f>
        <v>0</v>
      </c>
      <c r="H364" s="53"/>
    </row>
    <row r="365" s="1" customFormat="1" spans="1:8">
      <c r="A365" s="45">
        <v>2.1</v>
      </c>
      <c r="B365" s="45" t="s">
        <v>387</v>
      </c>
      <c r="C365" s="45" t="s">
        <v>44</v>
      </c>
      <c r="D365" s="43"/>
      <c r="E365" s="57">
        <v>0.02</v>
      </c>
      <c r="F365" s="43"/>
      <c r="G365" s="54">
        <f>+D365*(1+E365)*F365</f>
        <v>0</v>
      </c>
      <c r="H365" s="59"/>
    </row>
    <row r="366" s="1" customFormat="1" spans="1:8">
      <c r="A366" s="45">
        <v>2.2</v>
      </c>
      <c r="B366" s="45" t="s">
        <v>397</v>
      </c>
      <c r="C366" s="45" t="s">
        <v>44</v>
      </c>
      <c r="D366" s="43"/>
      <c r="E366" s="57">
        <v>0.02</v>
      </c>
      <c r="F366" s="43"/>
      <c r="G366" s="54">
        <f>+D366*(1+E366)*F366</f>
        <v>0</v>
      </c>
      <c r="H366" s="59"/>
    </row>
    <row r="367" s="1" customFormat="1" spans="1:8">
      <c r="A367" s="58">
        <v>3</v>
      </c>
      <c r="B367" s="41" t="s">
        <v>324</v>
      </c>
      <c r="C367" s="45" t="s">
        <v>44</v>
      </c>
      <c r="D367" s="43"/>
      <c r="E367" s="43" t="s">
        <v>321</v>
      </c>
      <c r="F367" s="52">
        <v>20</v>
      </c>
      <c r="G367" s="53">
        <f>+D367*F367</f>
        <v>0</v>
      </c>
      <c r="H367" s="53"/>
    </row>
    <row r="368" s="1" customFormat="1" ht="24" spans="1:8">
      <c r="A368" s="58">
        <v>4</v>
      </c>
      <c r="B368" s="41" t="s">
        <v>325</v>
      </c>
      <c r="C368" s="48"/>
      <c r="D368" s="43"/>
      <c r="E368" s="52"/>
      <c r="F368" s="52"/>
      <c r="G368" s="53">
        <f>+(G362+G364+G367)*15%</f>
        <v>0</v>
      </c>
      <c r="H368" s="53"/>
    </row>
    <row r="369" s="1" customFormat="1" spans="1:8">
      <c r="A369" s="58">
        <v>5</v>
      </c>
      <c r="B369" s="41" t="s">
        <v>326</v>
      </c>
      <c r="C369" s="48"/>
      <c r="D369" s="43"/>
      <c r="E369" s="52"/>
      <c r="F369" s="52"/>
      <c r="G369" s="53">
        <f>+G362+G364+G367+G368</f>
        <v>0</v>
      </c>
      <c r="H369" s="53"/>
    </row>
    <row r="370" s="1" customFormat="1" spans="1:8">
      <c r="A370" s="58">
        <v>6</v>
      </c>
      <c r="B370" s="41" t="s">
        <v>327</v>
      </c>
      <c r="C370" s="48"/>
      <c r="D370" s="41"/>
      <c r="E370" s="41"/>
      <c r="F370" s="41"/>
      <c r="G370" s="53">
        <v>0</v>
      </c>
      <c r="H370" s="53"/>
    </row>
    <row r="371" s="1" customFormat="1" spans="1:8">
      <c r="A371" s="58">
        <v>7</v>
      </c>
      <c r="B371" s="41" t="s">
        <v>328</v>
      </c>
      <c r="C371" s="42"/>
      <c r="D371" s="43"/>
      <c r="E371" s="52"/>
      <c r="F371" s="52"/>
      <c r="G371" s="53">
        <v>0</v>
      </c>
      <c r="H371" s="53"/>
    </row>
    <row r="372" s="1" customFormat="1" spans="1:8">
      <c r="A372" s="34" t="s">
        <v>329</v>
      </c>
      <c r="B372" s="34"/>
      <c r="C372" s="34"/>
      <c r="D372" s="34"/>
      <c r="E372" s="11"/>
      <c r="F372" s="32"/>
      <c r="G372" s="33"/>
      <c r="H372" s="17"/>
    </row>
    <row r="373" s="1" customFormat="1" spans="1:8">
      <c r="A373" s="35" t="s">
        <v>330</v>
      </c>
      <c r="B373" s="35"/>
      <c r="C373" s="35"/>
      <c r="D373" s="35"/>
      <c r="E373" s="35"/>
      <c r="F373" s="35"/>
      <c r="G373" s="35"/>
      <c r="H373" s="35"/>
    </row>
    <row r="374" s="1" customFormat="1" spans="1:8">
      <c r="A374" s="36" t="s">
        <v>319</v>
      </c>
      <c r="B374" s="25" t="s">
        <v>331</v>
      </c>
      <c r="C374" s="37"/>
      <c r="D374" s="37"/>
      <c r="E374" s="37"/>
      <c r="F374" s="37"/>
      <c r="G374" s="37"/>
      <c r="H374" s="37"/>
    </row>
    <row r="375" s="1" customFormat="1" spans="1:8">
      <c r="A375" s="36" t="s">
        <v>322</v>
      </c>
      <c r="B375" s="25" t="s">
        <v>367</v>
      </c>
      <c r="C375" s="37"/>
      <c r="D375" s="37"/>
      <c r="E375" s="37"/>
      <c r="F375" s="37"/>
      <c r="G375" s="37"/>
      <c r="H375" s="37"/>
    </row>
    <row r="376" s="1" customFormat="1" spans="1:8">
      <c r="A376" s="36" t="s">
        <v>324</v>
      </c>
      <c r="B376" s="25" t="s">
        <v>375</v>
      </c>
      <c r="C376" s="37"/>
      <c r="D376" s="37"/>
      <c r="E376" s="37"/>
      <c r="F376" s="37"/>
      <c r="G376" s="37"/>
      <c r="H376" s="37"/>
    </row>
    <row r="377" s="1" customFormat="1" ht="16.5" spans="1:8">
      <c r="A377" s="38"/>
      <c r="B377" s="39"/>
      <c r="C377" s="39"/>
      <c r="D377" s="39"/>
      <c r="E377" s="39"/>
      <c r="F377" s="39"/>
      <c r="G377" s="39"/>
      <c r="H377" s="39"/>
    </row>
    <row r="378" s="1" customFormat="1" ht="20.25" spans="1:8">
      <c r="A378" s="2" t="s">
        <v>309</v>
      </c>
      <c r="B378" s="3"/>
      <c r="C378" s="3"/>
      <c r="D378" s="3"/>
      <c r="E378" s="3"/>
      <c r="F378" s="3"/>
      <c r="G378" s="3"/>
      <c r="H378" s="3"/>
    </row>
    <row r="379" s="1" customFormat="1" ht="33.95" customHeight="1" spans="1:8">
      <c r="A379" s="4" t="s">
        <v>310</v>
      </c>
      <c r="B379" s="5" t="s">
        <v>398</v>
      </c>
      <c r="C379" s="4" t="s">
        <v>312</v>
      </c>
      <c r="D379" s="6" t="s">
        <v>399</v>
      </c>
      <c r="E379" s="7"/>
      <c r="F379" s="7" t="s">
        <v>21</v>
      </c>
      <c r="G379" s="8" t="s">
        <v>122</v>
      </c>
      <c r="H379" s="9"/>
    </row>
    <row r="380" s="1" customFormat="1" ht="24" spans="1:8">
      <c r="A380" s="10" t="s">
        <v>1</v>
      </c>
      <c r="B380" s="10" t="s">
        <v>314</v>
      </c>
      <c r="C380" s="10" t="s">
        <v>21</v>
      </c>
      <c r="D380" s="11" t="s">
        <v>315</v>
      </c>
      <c r="E380" s="11" t="s">
        <v>316</v>
      </c>
      <c r="F380" s="11" t="s">
        <v>317</v>
      </c>
      <c r="G380" s="11" t="s">
        <v>318</v>
      </c>
      <c r="H380" s="11" t="s">
        <v>28</v>
      </c>
    </row>
    <row r="381" s="1" customFormat="1" spans="1:8">
      <c r="A381" s="58">
        <v>1</v>
      </c>
      <c r="B381" s="41" t="s">
        <v>319</v>
      </c>
      <c r="C381" s="42"/>
      <c r="D381" s="43"/>
      <c r="E381" s="52"/>
      <c r="F381" s="52"/>
      <c r="G381" s="53">
        <f>+SUM(G382)</f>
        <v>0</v>
      </c>
      <c r="H381" s="53"/>
    </row>
    <row r="382" s="1" customFormat="1" spans="1:8">
      <c r="A382" s="45">
        <v>1.1</v>
      </c>
      <c r="B382" s="45" t="s">
        <v>320</v>
      </c>
      <c r="C382" s="45" t="s">
        <v>122</v>
      </c>
      <c r="D382" s="43"/>
      <c r="E382" s="43" t="s">
        <v>321</v>
      </c>
      <c r="F382" s="43">
        <v>50</v>
      </c>
      <c r="G382" s="54">
        <f>+D382*F382</f>
        <v>0</v>
      </c>
      <c r="H382" s="59"/>
    </row>
    <row r="383" s="1" customFormat="1" spans="1:8">
      <c r="A383" s="58">
        <v>2</v>
      </c>
      <c r="B383" s="41" t="s">
        <v>322</v>
      </c>
      <c r="C383" s="42"/>
      <c r="D383" s="43"/>
      <c r="E383" s="52"/>
      <c r="F383" s="52"/>
      <c r="G383" s="53">
        <f>+SUM(G384:G386)</f>
        <v>0</v>
      </c>
      <c r="H383" s="53"/>
    </row>
    <row r="384" s="1" customFormat="1" spans="1:8">
      <c r="A384" s="45">
        <v>2.1</v>
      </c>
      <c r="B384" s="45" t="s">
        <v>359</v>
      </c>
      <c r="C384" s="45" t="s">
        <v>44</v>
      </c>
      <c r="D384" s="43"/>
      <c r="E384" s="57">
        <v>0.02</v>
      </c>
      <c r="F384" s="43"/>
      <c r="G384" s="54">
        <f t="shared" ref="G384:G386" si="1">+D384*(1+E384)*F384</f>
        <v>0</v>
      </c>
      <c r="H384" s="59"/>
    </row>
    <row r="385" s="1" customFormat="1" spans="1:8">
      <c r="A385" s="45">
        <v>2.2</v>
      </c>
      <c r="B385" s="45" t="s">
        <v>360</v>
      </c>
      <c r="C385" s="45" t="s">
        <v>44</v>
      </c>
      <c r="D385" s="43"/>
      <c r="E385" s="57">
        <v>0.02</v>
      </c>
      <c r="F385" s="43"/>
      <c r="G385" s="54">
        <f t="shared" si="1"/>
        <v>0</v>
      </c>
      <c r="H385" s="59"/>
    </row>
    <row r="386" s="1" customFormat="1" spans="1:8">
      <c r="A386" s="45">
        <v>2.3</v>
      </c>
      <c r="B386" s="45" t="s">
        <v>356</v>
      </c>
      <c r="C386" s="45" t="s">
        <v>44</v>
      </c>
      <c r="D386" s="43"/>
      <c r="E386" s="57">
        <v>0.02</v>
      </c>
      <c r="F386" s="43"/>
      <c r="G386" s="54">
        <f t="shared" si="1"/>
        <v>0</v>
      </c>
      <c r="H386" s="59"/>
    </row>
    <row r="387" s="1" customFormat="1" spans="1:8">
      <c r="A387" s="58">
        <v>3</v>
      </c>
      <c r="B387" s="41" t="s">
        <v>324</v>
      </c>
      <c r="C387" s="45" t="s">
        <v>122</v>
      </c>
      <c r="D387" s="43"/>
      <c r="E387" s="43" t="s">
        <v>321</v>
      </c>
      <c r="F387" s="52">
        <v>13.5</v>
      </c>
      <c r="G387" s="53">
        <f>+D387*F387</f>
        <v>0</v>
      </c>
      <c r="H387" s="53"/>
    </row>
    <row r="388" s="1" customFormat="1" ht="24" spans="1:8">
      <c r="A388" s="58">
        <v>4</v>
      </c>
      <c r="B388" s="41" t="s">
        <v>325</v>
      </c>
      <c r="C388" s="48"/>
      <c r="D388" s="43"/>
      <c r="E388" s="52"/>
      <c r="F388" s="52"/>
      <c r="G388" s="53">
        <f>+(G381+G383+G387)*15%</f>
        <v>0</v>
      </c>
      <c r="H388" s="53"/>
    </row>
    <row r="389" s="1" customFormat="1" spans="1:8">
      <c r="A389" s="58">
        <v>5</v>
      </c>
      <c r="B389" s="41" t="s">
        <v>326</v>
      </c>
      <c r="C389" s="48"/>
      <c r="D389" s="43"/>
      <c r="E389" s="52"/>
      <c r="F389" s="52"/>
      <c r="G389" s="53">
        <f>+G381+G383+G387+G388</f>
        <v>0</v>
      </c>
      <c r="H389" s="53"/>
    </row>
    <row r="390" s="1" customFormat="1" spans="1:8">
      <c r="A390" s="58">
        <v>6</v>
      </c>
      <c r="B390" s="41" t="s">
        <v>327</v>
      </c>
      <c r="C390" s="48"/>
      <c r="D390" s="41"/>
      <c r="E390" s="41"/>
      <c r="F390" s="41"/>
      <c r="G390" s="53">
        <v>0</v>
      </c>
      <c r="H390" s="53"/>
    </row>
    <row r="391" s="1" customFormat="1" spans="1:8">
      <c r="A391" s="58">
        <v>7</v>
      </c>
      <c r="B391" s="41" t="s">
        <v>328</v>
      </c>
      <c r="C391" s="42"/>
      <c r="D391" s="43"/>
      <c r="E391" s="52"/>
      <c r="F391" s="52"/>
      <c r="G391" s="53">
        <v>0</v>
      </c>
      <c r="H391" s="53"/>
    </row>
    <row r="392" s="1" customFormat="1" spans="1:8">
      <c r="A392" s="24">
        <v>5</v>
      </c>
      <c r="B392" s="25" t="s">
        <v>326</v>
      </c>
      <c r="C392" s="26"/>
      <c r="D392" s="11"/>
      <c r="E392" s="11"/>
      <c r="F392" s="27"/>
      <c r="G392" s="17"/>
      <c r="H392" s="28"/>
    </row>
    <row r="393" s="1" customFormat="1" spans="1:8">
      <c r="A393" s="24">
        <v>6</v>
      </c>
      <c r="B393" s="25" t="s">
        <v>327</v>
      </c>
      <c r="C393" s="26"/>
      <c r="D393" s="25"/>
      <c r="E393" s="11"/>
      <c r="F393" s="25"/>
      <c r="G393" s="17"/>
      <c r="H393" s="28"/>
    </row>
    <row r="394" s="1" customFormat="1" spans="1:8">
      <c r="A394" s="12">
        <v>7</v>
      </c>
      <c r="B394" s="29" t="s">
        <v>328</v>
      </c>
      <c r="C394" s="30"/>
      <c r="D394" s="31"/>
      <c r="E394" s="11"/>
      <c r="F394" s="32"/>
      <c r="G394" s="33"/>
      <c r="H394" s="17"/>
    </row>
    <row r="395" s="1" customFormat="1" spans="1:8">
      <c r="A395" s="34" t="s">
        <v>329</v>
      </c>
      <c r="B395" s="34"/>
      <c r="C395" s="34"/>
      <c r="D395" s="34"/>
      <c r="E395" s="34"/>
      <c r="F395" s="34"/>
      <c r="G395" s="34"/>
      <c r="H395" s="34"/>
    </row>
    <row r="396" s="1" customFormat="1" spans="1:8">
      <c r="A396" s="35" t="s">
        <v>330</v>
      </c>
      <c r="B396" s="35"/>
      <c r="C396" s="35"/>
      <c r="D396" s="35"/>
      <c r="E396" s="35"/>
      <c r="F396" s="35"/>
      <c r="G396" s="35"/>
      <c r="H396" s="35"/>
    </row>
    <row r="397" s="1" customFormat="1" ht="24.75" customHeight="1" spans="1:8">
      <c r="A397" s="36" t="s">
        <v>319</v>
      </c>
      <c r="B397" s="25" t="s">
        <v>331</v>
      </c>
      <c r="C397" s="37"/>
      <c r="D397" s="37"/>
      <c r="E397" s="37"/>
      <c r="F397" s="37"/>
      <c r="G397" s="37"/>
      <c r="H397" s="37"/>
    </row>
    <row r="398" s="1" customFormat="1" spans="1:8">
      <c r="A398" s="36" t="s">
        <v>322</v>
      </c>
      <c r="B398" s="25" t="s">
        <v>367</v>
      </c>
      <c r="C398" s="37"/>
      <c r="D398" s="37"/>
      <c r="E398" s="37"/>
      <c r="F398" s="37"/>
      <c r="G398" s="37"/>
      <c r="H398" s="37"/>
    </row>
    <row r="399" s="1" customFormat="1" spans="1:8">
      <c r="A399" s="36" t="s">
        <v>324</v>
      </c>
      <c r="B399" s="25" t="s">
        <v>331</v>
      </c>
      <c r="C399" s="37"/>
      <c r="D399" s="37"/>
      <c r="E399" s="37"/>
      <c r="F399" s="37"/>
      <c r="G399" s="37"/>
      <c r="H399" s="37"/>
    </row>
    <row r="400" s="1" customFormat="1" ht="16.5" spans="1:8">
      <c r="A400" s="38"/>
      <c r="B400" s="39"/>
      <c r="C400" s="39"/>
      <c r="D400" s="39"/>
      <c r="E400" s="39"/>
      <c r="F400" s="39"/>
      <c r="G400" s="39"/>
      <c r="H400" s="39"/>
    </row>
    <row r="401" s="1" customFormat="1" ht="20.25" spans="1:8">
      <c r="A401" s="2" t="s">
        <v>309</v>
      </c>
      <c r="B401" s="39"/>
      <c r="C401" s="39"/>
      <c r="D401" s="39"/>
      <c r="E401" s="39"/>
      <c r="F401" s="39"/>
      <c r="G401" s="39"/>
      <c r="H401" s="39"/>
    </row>
    <row r="402" s="1" customFormat="1" spans="1:8">
      <c r="A402" s="4" t="s">
        <v>310</v>
      </c>
      <c r="B402" s="5" t="s">
        <v>400</v>
      </c>
      <c r="C402" s="4" t="s">
        <v>312</v>
      </c>
      <c r="D402" s="6" t="s">
        <v>401</v>
      </c>
      <c r="E402" s="7"/>
      <c r="F402" s="7" t="s">
        <v>21</v>
      </c>
      <c r="G402" s="8" t="s">
        <v>44</v>
      </c>
      <c r="H402" s="9"/>
    </row>
    <row r="403" s="1" customFormat="1" ht="24" spans="1:8">
      <c r="A403" s="10" t="s">
        <v>1</v>
      </c>
      <c r="B403" s="10" t="s">
        <v>314</v>
      </c>
      <c r="C403" s="10" t="s">
        <v>21</v>
      </c>
      <c r="D403" s="11" t="s">
        <v>315</v>
      </c>
      <c r="E403" s="11" t="s">
        <v>316</v>
      </c>
      <c r="F403" s="11" t="s">
        <v>317</v>
      </c>
      <c r="G403" s="11" t="s">
        <v>318</v>
      </c>
      <c r="H403" s="11" t="s">
        <v>28</v>
      </c>
    </row>
    <row r="404" s="1" customFormat="1" spans="1:8">
      <c r="A404" s="58">
        <v>1</v>
      </c>
      <c r="B404" s="41" t="s">
        <v>319</v>
      </c>
      <c r="C404" s="42"/>
      <c r="D404" s="43"/>
      <c r="E404" s="52"/>
      <c r="F404" s="52"/>
      <c r="G404" s="53">
        <f>+SUM(G405)</f>
        <v>0</v>
      </c>
      <c r="H404" s="53"/>
    </row>
    <row r="405" s="1" customFormat="1" spans="1:8">
      <c r="A405" s="45">
        <v>1.1</v>
      </c>
      <c r="B405" s="45" t="s">
        <v>320</v>
      </c>
      <c r="C405" s="45" t="s">
        <v>122</v>
      </c>
      <c r="D405" s="43"/>
      <c r="E405" s="43" t="s">
        <v>321</v>
      </c>
      <c r="F405" s="43">
        <v>50</v>
      </c>
      <c r="G405" s="54">
        <f>+D405*F405</f>
        <v>0</v>
      </c>
      <c r="H405" s="59"/>
    </row>
    <row r="406" s="1" customFormat="1" spans="1:8">
      <c r="A406" s="58">
        <v>2</v>
      </c>
      <c r="B406" s="41" t="s">
        <v>322</v>
      </c>
      <c r="C406" s="42"/>
      <c r="D406" s="43"/>
      <c r="E406" s="52"/>
      <c r="F406" s="52"/>
      <c r="G406" s="53">
        <f>+SUM(G407:G408)</f>
        <v>0</v>
      </c>
      <c r="H406" s="53"/>
    </row>
    <row r="407" s="1" customFormat="1" spans="1:8">
      <c r="A407" s="45">
        <v>2.1</v>
      </c>
      <c r="B407" s="45" t="s">
        <v>359</v>
      </c>
      <c r="C407" s="45" t="s">
        <v>44</v>
      </c>
      <c r="D407" s="43"/>
      <c r="E407" s="57">
        <v>0.02</v>
      </c>
      <c r="F407" s="43"/>
      <c r="G407" s="54">
        <f>+D407*(1+E407)*F407</f>
        <v>0</v>
      </c>
      <c r="H407" s="59"/>
    </row>
    <row r="408" s="1" customFormat="1" spans="1:8">
      <c r="A408" s="45">
        <v>2.2</v>
      </c>
      <c r="B408" s="45" t="s">
        <v>360</v>
      </c>
      <c r="C408" s="45" t="s">
        <v>44</v>
      </c>
      <c r="D408" s="43"/>
      <c r="E408" s="57">
        <v>0.02</v>
      </c>
      <c r="F408" s="43"/>
      <c r="G408" s="54">
        <f>+D408*(1+E408)*F408</f>
        <v>0</v>
      </c>
      <c r="H408" s="59"/>
    </row>
    <row r="409" s="1" customFormat="1" spans="1:8">
      <c r="A409" s="58">
        <v>3</v>
      </c>
      <c r="B409" s="41" t="s">
        <v>324</v>
      </c>
      <c r="C409" s="45" t="s">
        <v>122</v>
      </c>
      <c r="D409" s="43"/>
      <c r="E409" s="43" t="s">
        <v>321</v>
      </c>
      <c r="F409" s="52">
        <v>12.5</v>
      </c>
      <c r="G409" s="53">
        <f>+D409*F409</f>
        <v>0</v>
      </c>
      <c r="H409" s="53"/>
    </row>
    <row r="410" s="1" customFormat="1" ht="24" spans="1:8">
      <c r="A410" s="58">
        <v>4</v>
      </c>
      <c r="B410" s="41" t="s">
        <v>325</v>
      </c>
      <c r="C410" s="48"/>
      <c r="D410" s="43"/>
      <c r="E410" s="52"/>
      <c r="F410" s="52"/>
      <c r="G410" s="53">
        <f>+(G404+G406+G409)*15%</f>
        <v>0</v>
      </c>
      <c r="H410" s="53"/>
    </row>
    <row r="411" s="1" customFormat="1" spans="1:8">
      <c r="A411" s="58">
        <v>5</v>
      </c>
      <c r="B411" s="41" t="s">
        <v>326</v>
      </c>
      <c r="C411" s="48"/>
      <c r="D411" s="43"/>
      <c r="E411" s="52"/>
      <c r="F411" s="52"/>
      <c r="G411" s="53">
        <f>+G404+G406+G409+G410</f>
        <v>0</v>
      </c>
      <c r="H411" s="53"/>
    </row>
    <row r="412" s="1" customFormat="1" spans="1:8">
      <c r="A412" s="58">
        <v>6</v>
      </c>
      <c r="B412" s="41" t="s">
        <v>327</v>
      </c>
      <c r="C412" s="48"/>
      <c r="D412" s="41"/>
      <c r="E412" s="41"/>
      <c r="F412" s="41"/>
      <c r="G412" s="53">
        <v>0</v>
      </c>
      <c r="H412" s="53"/>
    </row>
    <row r="413" s="1" customFormat="1" spans="1:8">
      <c r="A413" s="58">
        <v>7</v>
      </c>
      <c r="B413" s="41" t="s">
        <v>328</v>
      </c>
      <c r="C413" s="42"/>
      <c r="D413" s="43"/>
      <c r="E413" s="52"/>
      <c r="F413" s="52"/>
      <c r="G413" s="53">
        <v>0</v>
      </c>
      <c r="H413" s="53"/>
    </row>
    <row r="414" s="1" customFormat="1" spans="1:8">
      <c r="A414" s="24">
        <v>5</v>
      </c>
      <c r="B414" s="25" t="s">
        <v>326</v>
      </c>
      <c r="C414" s="26"/>
      <c r="D414" s="11"/>
      <c r="E414" s="11"/>
      <c r="F414" s="27"/>
      <c r="G414" s="17"/>
      <c r="H414" s="28"/>
    </row>
    <row r="415" s="1" customFormat="1" spans="1:8">
      <c r="A415" s="24">
        <v>6</v>
      </c>
      <c r="B415" s="25" t="s">
        <v>327</v>
      </c>
      <c r="C415" s="26"/>
      <c r="D415" s="25"/>
      <c r="E415" s="11"/>
      <c r="F415" s="25"/>
      <c r="G415" s="17"/>
      <c r="H415" s="28"/>
    </row>
    <row r="416" s="1" customFormat="1" spans="1:8">
      <c r="A416" s="12">
        <v>7</v>
      </c>
      <c r="B416" s="29" t="s">
        <v>328</v>
      </c>
      <c r="C416" s="30"/>
      <c r="D416" s="31"/>
      <c r="E416" s="11"/>
      <c r="F416" s="32"/>
      <c r="G416" s="33"/>
      <c r="H416" s="17"/>
    </row>
    <row r="417" s="1" customFormat="1" spans="1:8">
      <c r="A417" s="34" t="s">
        <v>329</v>
      </c>
      <c r="B417" s="34"/>
      <c r="C417" s="34"/>
      <c r="D417" s="34"/>
      <c r="E417" s="34"/>
      <c r="F417" s="34"/>
      <c r="G417" s="34"/>
      <c r="H417" s="34"/>
    </row>
    <row r="418" s="1" customFormat="1" spans="1:8">
      <c r="A418" s="35" t="s">
        <v>330</v>
      </c>
      <c r="B418" s="35"/>
      <c r="C418" s="35"/>
      <c r="D418" s="35"/>
      <c r="E418" s="35"/>
      <c r="F418" s="35"/>
      <c r="G418" s="35"/>
      <c r="H418" s="35"/>
    </row>
    <row r="419" s="1" customFormat="1" ht="22.5" customHeight="1" spans="1:8">
      <c r="A419" s="36" t="s">
        <v>319</v>
      </c>
      <c r="B419" s="25" t="s">
        <v>331</v>
      </c>
      <c r="C419" s="37"/>
      <c r="D419" s="37"/>
      <c r="E419" s="37"/>
      <c r="F419" s="37"/>
      <c r="G419" s="37"/>
      <c r="H419" s="37"/>
    </row>
    <row r="420" s="1" customFormat="1" spans="1:8">
      <c r="A420" s="36" t="s">
        <v>322</v>
      </c>
      <c r="B420" s="25" t="s">
        <v>367</v>
      </c>
      <c r="C420" s="37"/>
      <c r="D420" s="37"/>
      <c r="E420" s="37"/>
      <c r="F420" s="37"/>
      <c r="G420" s="37"/>
      <c r="H420" s="37"/>
    </row>
    <row r="421" s="1" customFormat="1" spans="1:8">
      <c r="A421" s="36" t="s">
        <v>324</v>
      </c>
      <c r="B421" s="25" t="s">
        <v>331</v>
      </c>
      <c r="C421" s="37"/>
      <c r="D421" s="37"/>
      <c r="E421" s="37"/>
      <c r="F421" s="37"/>
      <c r="G421" s="37"/>
      <c r="H421" s="37"/>
    </row>
    <row r="422" s="1" customFormat="1" ht="16.5" spans="1:8">
      <c r="A422" s="38"/>
      <c r="B422" s="39"/>
      <c r="C422" s="39"/>
      <c r="D422" s="39"/>
      <c r="E422" s="39"/>
      <c r="F422" s="39"/>
      <c r="G422" s="39"/>
      <c r="H422" s="39"/>
    </row>
    <row r="423" s="1" customFormat="1" ht="20.25" spans="1:8">
      <c r="A423" s="2" t="s">
        <v>309</v>
      </c>
      <c r="B423" s="39"/>
      <c r="C423" s="39"/>
      <c r="D423" s="39"/>
      <c r="E423" s="39"/>
      <c r="F423" s="39"/>
      <c r="G423" s="39"/>
      <c r="H423" s="39"/>
    </row>
    <row r="424" s="1" customFormat="1" ht="27" spans="1:8">
      <c r="A424" s="4" t="s">
        <v>310</v>
      </c>
      <c r="B424" s="5" t="s">
        <v>402</v>
      </c>
      <c r="C424" s="4" t="s">
        <v>312</v>
      </c>
      <c r="D424" s="6" t="s">
        <v>403</v>
      </c>
      <c r="E424" s="7"/>
      <c r="F424" s="7" t="s">
        <v>21</v>
      </c>
      <c r="G424" s="8" t="s">
        <v>44</v>
      </c>
      <c r="H424" s="9"/>
    </row>
    <row r="425" s="1" customFormat="1" ht="24" spans="1:8">
      <c r="A425" s="10" t="s">
        <v>1</v>
      </c>
      <c r="B425" s="10" t="s">
        <v>314</v>
      </c>
      <c r="C425" s="10" t="s">
        <v>21</v>
      </c>
      <c r="D425" s="11" t="s">
        <v>315</v>
      </c>
      <c r="E425" s="11" t="s">
        <v>316</v>
      </c>
      <c r="F425" s="11" t="s">
        <v>317</v>
      </c>
      <c r="G425" s="11" t="s">
        <v>318</v>
      </c>
      <c r="H425" s="11" t="s">
        <v>28</v>
      </c>
    </row>
    <row r="426" s="1" customFormat="1" spans="1:8">
      <c r="A426" s="58">
        <v>1</v>
      </c>
      <c r="B426" s="41" t="s">
        <v>319</v>
      </c>
      <c r="C426" s="42"/>
      <c r="D426" s="43"/>
      <c r="E426" s="52"/>
      <c r="F426" s="52"/>
      <c r="G426" s="53">
        <f>+SUM(G427)</f>
        <v>0</v>
      </c>
      <c r="H426" s="53"/>
    </row>
    <row r="427" s="1" customFormat="1" spans="1:8">
      <c r="A427" s="45">
        <v>1.1</v>
      </c>
      <c r="B427" s="45" t="s">
        <v>320</v>
      </c>
      <c r="C427" s="45" t="s">
        <v>44</v>
      </c>
      <c r="D427" s="43"/>
      <c r="E427" s="43" t="s">
        <v>321</v>
      </c>
      <c r="F427" s="43">
        <v>150</v>
      </c>
      <c r="G427" s="54">
        <f>+D427*F427</f>
        <v>0</v>
      </c>
      <c r="H427" s="59"/>
    </row>
    <row r="428" s="1" customFormat="1" spans="1:8">
      <c r="A428" s="58">
        <v>2</v>
      </c>
      <c r="B428" s="41" t="s">
        <v>322</v>
      </c>
      <c r="C428" s="42"/>
      <c r="D428" s="43"/>
      <c r="E428" s="52"/>
      <c r="F428" s="52"/>
      <c r="G428" s="53">
        <f>+SUM(G429:G429)</f>
        <v>0</v>
      </c>
      <c r="H428" s="53"/>
    </row>
    <row r="429" s="1" customFormat="1" spans="1:8">
      <c r="A429" s="45">
        <v>2.1</v>
      </c>
      <c r="B429" s="45" t="s">
        <v>404</v>
      </c>
      <c r="C429" s="45" t="s">
        <v>44</v>
      </c>
      <c r="D429" s="43"/>
      <c r="E429" s="57">
        <v>0.05</v>
      </c>
      <c r="F429" s="43"/>
      <c r="G429" s="54">
        <f>+D429*(1+E429)*F429</f>
        <v>0</v>
      </c>
      <c r="H429" s="59"/>
    </row>
    <row r="430" s="1" customFormat="1" spans="1:8">
      <c r="A430" s="58">
        <v>3</v>
      </c>
      <c r="B430" s="41" t="s">
        <v>324</v>
      </c>
      <c r="C430" s="45" t="s">
        <v>44</v>
      </c>
      <c r="D430" s="43"/>
      <c r="E430" s="43" t="s">
        <v>321</v>
      </c>
      <c r="F430" s="52">
        <f>80*1.5</f>
        <v>120</v>
      </c>
      <c r="G430" s="53">
        <f>+D430*F430</f>
        <v>0</v>
      </c>
      <c r="H430" s="53"/>
    </row>
    <row r="431" s="1" customFormat="1" ht="24" spans="1:8">
      <c r="A431" s="58">
        <v>4</v>
      </c>
      <c r="B431" s="41" t="s">
        <v>325</v>
      </c>
      <c r="C431" s="48"/>
      <c r="D431" s="43"/>
      <c r="E431" s="52"/>
      <c r="F431" s="52"/>
      <c r="G431" s="53">
        <f>+(G426+G428+G430)*15%</f>
        <v>0</v>
      </c>
      <c r="H431" s="53"/>
    </row>
    <row r="432" s="1" customFormat="1" spans="1:8">
      <c r="A432" s="58">
        <v>5</v>
      </c>
      <c r="B432" s="41" t="s">
        <v>326</v>
      </c>
      <c r="C432" s="48"/>
      <c r="D432" s="43"/>
      <c r="E432" s="52"/>
      <c r="F432" s="52"/>
      <c r="G432" s="53">
        <f>+G426+G428+G430+G431</f>
        <v>0</v>
      </c>
      <c r="H432" s="53"/>
    </row>
    <row r="433" s="1" customFormat="1" spans="1:8">
      <c r="A433" s="58">
        <v>6</v>
      </c>
      <c r="B433" s="41" t="s">
        <v>327</v>
      </c>
      <c r="C433" s="48"/>
      <c r="D433" s="41"/>
      <c r="E433" s="41"/>
      <c r="F433" s="41"/>
      <c r="G433" s="53">
        <v>0</v>
      </c>
      <c r="H433" s="53"/>
    </row>
    <row r="434" s="1" customFormat="1" spans="1:8">
      <c r="A434" s="58">
        <v>7</v>
      </c>
      <c r="B434" s="41" t="s">
        <v>328</v>
      </c>
      <c r="C434" s="42"/>
      <c r="D434" s="43"/>
      <c r="E434" s="52"/>
      <c r="F434" s="52"/>
      <c r="G434" s="53">
        <v>0</v>
      </c>
      <c r="H434" s="53"/>
    </row>
    <row r="435" s="1" customFormat="1" spans="1:8">
      <c r="A435" s="24">
        <v>5</v>
      </c>
      <c r="B435" s="25" t="s">
        <v>326</v>
      </c>
      <c r="C435" s="26"/>
      <c r="D435" s="11"/>
      <c r="E435" s="11"/>
      <c r="F435" s="27"/>
      <c r="G435" s="17"/>
      <c r="H435" s="28"/>
    </row>
    <row r="436" s="1" customFormat="1" spans="1:8">
      <c r="A436" s="24">
        <v>6</v>
      </c>
      <c r="B436" s="25" t="s">
        <v>327</v>
      </c>
      <c r="C436" s="26"/>
      <c r="D436" s="25"/>
      <c r="E436" s="11"/>
      <c r="F436" s="25"/>
      <c r="G436" s="17"/>
      <c r="H436" s="28"/>
    </row>
    <row r="437" s="1" customFormat="1" spans="1:8">
      <c r="A437" s="12">
        <v>7</v>
      </c>
      <c r="B437" s="29" t="s">
        <v>328</v>
      </c>
      <c r="C437" s="30"/>
      <c r="D437" s="31"/>
      <c r="E437" s="11"/>
      <c r="F437" s="32"/>
      <c r="G437" s="33"/>
      <c r="H437" s="17"/>
    </row>
    <row r="438" s="1" customFormat="1" spans="1:8">
      <c r="A438" s="34" t="s">
        <v>329</v>
      </c>
      <c r="B438" s="34"/>
      <c r="C438" s="34"/>
      <c r="D438" s="34"/>
      <c r="E438" s="34"/>
      <c r="F438" s="34"/>
      <c r="G438" s="34"/>
      <c r="H438" s="34"/>
    </row>
    <row r="439" s="1" customFormat="1" spans="1:8">
      <c r="A439" s="35" t="s">
        <v>330</v>
      </c>
      <c r="B439" s="35"/>
      <c r="C439" s="35"/>
      <c r="D439" s="35"/>
      <c r="E439" s="35"/>
      <c r="F439" s="35"/>
      <c r="G439" s="35"/>
      <c r="H439" s="35"/>
    </row>
    <row r="440" s="1" customFormat="1" spans="1:8">
      <c r="A440" s="36" t="s">
        <v>319</v>
      </c>
      <c r="B440" s="25" t="s">
        <v>331</v>
      </c>
      <c r="C440" s="37"/>
      <c r="D440" s="37"/>
      <c r="E440" s="37"/>
      <c r="F440" s="37"/>
      <c r="G440" s="37"/>
      <c r="H440" s="37"/>
    </row>
    <row r="441" s="1" customFormat="1" spans="1:8">
      <c r="A441" s="36" t="s">
        <v>322</v>
      </c>
      <c r="B441" s="25" t="s">
        <v>332</v>
      </c>
      <c r="C441" s="37"/>
      <c r="D441" s="37"/>
      <c r="E441" s="37"/>
      <c r="F441" s="37"/>
      <c r="G441" s="37"/>
      <c r="H441" s="37"/>
    </row>
    <row r="442" s="1" customFormat="1" spans="1:8">
      <c r="A442" s="36" t="s">
        <v>324</v>
      </c>
      <c r="B442" s="25" t="s">
        <v>405</v>
      </c>
      <c r="C442" s="37"/>
      <c r="D442" s="37"/>
      <c r="E442" s="37"/>
      <c r="F442" s="37"/>
      <c r="G442" s="37"/>
      <c r="H442" s="37"/>
    </row>
    <row r="443" s="1" customFormat="1" ht="16.5" spans="1:8">
      <c r="A443" s="38"/>
      <c r="B443" s="39"/>
      <c r="C443" s="39"/>
      <c r="D443" s="39"/>
      <c r="E443" s="39"/>
      <c r="F443" s="39"/>
      <c r="G443" s="39"/>
      <c r="H443" s="39"/>
    </row>
    <row r="444" s="1" customFormat="1" ht="20.25" spans="1:8">
      <c r="A444" s="2" t="s">
        <v>309</v>
      </c>
      <c r="B444" s="39"/>
      <c r="C444" s="39"/>
      <c r="D444" s="39"/>
      <c r="E444" s="39"/>
      <c r="F444" s="39"/>
      <c r="G444" s="39"/>
      <c r="H444" s="39"/>
    </row>
    <row r="445" s="1" customFormat="1" spans="1:8">
      <c r="A445" s="4" t="s">
        <v>310</v>
      </c>
      <c r="B445" s="5" t="s">
        <v>406</v>
      </c>
      <c r="C445" s="4" t="s">
        <v>312</v>
      </c>
      <c r="D445" s="6" t="s">
        <v>407</v>
      </c>
      <c r="E445" s="7"/>
      <c r="F445" s="7" t="s">
        <v>21</v>
      </c>
      <c r="G445" s="8" t="s">
        <v>44</v>
      </c>
      <c r="H445" s="9"/>
    </row>
    <row r="446" s="1" customFormat="1" ht="24" spans="1:8">
      <c r="A446" s="10" t="s">
        <v>1</v>
      </c>
      <c r="B446" s="10" t="s">
        <v>314</v>
      </c>
      <c r="C446" s="10" t="s">
        <v>21</v>
      </c>
      <c r="D446" s="11" t="s">
        <v>315</v>
      </c>
      <c r="E446" s="11" t="s">
        <v>316</v>
      </c>
      <c r="F446" s="11" t="s">
        <v>317</v>
      </c>
      <c r="G446" s="11" t="s">
        <v>318</v>
      </c>
      <c r="H446" s="11" t="s">
        <v>28</v>
      </c>
    </row>
    <row r="447" s="1" customFormat="1" spans="1:8">
      <c r="A447" s="58">
        <v>1</v>
      </c>
      <c r="B447" s="41" t="s">
        <v>319</v>
      </c>
      <c r="C447" s="42"/>
      <c r="D447" s="43"/>
      <c r="E447" s="52"/>
      <c r="F447" s="52"/>
      <c r="G447" s="53">
        <f>+SUM(G448)</f>
        <v>0</v>
      </c>
      <c r="H447" s="53"/>
    </row>
    <row r="448" s="1" customFormat="1" spans="1:8">
      <c r="A448" s="45">
        <v>1.1</v>
      </c>
      <c r="B448" s="45" t="s">
        <v>320</v>
      </c>
      <c r="C448" s="45" t="s">
        <v>44</v>
      </c>
      <c r="D448" s="43"/>
      <c r="E448" s="43" t="s">
        <v>321</v>
      </c>
      <c r="F448" s="43">
        <v>80</v>
      </c>
      <c r="G448" s="54">
        <f>+D448*F448</f>
        <v>0</v>
      </c>
      <c r="H448" s="59"/>
    </row>
    <row r="449" s="1" customFormat="1" spans="1:8">
      <c r="A449" s="58">
        <v>2</v>
      </c>
      <c r="B449" s="41" t="s">
        <v>322</v>
      </c>
      <c r="C449" s="42"/>
      <c r="D449" s="43"/>
      <c r="E449" s="52"/>
      <c r="F449" s="52"/>
      <c r="G449" s="53">
        <f>+SUM(G450:G450)</f>
        <v>0</v>
      </c>
      <c r="H449" s="53"/>
    </row>
    <row r="450" s="1" customFormat="1" spans="1:8">
      <c r="A450" s="45">
        <v>2.1</v>
      </c>
      <c r="B450" s="45" t="s">
        <v>408</v>
      </c>
      <c r="C450" s="45" t="s">
        <v>44</v>
      </c>
      <c r="D450" s="43"/>
      <c r="E450" s="57">
        <v>0</v>
      </c>
      <c r="F450" s="43"/>
      <c r="G450" s="54">
        <f>+D450*(1+E450)*F450</f>
        <v>0</v>
      </c>
      <c r="H450" s="59"/>
    </row>
    <row r="451" s="1" customFormat="1" spans="1:8">
      <c r="A451" s="58">
        <v>3</v>
      </c>
      <c r="B451" s="41" t="s">
        <v>324</v>
      </c>
      <c r="C451" s="45" t="s">
        <v>44</v>
      </c>
      <c r="D451" s="43"/>
      <c r="E451" s="43" t="s">
        <v>321</v>
      </c>
      <c r="F451" s="52">
        <v>60</v>
      </c>
      <c r="G451" s="53">
        <f>+D451*F451</f>
        <v>0</v>
      </c>
      <c r="H451" s="53"/>
    </row>
    <row r="452" s="1" customFormat="1" ht="24" spans="1:8">
      <c r="A452" s="58">
        <v>4</v>
      </c>
      <c r="B452" s="41" t="s">
        <v>325</v>
      </c>
      <c r="C452" s="48"/>
      <c r="D452" s="43"/>
      <c r="E452" s="52"/>
      <c r="F452" s="52"/>
      <c r="G452" s="53">
        <f>+(G447+G449+G451)*15%</f>
        <v>0</v>
      </c>
      <c r="H452" s="53"/>
    </row>
    <row r="453" s="1" customFormat="1" spans="1:8">
      <c r="A453" s="58">
        <v>5</v>
      </c>
      <c r="B453" s="41" t="s">
        <v>326</v>
      </c>
      <c r="C453" s="48"/>
      <c r="D453" s="43"/>
      <c r="E453" s="52"/>
      <c r="F453" s="52"/>
      <c r="G453" s="53">
        <f>+G447+G449+G451+G452</f>
        <v>0</v>
      </c>
      <c r="H453" s="53"/>
    </row>
    <row r="454" s="1" customFormat="1" spans="1:8">
      <c r="A454" s="58">
        <v>6</v>
      </c>
      <c r="B454" s="41" t="s">
        <v>327</v>
      </c>
      <c r="C454" s="48"/>
      <c r="D454" s="41"/>
      <c r="E454" s="41"/>
      <c r="F454" s="41"/>
      <c r="G454" s="53">
        <v>0</v>
      </c>
      <c r="H454" s="53"/>
    </row>
    <row r="455" s="1" customFormat="1" spans="1:8">
      <c r="A455" s="58">
        <v>7</v>
      </c>
      <c r="B455" s="41" t="s">
        <v>328</v>
      </c>
      <c r="C455" s="42"/>
      <c r="D455" s="43"/>
      <c r="E455" s="52"/>
      <c r="F455" s="52"/>
      <c r="G455" s="53">
        <v>0</v>
      </c>
      <c r="H455" s="53"/>
    </row>
    <row r="456" s="1" customFormat="1" spans="1:8">
      <c r="A456" s="34" t="s">
        <v>329</v>
      </c>
      <c r="B456" s="34"/>
      <c r="C456" s="34"/>
      <c r="D456" s="34"/>
      <c r="E456" s="34"/>
      <c r="F456" s="34"/>
      <c r="G456" s="34"/>
      <c r="H456" s="34"/>
    </row>
    <row r="457" s="1" customFormat="1" spans="1:8">
      <c r="A457" s="35" t="s">
        <v>330</v>
      </c>
      <c r="B457" s="35"/>
      <c r="C457" s="35"/>
      <c r="D457" s="35"/>
      <c r="E457" s="35"/>
      <c r="F457" s="35"/>
      <c r="G457" s="35"/>
      <c r="H457" s="35"/>
    </row>
    <row r="458" s="1" customFormat="1" spans="1:8">
      <c r="A458" s="36" t="s">
        <v>319</v>
      </c>
      <c r="B458" s="25" t="s">
        <v>331</v>
      </c>
      <c r="C458" s="37"/>
      <c r="D458" s="37"/>
      <c r="E458" s="37"/>
      <c r="F458" s="37"/>
      <c r="G458" s="37"/>
      <c r="H458" s="37"/>
    </row>
    <row r="459" s="1" customFormat="1" spans="1:8">
      <c r="A459" s="36" t="s">
        <v>322</v>
      </c>
      <c r="B459" s="25" t="s">
        <v>331</v>
      </c>
      <c r="C459" s="37"/>
      <c r="D459" s="37"/>
      <c r="E459" s="37"/>
      <c r="F459" s="37"/>
      <c r="G459" s="37"/>
      <c r="H459" s="37"/>
    </row>
    <row r="460" s="1" customFormat="1" ht="27" customHeight="1" spans="1:8">
      <c r="A460" s="36" t="s">
        <v>324</v>
      </c>
      <c r="B460" s="25" t="s">
        <v>409</v>
      </c>
      <c r="C460" s="60"/>
      <c r="D460" s="60"/>
      <c r="E460" s="60"/>
      <c r="F460" s="60"/>
      <c r="G460" s="60"/>
      <c r="H460" s="60"/>
    </row>
    <row r="461" s="1" customFormat="1" ht="16.5" spans="1:8">
      <c r="A461" s="38"/>
      <c r="B461" s="39"/>
      <c r="C461" s="39"/>
      <c r="D461" s="39"/>
      <c r="E461" s="39"/>
      <c r="F461" s="39"/>
      <c r="G461" s="39"/>
      <c r="H461" s="39"/>
    </row>
    <row r="462" s="1" customFormat="1" ht="20.25" spans="1:8">
      <c r="A462" s="2" t="s">
        <v>309</v>
      </c>
      <c r="B462" s="39"/>
      <c r="C462" s="39"/>
      <c r="D462" s="39"/>
      <c r="E462" s="39"/>
      <c r="F462" s="39"/>
      <c r="G462" s="39"/>
      <c r="H462" s="39"/>
    </row>
    <row r="463" s="1" customFormat="1" ht="27" spans="1:8">
      <c r="A463" s="4" t="s">
        <v>310</v>
      </c>
      <c r="B463" s="5" t="s">
        <v>410</v>
      </c>
      <c r="C463" s="4" t="s">
        <v>312</v>
      </c>
      <c r="D463" s="6" t="s">
        <v>411</v>
      </c>
      <c r="E463" s="7"/>
      <c r="F463" s="7" t="s">
        <v>21</v>
      </c>
      <c r="G463" s="8" t="s">
        <v>44</v>
      </c>
      <c r="H463" s="9"/>
    </row>
    <row r="464" s="1" customFormat="1" ht="24" spans="1:8">
      <c r="A464" s="10" t="s">
        <v>1</v>
      </c>
      <c r="B464" s="10" t="s">
        <v>314</v>
      </c>
      <c r="C464" s="10" t="s">
        <v>21</v>
      </c>
      <c r="D464" s="11" t="s">
        <v>315</v>
      </c>
      <c r="E464" s="11" t="s">
        <v>316</v>
      </c>
      <c r="F464" s="11" t="s">
        <v>317</v>
      </c>
      <c r="G464" s="11" t="s">
        <v>318</v>
      </c>
      <c r="H464" s="11" t="s">
        <v>28</v>
      </c>
    </row>
    <row r="465" s="1" customFormat="1" spans="1:8">
      <c r="A465" s="58">
        <v>1</v>
      </c>
      <c r="B465" s="41" t="s">
        <v>319</v>
      </c>
      <c r="C465" s="42"/>
      <c r="D465" s="43"/>
      <c r="E465" s="52"/>
      <c r="F465" s="52"/>
      <c r="G465" s="53">
        <f>+SUM(G466)</f>
        <v>0</v>
      </c>
      <c r="H465" s="53"/>
    </row>
    <row r="466" s="1" customFormat="1" spans="1:8">
      <c r="A466" s="45">
        <v>1.1</v>
      </c>
      <c r="B466" s="45" t="s">
        <v>320</v>
      </c>
      <c r="C466" s="45" t="s">
        <v>44</v>
      </c>
      <c r="D466" s="43"/>
      <c r="E466" s="43" t="s">
        <v>321</v>
      </c>
      <c r="F466" s="43">
        <v>120</v>
      </c>
      <c r="G466" s="54">
        <f>+D466*F466</f>
        <v>0</v>
      </c>
      <c r="H466" s="59"/>
    </row>
    <row r="467" s="1" customFormat="1" spans="1:8">
      <c r="A467" s="58">
        <v>2</v>
      </c>
      <c r="B467" s="41" t="s">
        <v>322</v>
      </c>
      <c r="C467" s="42"/>
      <c r="D467" s="43"/>
      <c r="E467" s="52"/>
      <c r="F467" s="52"/>
      <c r="G467" s="53">
        <f>+SUM(G468:G468)</f>
        <v>0</v>
      </c>
      <c r="H467" s="53"/>
    </row>
    <row r="468" s="1" customFormat="1" spans="1:8">
      <c r="A468" s="45">
        <v>2.1</v>
      </c>
      <c r="B468" s="45" t="s">
        <v>412</v>
      </c>
      <c r="C468" s="45" t="s">
        <v>44</v>
      </c>
      <c r="D468" s="43"/>
      <c r="E468" s="57">
        <v>0</v>
      </c>
      <c r="F468" s="43"/>
      <c r="G468" s="54">
        <f>+D468*(1+E468)*F468</f>
        <v>0</v>
      </c>
      <c r="H468" s="59"/>
    </row>
    <row r="469" s="1" customFormat="1" spans="1:8">
      <c r="A469" s="58">
        <v>3</v>
      </c>
      <c r="B469" s="41" t="s">
        <v>324</v>
      </c>
      <c r="C469" s="45" t="s">
        <v>44</v>
      </c>
      <c r="D469" s="43"/>
      <c r="E469" s="43" t="s">
        <v>321</v>
      </c>
      <c r="F469" s="52">
        <v>180</v>
      </c>
      <c r="G469" s="53">
        <f>+D469*F469</f>
        <v>0</v>
      </c>
      <c r="H469" s="53"/>
    </row>
    <row r="470" s="1" customFormat="1" ht="24" spans="1:8">
      <c r="A470" s="58">
        <v>4</v>
      </c>
      <c r="B470" s="41" t="s">
        <v>325</v>
      </c>
      <c r="C470" s="48"/>
      <c r="D470" s="43"/>
      <c r="E470" s="52"/>
      <c r="F470" s="52"/>
      <c r="G470" s="53">
        <f>+(G465+G467+G469)*15%</f>
        <v>0</v>
      </c>
      <c r="H470" s="53"/>
    </row>
    <row r="471" s="1" customFormat="1" spans="1:8">
      <c r="A471" s="58">
        <v>5</v>
      </c>
      <c r="B471" s="41" t="s">
        <v>326</v>
      </c>
      <c r="C471" s="48"/>
      <c r="D471" s="43"/>
      <c r="E471" s="52"/>
      <c r="F471" s="52"/>
      <c r="G471" s="53">
        <f>+G465+G467+G469+G470</f>
        <v>0</v>
      </c>
      <c r="H471" s="53"/>
    </row>
    <row r="472" s="1" customFormat="1" spans="1:8">
      <c r="A472" s="58">
        <v>6</v>
      </c>
      <c r="B472" s="41" t="s">
        <v>327</v>
      </c>
      <c r="C472" s="48"/>
      <c r="D472" s="41"/>
      <c r="E472" s="41"/>
      <c r="F472" s="41"/>
      <c r="G472" s="53">
        <v>0</v>
      </c>
      <c r="H472" s="53"/>
    </row>
    <row r="473" s="1" customFormat="1" spans="1:8">
      <c r="A473" s="58">
        <v>7</v>
      </c>
      <c r="B473" s="41" t="s">
        <v>328</v>
      </c>
      <c r="C473" s="42"/>
      <c r="D473" s="43"/>
      <c r="E473" s="52"/>
      <c r="F473" s="52"/>
      <c r="G473" s="53">
        <v>0</v>
      </c>
      <c r="H473" s="53"/>
    </row>
    <row r="474" s="1" customFormat="1" spans="1:8">
      <c r="A474" s="34" t="s">
        <v>329</v>
      </c>
      <c r="B474" s="34"/>
      <c r="C474" s="34"/>
      <c r="D474" s="34"/>
      <c r="E474" s="34"/>
      <c r="F474" s="34"/>
      <c r="G474" s="34"/>
      <c r="H474" s="34"/>
    </row>
    <row r="475" s="1" customFormat="1" spans="1:8">
      <c r="A475" s="35" t="s">
        <v>330</v>
      </c>
      <c r="B475" s="35"/>
      <c r="C475" s="35"/>
      <c r="D475" s="35"/>
      <c r="E475" s="35"/>
      <c r="F475" s="35"/>
      <c r="G475" s="35"/>
      <c r="H475" s="35"/>
    </row>
    <row r="476" s="1" customFormat="1" spans="1:8">
      <c r="A476" s="36" t="s">
        <v>319</v>
      </c>
      <c r="B476" s="25" t="s">
        <v>331</v>
      </c>
      <c r="C476" s="37"/>
      <c r="D476" s="37"/>
      <c r="E476" s="37"/>
      <c r="F476" s="37"/>
      <c r="G476" s="37"/>
      <c r="H476" s="37"/>
    </row>
    <row r="477" s="1" customFormat="1" spans="1:8">
      <c r="A477" s="36" t="s">
        <v>322</v>
      </c>
      <c r="B477" s="25" t="s">
        <v>413</v>
      </c>
      <c r="C477" s="37"/>
      <c r="D477" s="37"/>
      <c r="E477" s="37"/>
      <c r="F477" s="37"/>
      <c r="G477" s="37"/>
      <c r="H477" s="37"/>
    </row>
    <row r="478" s="1" customFormat="1" spans="1:8">
      <c r="A478" s="36" t="s">
        <v>324</v>
      </c>
      <c r="B478" s="25" t="s">
        <v>414</v>
      </c>
      <c r="C478" s="37"/>
      <c r="D478" s="37"/>
      <c r="E478" s="37"/>
      <c r="F478" s="37"/>
      <c r="G478" s="37"/>
      <c r="H478" s="37"/>
    </row>
    <row r="479" s="1" customFormat="1" ht="16.5" spans="1:8">
      <c r="A479" s="38"/>
      <c r="B479" s="39"/>
      <c r="C479" s="39"/>
      <c r="D479" s="39"/>
      <c r="E479" s="39"/>
      <c r="F479" s="39"/>
      <c r="G479" s="39"/>
      <c r="H479" s="39"/>
    </row>
    <row r="480" s="1" customFormat="1" ht="22.5" customHeight="1" spans="1:8">
      <c r="A480" s="2" t="s">
        <v>309</v>
      </c>
      <c r="B480" s="3"/>
      <c r="C480" s="3"/>
      <c r="D480" s="3"/>
      <c r="E480" s="3"/>
      <c r="F480" s="3"/>
      <c r="G480" s="3"/>
      <c r="H480" s="3"/>
    </row>
    <row r="481" s="1" customFormat="1" ht="27" spans="1:8">
      <c r="A481" s="4" t="s">
        <v>310</v>
      </c>
      <c r="B481" s="5" t="s">
        <v>415</v>
      </c>
      <c r="C481" s="4" t="s">
        <v>312</v>
      </c>
      <c r="D481" s="6" t="s">
        <v>416</v>
      </c>
      <c r="E481" s="7"/>
      <c r="F481" s="7" t="s">
        <v>21</v>
      </c>
      <c r="G481" s="8" t="s">
        <v>122</v>
      </c>
      <c r="H481" s="9"/>
    </row>
    <row r="482" s="1" customFormat="1" ht="24" spans="1:8">
      <c r="A482" s="10" t="s">
        <v>1</v>
      </c>
      <c r="B482" s="10" t="s">
        <v>314</v>
      </c>
      <c r="C482" s="10" t="s">
        <v>21</v>
      </c>
      <c r="D482" s="11" t="s">
        <v>315</v>
      </c>
      <c r="E482" s="11" t="s">
        <v>316</v>
      </c>
      <c r="F482" s="11" t="s">
        <v>317</v>
      </c>
      <c r="G482" s="11" t="s">
        <v>318</v>
      </c>
      <c r="H482" s="11" t="s">
        <v>28</v>
      </c>
    </row>
    <row r="483" s="1" customFormat="1" spans="1:8">
      <c r="A483" s="58">
        <v>1</v>
      </c>
      <c r="B483" s="41" t="s">
        <v>319</v>
      </c>
      <c r="C483" s="42"/>
      <c r="D483" s="43"/>
      <c r="E483" s="52"/>
      <c r="F483" s="52"/>
      <c r="G483" s="53">
        <f>+SUM(G484)</f>
        <v>0</v>
      </c>
      <c r="H483" s="53"/>
    </row>
    <row r="484" s="1" customFormat="1" spans="1:8">
      <c r="A484" s="45">
        <v>1.1</v>
      </c>
      <c r="B484" s="45" t="s">
        <v>320</v>
      </c>
      <c r="C484" s="45" t="s">
        <v>122</v>
      </c>
      <c r="D484" s="43"/>
      <c r="E484" s="43" t="s">
        <v>321</v>
      </c>
      <c r="F484" s="43">
        <v>10</v>
      </c>
      <c r="G484" s="54">
        <f>+D484*F484</f>
        <v>0</v>
      </c>
      <c r="H484" s="59"/>
    </row>
    <row r="485" s="1" customFormat="1" spans="1:8">
      <c r="A485" s="58">
        <v>2</v>
      </c>
      <c r="B485" s="41" t="s">
        <v>322</v>
      </c>
      <c r="C485" s="42"/>
      <c r="D485" s="43"/>
      <c r="E485" s="52"/>
      <c r="F485" s="52"/>
      <c r="G485" s="53">
        <f>+SUM(G486:G486)</f>
        <v>0</v>
      </c>
      <c r="H485" s="53"/>
    </row>
    <row r="486" s="1" customFormat="1" spans="1:8">
      <c r="A486" s="45">
        <v>2.1</v>
      </c>
      <c r="B486" s="45" t="s">
        <v>175</v>
      </c>
      <c r="C486" s="45" t="s">
        <v>44</v>
      </c>
      <c r="D486" s="43"/>
      <c r="E486" s="57">
        <v>0.02</v>
      </c>
      <c r="F486" s="43"/>
      <c r="G486" s="54">
        <f>+D486*(1+E486)*F486</f>
        <v>0</v>
      </c>
      <c r="H486" s="59"/>
    </row>
    <row r="487" s="1" customFormat="1" spans="1:8">
      <c r="A487" s="58">
        <v>3</v>
      </c>
      <c r="B487" s="41" t="s">
        <v>324</v>
      </c>
      <c r="C487" s="45" t="s">
        <v>122</v>
      </c>
      <c r="D487" s="43"/>
      <c r="E487" s="43" t="s">
        <v>321</v>
      </c>
      <c r="F487" s="52">
        <v>2</v>
      </c>
      <c r="G487" s="53">
        <f>+D487*F487</f>
        <v>0</v>
      </c>
      <c r="H487" s="53"/>
    </row>
    <row r="488" s="1" customFormat="1" ht="24" spans="1:8">
      <c r="A488" s="58">
        <v>4</v>
      </c>
      <c r="B488" s="41" t="s">
        <v>325</v>
      </c>
      <c r="C488" s="48"/>
      <c r="D488" s="43"/>
      <c r="E488" s="52"/>
      <c r="F488" s="52"/>
      <c r="G488" s="53">
        <f>+(G483+G485+G487)*15%</f>
        <v>0</v>
      </c>
      <c r="H488" s="53"/>
    </row>
    <row r="489" s="1" customFormat="1" spans="1:8">
      <c r="A489" s="58">
        <v>5</v>
      </c>
      <c r="B489" s="41" t="s">
        <v>326</v>
      </c>
      <c r="C489" s="48"/>
      <c r="D489" s="43"/>
      <c r="E489" s="52"/>
      <c r="F489" s="52"/>
      <c r="G489" s="53">
        <f>+G483+G485+G487+G488</f>
        <v>0</v>
      </c>
      <c r="H489" s="53"/>
    </row>
    <row r="490" s="1" customFormat="1" spans="1:8">
      <c r="A490" s="58">
        <v>6</v>
      </c>
      <c r="B490" s="41" t="s">
        <v>327</v>
      </c>
      <c r="C490" s="48"/>
      <c r="D490" s="41"/>
      <c r="E490" s="41"/>
      <c r="F490" s="41"/>
      <c r="G490" s="53">
        <f>+G489*9%</f>
        <v>0</v>
      </c>
      <c r="H490" s="53"/>
    </row>
    <row r="491" s="1" customFormat="1" spans="1:8">
      <c r="A491" s="58">
        <v>7</v>
      </c>
      <c r="B491" s="41" t="s">
        <v>328</v>
      </c>
      <c r="C491" s="42"/>
      <c r="D491" s="43"/>
      <c r="E491" s="52"/>
      <c r="F491" s="52"/>
      <c r="G491" s="53">
        <f>+G489+G490</f>
        <v>0</v>
      </c>
      <c r="H491" s="53"/>
    </row>
    <row r="492" s="1" customFormat="1" spans="1:8">
      <c r="A492" s="34" t="s">
        <v>329</v>
      </c>
      <c r="B492" s="34"/>
      <c r="C492" s="34"/>
      <c r="D492" s="34"/>
      <c r="E492" s="34"/>
      <c r="F492" s="34"/>
      <c r="G492" s="34"/>
      <c r="H492" s="34"/>
    </row>
    <row r="493" s="1" customFormat="1" spans="1:8">
      <c r="A493" s="35" t="s">
        <v>330</v>
      </c>
      <c r="B493" s="35"/>
      <c r="C493" s="35"/>
      <c r="D493" s="35"/>
      <c r="E493" s="35"/>
      <c r="F493" s="35"/>
      <c r="G493" s="35"/>
      <c r="H493" s="35"/>
    </row>
    <row r="494" s="1" customFormat="1" spans="1:8">
      <c r="A494" s="36" t="s">
        <v>319</v>
      </c>
      <c r="B494" s="25" t="s">
        <v>331</v>
      </c>
      <c r="C494" s="37"/>
      <c r="D494" s="37"/>
      <c r="E494" s="37"/>
      <c r="F494" s="37"/>
      <c r="G494" s="37"/>
      <c r="H494" s="37"/>
    </row>
    <row r="495" s="1" customFormat="1" spans="1:8">
      <c r="A495" s="36" t="s">
        <v>322</v>
      </c>
      <c r="B495" s="25" t="s">
        <v>332</v>
      </c>
      <c r="C495" s="37"/>
      <c r="D495" s="37"/>
      <c r="E495" s="37"/>
      <c r="F495" s="37"/>
      <c r="G495" s="37"/>
      <c r="H495" s="37"/>
    </row>
    <row r="496" s="1" customFormat="1" spans="1:8">
      <c r="A496" s="36" t="s">
        <v>324</v>
      </c>
      <c r="B496" s="25" t="s">
        <v>331</v>
      </c>
      <c r="C496" s="37"/>
      <c r="D496" s="37"/>
      <c r="E496" s="37"/>
      <c r="F496" s="37"/>
      <c r="G496" s="37"/>
      <c r="H496" s="37"/>
    </row>
    <row r="497" s="1" customFormat="1" ht="16.5" spans="1:8">
      <c r="A497" s="38"/>
      <c r="B497" s="39"/>
      <c r="C497" s="39"/>
      <c r="D497" s="39"/>
      <c r="E497" s="39"/>
      <c r="F497" s="39"/>
      <c r="G497" s="39"/>
      <c r="H497" s="39"/>
    </row>
    <row r="498" s="1" customFormat="1" ht="20.25" spans="1:8">
      <c r="A498" s="2" t="s">
        <v>309</v>
      </c>
      <c r="B498" s="39"/>
      <c r="C498" s="39"/>
      <c r="D498" s="39"/>
      <c r="E498" s="39"/>
      <c r="F498" s="39"/>
      <c r="G498" s="39"/>
      <c r="H498" s="39"/>
    </row>
    <row r="499" s="1" customFormat="1" spans="1:8">
      <c r="A499" s="4" t="s">
        <v>310</v>
      </c>
      <c r="B499" s="5" t="s">
        <v>417</v>
      </c>
      <c r="C499" s="4" t="s">
        <v>312</v>
      </c>
      <c r="D499" s="6" t="s">
        <v>418</v>
      </c>
      <c r="E499" s="7"/>
      <c r="F499" s="7" t="s">
        <v>21</v>
      </c>
      <c r="G499" s="8" t="s">
        <v>44</v>
      </c>
      <c r="H499" s="9"/>
    </row>
    <row r="500" s="1" customFormat="1" ht="24" spans="1:8">
      <c r="A500" s="10" t="s">
        <v>1</v>
      </c>
      <c r="B500" s="10" t="s">
        <v>314</v>
      </c>
      <c r="C500" s="10" t="s">
        <v>21</v>
      </c>
      <c r="D500" s="11" t="s">
        <v>315</v>
      </c>
      <c r="E500" s="11" t="s">
        <v>316</v>
      </c>
      <c r="F500" s="11" t="s">
        <v>317</v>
      </c>
      <c r="G500" s="11" t="s">
        <v>318</v>
      </c>
      <c r="H500" s="11" t="s">
        <v>28</v>
      </c>
    </row>
    <row r="501" s="1" customFormat="1" spans="1:8">
      <c r="A501" s="58">
        <v>1</v>
      </c>
      <c r="B501" s="41" t="s">
        <v>319</v>
      </c>
      <c r="C501" s="42"/>
      <c r="D501" s="43"/>
      <c r="E501" s="52"/>
      <c r="F501" s="52"/>
      <c r="G501" s="53">
        <f>+SUM(G502)</f>
        <v>0</v>
      </c>
      <c r="H501" s="53"/>
    </row>
    <row r="502" s="1" customFormat="1" spans="1:8">
      <c r="A502" s="45">
        <v>1.1</v>
      </c>
      <c r="B502" s="45" t="s">
        <v>320</v>
      </c>
      <c r="C502" s="45" t="s">
        <v>44</v>
      </c>
      <c r="D502" s="43"/>
      <c r="E502" s="43" t="s">
        <v>321</v>
      </c>
      <c r="F502" s="43"/>
      <c r="G502" s="54">
        <f>+D502*F502</f>
        <v>0</v>
      </c>
      <c r="H502" s="59"/>
    </row>
    <row r="503" s="1" customFormat="1" spans="1:8">
      <c r="A503" s="58">
        <v>2</v>
      </c>
      <c r="B503" s="41" t="s">
        <v>322</v>
      </c>
      <c r="C503" s="42"/>
      <c r="D503" s="43"/>
      <c r="E503" s="52"/>
      <c r="F503" s="52"/>
      <c r="G503" s="53">
        <f>+SUM(G504:G508)</f>
        <v>0</v>
      </c>
      <c r="H503" s="53"/>
    </row>
    <row r="504" s="1" customFormat="1" spans="1:8">
      <c r="A504" s="45">
        <v>2.1</v>
      </c>
      <c r="B504" s="45" t="s">
        <v>419</v>
      </c>
      <c r="C504" s="45" t="s">
        <v>44</v>
      </c>
      <c r="D504" s="43"/>
      <c r="E504" s="57">
        <v>0.02</v>
      </c>
      <c r="F504" s="43"/>
      <c r="G504" s="54">
        <f t="shared" ref="G504:G508" si="2">+D504*(1+E504)*F504</f>
        <v>0</v>
      </c>
      <c r="H504" s="59"/>
    </row>
    <row r="505" s="1" customFormat="1" spans="1:8">
      <c r="A505" s="45">
        <v>2.2</v>
      </c>
      <c r="B505" s="45" t="s">
        <v>420</v>
      </c>
      <c r="C505" s="45" t="s">
        <v>44</v>
      </c>
      <c r="D505" s="43"/>
      <c r="E505" s="57">
        <v>0.05</v>
      </c>
      <c r="F505" s="43"/>
      <c r="G505" s="54">
        <f t="shared" si="2"/>
        <v>0</v>
      </c>
      <c r="H505" s="59"/>
    </row>
    <row r="506" s="1" customFormat="1" spans="1:8">
      <c r="A506" s="45">
        <v>2.3</v>
      </c>
      <c r="B506" s="45" t="s">
        <v>379</v>
      </c>
      <c r="C506" s="45" t="s">
        <v>44</v>
      </c>
      <c r="D506" s="43"/>
      <c r="E506" s="57">
        <v>0.02</v>
      </c>
      <c r="F506" s="43"/>
      <c r="G506" s="54">
        <f t="shared" si="2"/>
        <v>0</v>
      </c>
      <c r="H506" s="59"/>
    </row>
    <row r="507" s="1" customFormat="1" spans="1:8">
      <c r="A507" s="45">
        <v>2.4</v>
      </c>
      <c r="B507" s="45" t="s">
        <v>394</v>
      </c>
      <c r="C507" s="45"/>
      <c r="D507" s="43"/>
      <c r="E507" s="57">
        <v>0.02</v>
      </c>
      <c r="F507" s="43"/>
      <c r="G507" s="54">
        <f t="shared" si="2"/>
        <v>0</v>
      </c>
      <c r="H507" s="59"/>
    </row>
    <row r="508" s="1" customFormat="1" spans="1:8">
      <c r="A508" s="45">
        <v>2.5</v>
      </c>
      <c r="B508" s="45" t="s">
        <v>356</v>
      </c>
      <c r="C508" s="45"/>
      <c r="D508" s="43"/>
      <c r="E508" s="57">
        <v>0.02</v>
      </c>
      <c r="F508" s="43"/>
      <c r="G508" s="54">
        <f t="shared" si="2"/>
        <v>0</v>
      </c>
      <c r="H508" s="59"/>
    </row>
    <row r="509" s="1" customFormat="1" spans="1:8">
      <c r="A509" s="58">
        <v>3</v>
      </c>
      <c r="B509" s="41" t="s">
        <v>324</v>
      </c>
      <c r="C509" s="45" t="s">
        <v>44</v>
      </c>
      <c r="D509" s="43"/>
      <c r="E509" s="43" t="s">
        <v>321</v>
      </c>
      <c r="F509" s="52"/>
      <c r="G509" s="53">
        <f>+D509*F509</f>
        <v>0</v>
      </c>
      <c r="H509" s="53"/>
    </row>
    <row r="510" s="1" customFormat="1" ht="24" spans="1:8">
      <c r="A510" s="58">
        <v>4</v>
      </c>
      <c r="B510" s="41" t="s">
        <v>325</v>
      </c>
      <c r="C510" s="48"/>
      <c r="D510" s="43"/>
      <c r="E510" s="52"/>
      <c r="F510" s="52"/>
      <c r="G510" s="53">
        <f>+(G501+G503+G509)*15%</f>
        <v>0</v>
      </c>
      <c r="H510" s="53"/>
    </row>
    <row r="511" s="1" customFormat="1" spans="1:8">
      <c r="A511" s="58">
        <v>5</v>
      </c>
      <c r="B511" s="41" t="s">
        <v>326</v>
      </c>
      <c r="C511" s="48"/>
      <c r="D511" s="43"/>
      <c r="E511" s="52"/>
      <c r="F511" s="52"/>
      <c r="G511" s="53">
        <f>+G501+G503+G509+G510</f>
        <v>0</v>
      </c>
      <c r="H511" s="53"/>
    </row>
    <row r="512" s="1" customFormat="1" spans="1:8">
      <c r="A512" s="58">
        <v>6</v>
      </c>
      <c r="B512" s="41" t="s">
        <v>327</v>
      </c>
      <c r="C512" s="48"/>
      <c r="D512" s="41"/>
      <c r="E512" s="41"/>
      <c r="F512" s="41"/>
      <c r="G512" s="53">
        <f>G511*9%</f>
        <v>0</v>
      </c>
      <c r="H512" s="53"/>
    </row>
    <row r="513" s="1" customFormat="1" spans="1:8">
      <c r="A513" s="58">
        <v>7</v>
      </c>
      <c r="B513" s="41" t="s">
        <v>328</v>
      </c>
      <c r="C513" s="42"/>
      <c r="D513" s="43"/>
      <c r="E513" s="52"/>
      <c r="F513" s="52"/>
      <c r="G513" s="53">
        <f>+G511+G512</f>
        <v>0</v>
      </c>
      <c r="H513" s="53"/>
    </row>
    <row r="514" s="1" customFormat="1" spans="1:8">
      <c r="A514" s="35" t="s">
        <v>330</v>
      </c>
      <c r="B514" s="35"/>
      <c r="C514" s="35"/>
      <c r="D514" s="35"/>
      <c r="E514" s="35"/>
      <c r="F514" s="35"/>
      <c r="G514" s="35"/>
      <c r="H514" s="35"/>
    </row>
    <row r="515" s="1" customFormat="1" ht="32.1" customHeight="1" spans="1:8">
      <c r="A515" s="36" t="s">
        <v>319</v>
      </c>
      <c r="B515" s="25" t="s">
        <v>421</v>
      </c>
      <c r="C515" s="37"/>
      <c r="D515" s="37"/>
      <c r="E515" s="37"/>
      <c r="F515" s="37"/>
      <c r="G515" s="37"/>
      <c r="H515" s="37"/>
    </row>
    <row r="516" s="1" customFormat="1" spans="1:8">
      <c r="A516" s="36" t="s">
        <v>322</v>
      </c>
      <c r="B516" s="61" t="s">
        <v>332</v>
      </c>
      <c r="C516" s="37"/>
      <c r="D516" s="37"/>
      <c r="E516" s="37"/>
      <c r="F516" s="37"/>
      <c r="G516" s="37"/>
      <c r="H516" s="37"/>
    </row>
    <row r="517" s="1" customFormat="1" ht="42" customHeight="1" spans="1:8">
      <c r="A517" s="36" t="s">
        <v>324</v>
      </c>
      <c r="B517" s="25" t="s">
        <v>422</v>
      </c>
      <c r="C517" s="60"/>
      <c r="D517" s="60"/>
      <c r="E517" s="60"/>
      <c r="F517" s="60"/>
      <c r="G517" s="60"/>
      <c r="H517" s="60"/>
    </row>
    <row r="518" s="1" customFormat="1" ht="16.5" spans="1:8">
      <c r="A518" s="38"/>
      <c r="B518" s="39"/>
      <c r="C518" s="39"/>
      <c r="D518" s="39"/>
      <c r="E518" s="39"/>
      <c r="F518" s="39"/>
      <c r="G518" s="39"/>
      <c r="H518" s="39"/>
    </row>
    <row r="519" s="1" customFormat="1" ht="20.25" spans="1:8">
      <c r="A519" s="2" t="s">
        <v>309</v>
      </c>
      <c r="B519" s="39"/>
      <c r="C519" s="39"/>
      <c r="D519" s="39"/>
      <c r="E519" s="39"/>
      <c r="F519" s="39"/>
      <c r="G519" s="39"/>
      <c r="H519" s="39"/>
    </row>
    <row r="520" s="1" customFormat="1" ht="27" spans="1:8">
      <c r="A520" s="4" t="s">
        <v>310</v>
      </c>
      <c r="B520" s="5" t="s">
        <v>423</v>
      </c>
      <c r="C520" s="4" t="s">
        <v>312</v>
      </c>
      <c r="D520" s="6" t="s">
        <v>424</v>
      </c>
      <c r="E520" s="7"/>
      <c r="F520" s="7" t="s">
        <v>21</v>
      </c>
      <c r="G520" s="8" t="s">
        <v>122</v>
      </c>
      <c r="H520" s="9"/>
    </row>
    <row r="521" s="1" customFormat="1" ht="24" spans="1:8">
      <c r="A521" s="10" t="s">
        <v>1</v>
      </c>
      <c r="B521" s="10" t="s">
        <v>314</v>
      </c>
      <c r="C521" s="10" t="s">
        <v>21</v>
      </c>
      <c r="D521" s="11" t="s">
        <v>315</v>
      </c>
      <c r="E521" s="11" t="s">
        <v>316</v>
      </c>
      <c r="F521" s="11" t="s">
        <v>317</v>
      </c>
      <c r="G521" s="11" t="s">
        <v>318</v>
      </c>
      <c r="H521" s="11" t="s">
        <v>28</v>
      </c>
    </row>
    <row r="522" s="1" customFormat="1" spans="1:8">
      <c r="A522" s="12">
        <v>1</v>
      </c>
      <c r="B522" s="13" t="s">
        <v>319</v>
      </c>
      <c r="C522" s="14"/>
      <c r="D522" s="15"/>
      <c r="E522" s="16"/>
      <c r="F522" s="16"/>
      <c r="G522" s="53">
        <f>+SUM(G523)</f>
        <v>0</v>
      </c>
      <c r="H522" s="17"/>
    </row>
    <row r="523" s="1" customFormat="1" spans="1:8">
      <c r="A523" s="10">
        <v>1.1</v>
      </c>
      <c r="B523" s="25" t="s">
        <v>320</v>
      </c>
      <c r="C523" s="10" t="s">
        <v>122</v>
      </c>
      <c r="D523" s="11"/>
      <c r="E523" s="11" t="s">
        <v>321</v>
      </c>
      <c r="F523" s="11">
        <v>45</v>
      </c>
      <c r="G523" s="54">
        <f>+D523*F523</f>
        <v>0</v>
      </c>
      <c r="H523" s="19"/>
    </row>
    <row r="524" s="1" customFormat="1" spans="1:8">
      <c r="A524" s="58">
        <v>2</v>
      </c>
      <c r="B524" s="41" t="s">
        <v>322</v>
      </c>
      <c r="C524" s="42"/>
      <c r="D524" s="43"/>
      <c r="E524" s="52"/>
      <c r="F524" s="52"/>
      <c r="G524" s="53">
        <f>+SUM(G525:G528)</f>
        <v>0</v>
      </c>
      <c r="H524" s="20"/>
    </row>
    <row r="525" s="1" customFormat="1" ht="54.95" customHeight="1" spans="1:8">
      <c r="A525" s="10">
        <v>2.1</v>
      </c>
      <c r="B525" s="25" t="s">
        <v>425</v>
      </c>
      <c r="C525" s="10" t="s">
        <v>426</v>
      </c>
      <c r="D525" s="11"/>
      <c r="E525" s="21">
        <v>0.02</v>
      </c>
      <c r="F525" s="11">
        <v>5.6</v>
      </c>
      <c r="G525" s="54">
        <f t="shared" ref="G525:G528" si="3">+D525*(1+E525)*F525</f>
        <v>0</v>
      </c>
      <c r="H525" s="62" t="s">
        <v>427</v>
      </c>
    </row>
    <row r="526" s="1" customFormat="1" spans="1:8">
      <c r="A526" s="10">
        <v>2.2</v>
      </c>
      <c r="B526" s="25" t="s">
        <v>428</v>
      </c>
      <c r="C526" s="10" t="s">
        <v>426</v>
      </c>
      <c r="D526" s="11"/>
      <c r="E526" s="21">
        <v>0.02</v>
      </c>
      <c r="F526" s="11">
        <v>20</v>
      </c>
      <c r="G526" s="54">
        <f t="shared" si="3"/>
        <v>0</v>
      </c>
      <c r="H526" s="19"/>
    </row>
    <row r="527" s="1" customFormat="1" spans="1:8">
      <c r="A527" s="10">
        <v>2.3</v>
      </c>
      <c r="B527" s="25" t="s">
        <v>429</v>
      </c>
      <c r="C527" s="10" t="s">
        <v>426</v>
      </c>
      <c r="D527" s="11"/>
      <c r="E527" s="21">
        <v>0.02</v>
      </c>
      <c r="F527" s="11">
        <v>18</v>
      </c>
      <c r="G527" s="54">
        <f t="shared" si="3"/>
        <v>0</v>
      </c>
      <c r="H527" s="19"/>
    </row>
    <row r="528" s="1" customFormat="1" spans="1:8">
      <c r="A528" s="10">
        <v>2.4</v>
      </c>
      <c r="B528" s="41" t="s">
        <v>430</v>
      </c>
      <c r="C528" s="10" t="s">
        <v>426</v>
      </c>
      <c r="D528" s="43"/>
      <c r="E528" s="21">
        <v>0.02</v>
      </c>
      <c r="F528" s="43">
        <v>2</v>
      </c>
      <c r="G528" s="54">
        <f t="shared" si="3"/>
        <v>0</v>
      </c>
      <c r="H528" s="54"/>
    </row>
    <row r="529" s="1" customFormat="1" spans="1:8">
      <c r="A529" s="58">
        <v>3</v>
      </c>
      <c r="B529" s="41" t="s">
        <v>324</v>
      </c>
      <c r="C529" s="10" t="s">
        <v>122</v>
      </c>
      <c r="D529" s="43"/>
      <c r="E529" s="43" t="s">
        <v>321</v>
      </c>
      <c r="F529" s="52">
        <v>80</v>
      </c>
      <c r="G529" s="53">
        <f>+D529*F529</f>
        <v>0</v>
      </c>
      <c r="H529" s="53"/>
    </row>
    <row r="530" s="1" customFormat="1" ht="24" spans="1:8">
      <c r="A530" s="58">
        <v>4</v>
      </c>
      <c r="B530" s="41" t="s">
        <v>325</v>
      </c>
      <c r="C530" s="48"/>
      <c r="D530" s="43"/>
      <c r="E530" s="52"/>
      <c r="F530" s="52"/>
      <c r="G530" s="53">
        <f>+(G525+G527+G529)*15%</f>
        <v>0</v>
      </c>
      <c r="H530" s="53"/>
    </row>
    <row r="531" s="1" customFormat="1" spans="1:8">
      <c r="A531" s="58">
        <v>5</v>
      </c>
      <c r="B531" s="41" t="s">
        <v>326</v>
      </c>
      <c r="C531" s="48"/>
      <c r="D531" s="43"/>
      <c r="E531" s="52"/>
      <c r="F531" s="52"/>
      <c r="G531" s="53">
        <f>+G524+G526+G529+G530</f>
        <v>0</v>
      </c>
      <c r="H531" s="53"/>
    </row>
    <row r="532" s="1" customFormat="1" spans="1:8">
      <c r="A532" s="58">
        <v>6</v>
      </c>
      <c r="B532" s="41" t="s">
        <v>327</v>
      </c>
      <c r="C532" s="48"/>
      <c r="D532" s="41"/>
      <c r="E532" s="41"/>
      <c r="F532" s="41"/>
      <c r="G532" s="53">
        <f>+G531*9%</f>
        <v>0</v>
      </c>
      <c r="H532" s="53"/>
    </row>
    <row r="533" s="1" customFormat="1" spans="1:8">
      <c r="A533" s="58">
        <v>7</v>
      </c>
      <c r="B533" s="41" t="s">
        <v>328</v>
      </c>
      <c r="C533" s="42"/>
      <c r="D533" s="43"/>
      <c r="E533" s="52"/>
      <c r="F533" s="52"/>
      <c r="G533" s="53">
        <f>+G531+G532</f>
        <v>0</v>
      </c>
      <c r="H533" s="53"/>
    </row>
    <row r="534" s="1" customFormat="1" spans="1:8">
      <c r="A534" s="34" t="s">
        <v>329</v>
      </c>
      <c r="B534" s="34"/>
      <c r="C534" s="34"/>
      <c r="D534" s="34"/>
      <c r="E534" s="34"/>
      <c r="F534" s="34"/>
      <c r="G534" s="34"/>
      <c r="H534" s="34"/>
    </row>
    <row r="535" s="1" customFormat="1" spans="1:8">
      <c r="A535" s="35" t="s">
        <v>330</v>
      </c>
      <c r="B535" s="35"/>
      <c r="C535" s="35"/>
      <c r="D535" s="35"/>
      <c r="E535" s="35"/>
      <c r="F535" s="35"/>
      <c r="G535" s="35"/>
      <c r="H535" s="35"/>
    </row>
    <row r="536" s="1" customFormat="1" ht="20.25" customHeight="1" spans="1:8">
      <c r="A536" s="36" t="s">
        <v>319</v>
      </c>
      <c r="B536" s="25" t="s">
        <v>431</v>
      </c>
      <c r="C536" s="37"/>
      <c r="D536" s="37"/>
      <c r="E536" s="37"/>
      <c r="F536" s="37"/>
      <c r="G536" s="37"/>
      <c r="H536" s="37"/>
    </row>
    <row r="537" s="1" customFormat="1" ht="36" customHeight="1" spans="1:8">
      <c r="A537" s="36" t="s">
        <v>322</v>
      </c>
      <c r="B537" s="25" t="s">
        <v>432</v>
      </c>
      <c r="C537" s="37"/>
      <c r="D537" s="37"/>
      <c r="E537" s="37"/>
      <c r="F537" s="37"/>
      <c r="G537" s="37"/>
      <c r="H537" s="37"/>
    </row>
    <row r="538" s="1" customFormat="1" ht="30.95" customHeight="1" spans="1:8">
      <c r="A538" s="36" t="s">
        <v>324</v>
      </c>
      <c r="B538" s="25" t="s">
        <v>433</v>
      </c>
      <c r="C538" s="60"/>
      <c r="D538" s="60"/>
      <c r="E538" s="60"/>
      <c r="F538" s="60"/>
      <c r="G538" s="60"/>
      <c r="H538" s="60"/>
    </row>
    <row r="539" s="1" customFormat="1" ht="16.5" spans="1:8">
      <c r="A539" s="38"/>
      <c r="B539" s="39"/>
      <c r="C539" s="39"/>
      <c r="D539" s="39"/>
      <c r="E539" s="39"/>
      <c r="F539" s="39"/>
      <c r="G539" s="39"/>
      <c r="H539" s="39"/>
    </row>
    <row r="540" s="1" customFormat="1" ht="20.25" spans="1:8">
      <c r="A540" s="2" t="s">
        <v>309</v>
      </c>
      <c r="B540" s="39"/>
      <c r="C540" s="39"/>
      <c r="D540" s="39"/>
      <c r="E540" s="39"/>
      <c r="F540" s="39"/>
      <c r="G540" s="39"/>
      <c r="H540" s="39"/>
    </row>
    <row r="541" s="1" customFormat="1" ht="27" spans="1:8">
      <c r="A541" s="4" t="s">
        <v>310</v>
      </c>
      <c r="B541" s="5" t="s">
        <v>434</v>
      </c>
      <c r="C541" s="4" t="s">
        <v>312</v>
      </c>
      <c r="D541" s="6" t="s">
        <v>435</v>
      </c>
      <c r="E541" s="7"/>
      <c r="F541" s="7" t="s">
        <v>21</v>
      </c>
      <c r="G541" s="8" t="s">
        <v>122</v>
      </c>
      <c r="H541" s="9"/>
    </row>
    <row r="542" s="1" customFormat="1" ht="24" spans="1:8">
      <c r="A542" s="10" t="s">
        <v>1</v>
      </c>
      <c r="B542" s="10" t="s">
        <v>314</v>
      </c>
      <c r="C542" s="10" t="s">
        <v>21</v>
      </c>
      <c r="D542" s="11" t="s">
        <v>315</v>
      </c>
      <c r="E542" s="11" t="s">
        <v>316</v>
      </c>
      <c r="F542" s="11" t="s">
        <v>317</v>
      </c>
      <c r="G542" s="11" t="s">
        <v>318</v>
      </c>
      <c r="H542" s="11" t="s">
        <v>28</v>
      </c>
    </row>
    <row r="543" s="1" customFormat="1" spans="1:8">
      <c r="A543" s="12">
        <v>1</v>
      </c>
      <c r="B543" s="13" t="s">
        <v>319</v>
      </c>
      <c r="C543" s="14"/>
      <c r="D543" s="15"/>
      <c r="E543" s="16"/>
      <c r="F543" s="16"/>
      <c r="G543" s="53">
        <f>+SUM(G544)</f>
        <v>0</v>
      </c>
      <c r="H543" s="17"/>
    </row>
    <row r="544" s="1" customFormat="1" spans="1:8">
      <c r="A544" s="10">
        <v>1.1</v>
      </c>
      <c r="B544" s="25" t="s">
        <v>320</v>
      </c>
      <c r="C544" s="10" t="s">
        <v>122</v>
      </c>
      <c r="D544" s="11"/>
      <c r="E544" s="11" t="s">
        <v>321</v>
      </c>
      <c r="F544" s="11">
        <v>35</v>
      </c>
      <c r="G544" s="54">
        <f>+D544*F544</f>
        <v>0</v>
      </c>
      <c r="H544" s="19"/>
    </row>
    <row r="545" s="1" customFormat="1" spans="1:8">
      <c r="A545" s="58">
        <v>2</v>
      </c>
      <c r="B545" s="41" t="s">
        <v>322</v>
      </c>
      <c r="C545" s="42"/>
      <c r="D545" s="43"/>
      <c r="E545" s="52"/>
      <c r="F545" s="52"/>
      <c r="G545" s="53">
        <f>+SUM(G546:G549)</f>
        <v>0</v>
      </c>
      <c r="H545" s="20"/>
    </row>
    <row r="546" s="1" customFormat="1" ht="54.95" customHeight="1" spans="1:8">
      <c r="A546" s="10">
        <v>2.1</v>
      </c>
      <c r="B546" s="25" t="s">
        <v>425</v>
      </c>
      <c r="C546" s="10" t="s">
        <v>426</v>
      </c>
      <c r="D546" s="11"/>
      <c r="E546" s="21">
        <v>0.02</v>
      </c>
      <c r="F546" s="11">
        <v>5.6</v>
      </c>
      <c r="G546" s="54">
        <f t="shared" ref="G546:G549" si="4">+D546*(1+E546)*F546</f>
        <v>0</v>
      </c>
      <c r="H546" s="62" t="s">
        <v>427</v>
      </c>
    </row>
    <row r="547" s="1" customFormat="1" spans="1:8">
      <c r="A547" s="10">
        <v>2.2</v>
      </c>
      <c r="B547" s="25" t="s">
        <v>428</v>
      </c>
      <c r="C547" s="10" t="s">
        <v>426</v>
      </c>
      <c r="D547" s="11"/>
      <c r="E547" s="21">
        <v>0.02</v>
      </c>
      <c r="F547" s="11">
        <v>20</v>
      </c>
      <c r="G547" s="54">
        <f t="shared" si="4"/>
        <v>0</v>
      </c>
      <c r="H547" s="19"/>
    </row>
    <row r="548" s="1" customFormat="1" spans="1:8">
      <c r="A548" s="10">
        <v>2.3</v>
      </c>
      <c r="B548" s="25" t="s">
        <v>429</v>
      </c>
      <c r="C548" s="10" t="s">
        <v>426</v>
      </c>
      <c r="D548" s="11"/>
      <c r="E548" s="21">
        <v>0.02</v>
      </c>
      <c r="F548" s="11">
        <v>18</v>
      </c>
      <c r="G548" s="54">
        <f t="shared" si="4"/>
        <v>0</v>
      </c>
      <c r="H548" s="19"/>
    </row>
    <row r="549" s="1" customFormat="1" spans="1:8">
      <c r="A549" s="10">
        <v>2.4</v>
      </c>
      <c r="B549" s="41" t="s">
        <v>430</v>
      </c>
      <c r="C549" s="10" t="s">
        <v>426</v>
      </c>
      <c r="D549" s="43"/>
      <c r="E549" s="21">
        <v>0.02</v>
      </c>
      <c r="F549" s="43">
        <v>2</v>
      </c>
      <c r="G549" s="54">
        <f t="shared" si="4"/>
        <v>0</v>
      </c>
      <c r="H549" s="54"/>
    </row>
    <row r="550" s="1" customFormat="1" spans="1:8">
      <c r="A550" s="58">
        <v>3</v>
      </c>
      <c r="B550" s="41" t="s">
        <v>324</v>
      </c>
      <c r="C550" s="10" t="s">
        <v>122</v>
      </c>
      <c r="D550" s="43"/>
      <c r="E550" s="43" t="s">
        <v>321</v>
      </c>
      <c r="F550" s="52">
        <v>65</v>
      </c>
      <c r="G550" s="53">
        <f>+D550*F550</f>
        <v>0</v>
      </c>
      <c r="H550" s="53"/>
    </row>
    <row r="551" s="1" customFormat="1" ht="24" spans="1:8">
      <c r="A551" s="58">
        <v>4</v>
      </c>
      <c r="B551" s="41" t="s">
        <v>325</v>
      </c>
      <c r="C551" s="48"/>
      <c r="D551" s="43"/>
      <c r="E551" s="52"/>
      <c r="F551" s="52"/>
      <c r="G551" s="53">
        <f>+(G546+G548+G550)*15%</f>
        <v>0</v>
      </c>
      <c r="H551" s="53"/>
    </row>
    <row r="552" s="1" customFormat="1" spans="1:8">
      <c r="A552" s="58">
        <v>5</v>
      </c>
      <c r="B552" s="41" t="s">
        <v>326</v>
      </c>
      <c r="C552" s="48"/>
      <c r="D552" s="43"/>
      <c r="E552" s="52"/>
      <c r="F552" s="52"/>
      <c r="G552" s="53">
        <f>+G543+G545+G550+G551</f>
        <v>0</v>
      </c>
      <c r="H552" s="53"/>
    </row>
    <row r="553" s="1" customFormat="1" spans="1:8">
      <c r="A553" s="58">
        <v>6</v>
      </c>
      <c r="B553" s="41" t="s">
        <v>327</v>
      </c>
      <c r="C553" s="48"/>
      <c r="D553" s="41"/>
      <c r="E553" s="41"/>
      <c r="F553" s="41"/>
      <c r="G553" s="53">
        <f>+G552*9%</f>
        <v>0</v>
      </c>
      <c r="H553" s="53"/>
    </row>
    <row r="554" s="1" customFormat="1" spans="1:8">
      <c r="A554" s="58">
        <v>7</v>
      </c>
      <c r="B554" s="41" t="s">
        <v>328</v>
      </c>
      <c r="C554" s="42"/>
      <c r="D554" s="43"/>
      <c r="E554" s="52"/>
      <c r="F554" s="52"/>
      <c r="G554" s="53">
        <f>+G552+G553</f>
        <v>0</v>
      </c>
      <c r="H554" s="53"/>
    </row>
    <row r="555" s="1" customFormat="1" spans="1:8">
      <c r="A555" s="34" t="s">
        <v>329</v>
      </c>
      <c r="B555" s="34"/>
      <c r="C555" s="34"/>
      <c r="D555" s="34"/>
      <c r="E555" s="34"/>
      <c r="F555" s="34"/>
      <c r="G555" s="34"/>
      <c r="H555" s="34"/>
    </row>
    <row r="556" s="1" customFormat="1" spans="1:8">
      <c r="A556" s="35" t="s">
        <v>330</v>
      </c>
      <c r="B556" s="35"/>
      <c r="C556" s="35"/>
      <c r="D556" s="35"/>
      <c r="E556" s="35"/>
      <c r="F556" s="35"/>
      <c r="G556" s="35"/>
      <c r="H556" s="35"/>
    </row>
    <row r="557" s="1" customFormat="1" ht="20.25" customHeight="1" spans="1:8">
      <c r="A557" s="36" t="s">
        <v>319</v>
      </c>
      <c r="B557" s="25" t="s">
        <v>431</v>
      </c>
      <c r="C557" s="37"/>
      <c r="D557" s="37"/>
      <c r="E557" s="37"/>
      <c r="F557" s="37"/>
      <c r="G557" s="37"/>
      <c r="H557" s="37"/>
    </row>
    <row r="558" s="1" customFormat="1" ht="36" customHeight="1" spans="1:8">
      <c r="A558" s="36" t="s">
        <v>322</v>
      </c>
      <c r="B558" s="25" t="s">
        <v>432</v>
      </c>
      <c r="C558" s="37"/>
      <c r="D558" s="37"/>
      <c r="E558" s="37"/>
      <c r="F558" s="37"/>
      <c r="G558" s="37"/>
      <c r="H558" s="37"/>
    </row>
    <row r="559" s="1" customFormat="1" ht="30.95" customHeight="1" spans="1:8">
      <c r="A559" s="36" t="s">
        <v>324</v>
      </c>
      <c r="B559" s="25" t="s">
        <v>433</v>
      </c>
      <c r="C559" s="60"/>
      <c r="D559" s="60"/>
      <c r="E559" s="60"/>
      <c r="F559" s="60"/>
      <c r="G559" s="60"/>
      <c r="H559" s="60"/>
    </row>
    <row r="560" s="1" customFormat="1" ht="16.5" spans="1:8">
      <c r="A560" s="38"/>
      <c r="B560" s="39"/>
      <c r="C560" s="39"/>
      <c r="D560" s="39"/>
      <c r="E560" s="39"/>
      <c r="F560" s="39"/>
      <c r="G560" s="39"/>
      <c r="H560" s="39"/>
    </row>
    <row r="561" s="1" customFormat="1" ht="20.25" spans="1:8">
      <c r="A561" s="2" t="s">
        <v>309</v>
      </c>
      <c r="B561" s="39"/>
      <c r="C561" s="39"/>
      <c r="D561" s="39"/>
      <c r="E561" s="39"/>
      <c r="F561" s="39"/>
      <c r="G561" s="39"/>
      <c r="H561" s="39"/>
    </row>
    <row r="562" s="1" customFormat="1" ht="27" spans="1:8">
      <c r="A562" s="4" t="s">
        <v>310</v>
      </c>
      <c r="B562" s="5" t="s">
        <v>436</v>
      </c>
      <c r="C562" s="4" t="s">
        <v>312</v>
      </c>
      <c r="D562" s="6" t="s">
        <v>437</v>
      </c>
      <c r="E562" s="7"/>
      <c r="F562" s="7" t="s">
        <v>21</v>
      </c>
      <c r="G562" s="8" t="s">
        <v>122</v>
      </c>
      <c r="H562" s="9"/>
    </row>
    <row r="563" s="1" customFormat="1" ht="24" spans="1:8">
      <c r="A563" s="10" t="s">
        <v>1</v>
      </c>
      <c r="B563" s="10" t="s">
        <v>314</v>
      </c>
      <c r="C563" s="10" t="s">
        <v>21</v>
      </c>
      <c r="D563" s="11" t="s">
        <v>315</v>
      </c>
      <c r="E563" s="11" t="s">
        <v>316</v>
      </c>
      <c r="F563" s="11" t="s">
        <v>317</v>
      </c>
      <c r="G563" s="11" t="s">
        <v>318</v>
      </c>
      <c r="H563" s="11" t="s">
        <v>28</v>
      </c>
    </row>
    <row r="564" s="1" customFormat="1" spans="1:8">
      <c r="A564" s="12">
        <v>1</v>
      </c>
      <c r="B564" s="13" t="s">
        <v>319</v>
      </c>
      <c r="C564" s="14"/>
      <c r="D564" s="15"/>
      <c r="E564" s="16"/>
      <c r="F564" s="16"/>
      <c r="G564" s="53">
        <f>+SUM(G565)</f>
        <v>0</v>
      </c>
      <c r="H564" s="17"/>
    </row>
    <row r="565" s="1" customFormat="1" spans="1:8">
      <c r="A565" s="10">
        <v>1.1</v>
      </c>
      <c r="B565" s="25" t="s">
        <v>320</v>
      </c>
      <c r="C565" s="10" t="s">
        <v>122</v>
      </c>
      <c r="D565" s="11"/>
      <c r="E565" s="11" t="s">
        <v>321</v>
      </c>
      <c r="F565" s="11">
        <v>15</v>
      </c>
      <c r="G565" s="54">
        <f>+D565*F565</f>
        <v>0</v>
      </c>
      <c r="H565" s="19"/>
    </row>
    <row r="566" s="1" customFormat="1" spans="1:8">
      <c r="A566" s="58">
        <v>2</v>
      </c>
      <c r="B566" s="41" t="s">
        <v>322</v>
      </c>
      <c r="C566" s="42"/>
      <c r="D566" s="43"/>
      <c r="E566" s="52"/>
      <c r="F566" s="52"/>
      <c r="G566" s="53">
        <f>+SUM(G567:G570)</f>
        <v>0</v>
      </c>
      <c r="H566" s="20"/>
    </row>
    <row r="567" s="1" customFormat="1" ht="54.95" customHeight="1" spans="1:8">
      <c r="A567" s="10">
        <v>2.1</v>
      </c>
      <c r="B567" s="25" t="s">
        <v>425</v>
      </c>
      <c r="C567" s="10" t="s">
        <v>426</v>
      </c>
      <c r="D567" s="11"/>
      <c r="E567" s="21">
        <v>0.02</v>
      </c>
      <c r="F567" s="11">
        <v>5.6</v>
      </c>
      <c r="G567" s="54">
        <f t="shared" ref="G567:G570" si="5">+D567*(1+E567)*F567</f>
        <v>0</v>
      </c>
      <c r="H567" s="62" t="s">
        <v>427</v>
      </c>
    </row>
    <row r="568" s="1" customFormat="1" ht="23.1" customHeight="1" spans="1:8">
      <c r="A568" s="10">
        <v>2.2</v>
      </c>
      <c r="B568" s="25" t="s">
        <v>428</v>
      </c>
      <c r="C568" s="10" t="s">
        <v>426</v>
      </c>
      <c r="D568" s="11"/>
      <c r="E568" s="21">
        <v>0.02</v>
      </c>
      <c r="F568" s="11">
        <v>20</v>
      </c>
      <c r="G568" s="54">
        <f t="shared" si="5"/>
        <v>0</v>
      </c>
      <c r="H568" s="19"/>
    </row>
    <row r="569" s="1" customFormat="1" ht="21.95" customHeight="1" spans="1:8">
      <c r="A569" s="10">
        <v>2.3</v>
      </c>
      <c r="B569" s="25" t="s">
        <v>429</v>
      </c>
      <c r="C569" s="10" t="s">
        <v>426</v>
      </c>
      <c r="D569" s="11"/>
      <c r="E569" s="21">
        <v>0.02</v>
      </c>
      <c r="F569" s="11">
        <v>18</v>
      </c>
      <c r="G569" s="54">
        <f t="shared" si="5"/>
        <v>0</v>
      </c>
      <c r="H569" s="19"/>
    </row>
    <row r="570" s="1" customFormat="1" ht="32.1" customHeight="1" spans="1:8">
      <c r="A570" s="10">
        <v>2.4</v>
      </c>
      <c r="B570" s="41" t="s">
        <v>430</v>
      </c>
      <c r="C570" s="10" t="s">
        <v>426</v>
      </c>
      <c r="D570" s="43"/>
      <c r="E570" s="21">
        <v>0.02</v>
      </c>
      <c r="F570" s="43">
        <v>2</v>
      </c>
      <c r="G570" s="54">
        <f t="shared" si="5"/>
        <v>0</v>
      </c>
      <c r="H570" s="54"/>
    </row>
    <row r="571" s="1" customFormat="1" spans="1:8">
      <c r="A571" s="58">
        <v>3</v>
      </c>
      <c r="B571" s="41" t="s">
        <v>324</v>
      </c>
      <c r="C571" s="10" t="s">
        <v>122</v>
      </c>
      <c r="D571" s="43"/>
      <c r="E571" s="43" t="s">
        <v>321</v>
      </c>
      <c r="F571" s="52">
        <v>25</v>
      </c>
      <c r="G571" s="53">
        <f>+D571*F571</f>
        <v>0</v>
      </c>
      <c r="H571" s="53"/>
    </row>
    <row r="572" s="1" customFormat="1" ht="24" spans="1:8">
      <c r="A572" s="58">
        <v>4</v>
      </c>
      <c r="B572" s="41" t="s">
        <v>325</v>
      </c>
      <c r="C572" s="48"/>
      <c r="D572" s="43"/>
      <c r="E572" s="52"/>
      <c r="F572" s="52"/>
      <c r="G572" s="53">
        <f>+(G564+G566+G571)*15%</f>
        <v>0</v>
      </c>
      <c r="H572" s="53"/>
    </row>
    <row r="573" s="1" customFormat="1" spans="1:8">
      <c r="A573" s="58">
        <v>5</v>
      </c>
      <c r="B573" s="41" t="s">
        <v>326</v>
      </c>
      <c r="C573" s="48"/>
      <c r="D573" s="43"/>
      <c r="E573" s="52"/>
      <c r="F573" s="52"/>
      <c r="G573" s="53">
        <f>+G564+G566+G571+G572</f>
        <v>0</v>
      </c>
      <c r="H573" s="53"/>
    </row>
    <row r="574" s="1" customFormat="1" spans="1:8">
      <c r="A574" s="58">
        <v>6</v>
      </c>
      <c r="B574" s="41" t="s">
        <v>327</v>
      </c>
      <c r="C574" s="48"/>
      <c r="D574" s="41"/>
      <c r="E574" s="41"/>
      <c r="F574" s="41"/>
      <c r="G574" s="53">
        <f>+G573*9%</f>
        <v>0</v>
      </c>
      <c r="H574" s="53"/>
    </row>
    <row r="575" s="1" customFormat="1" spans="1:8">
      <c r="A575" s="58">
        <v>7</v>
      </c>
      <c r="B575" s="41" t="s">
        <v>328</v>
      </c>
      <c r="C575" s="42"/>
      <c r="D575" s="43"/>
      <c r="E575" s="52"/>
      <c r="F575" s="52"/>
      <c r="G575" s="53">
        <f>+G573+G574</f>
        <v>0</v>
      </c>
      <c r="H575" s="53"/>
    </row>
    <row r="576" s="1" customFormat="1" spans="1:8">
      <c r="A576" s="34" t="s">
        <v>329</v>
      </c>
      <c r="B576" s="34"/>
      <c r="C576" s="34"/>
      <c r="D576" s="34"/>
      <c r="E576" s="34"/>
      <c r="F576" s="34"/>
      <c r="G576" s="34"/>
      <c r="H576" s="34"/>
    </row>
    <row r="577" s="1" customFormat="1" spans="1:8">
      <c r="A577" s="35" t="s">
        <v>330</v>
      </c>
      <c r="B577" s="35"/>
      <c r="C577" s="35"/>
      <c r="D577" s="35"/>
      <c r="E577" s="35"/>
      <c r="F577" s="35"/>
      <c r="G577" s="35"/>
      <c r="H577" s="35"/>
    </row>
    <row r="578" s="1" customFormat="1" ht="20.25" customHeight="1" spans="1:8">
      <c r="A578" s="36" t="s">
        <v>319</v>
      </c>
      <c r="B578" s="25" t="s">
        <v>431</v>
      </c>
      <c r="C578" s="37"/>
      <c r="D578" s="37"/>
      <c r="E578" s="37"/>
      <c r="F578" s="37"/>
      <c r="G578" s="37"/>
      <c r="H578" s="37"/>
    </row>
    <row r="579" s="1" customFormat="1" ht="41.1" customHeight="1" spans="1:8">
      <c r="A579" s="36" t="s">
        <v>322</v>
      </c>
      <c r="B579" s="25" t="s">
        <v>438</v>
      </c>
      <c r="C579" s="37"/>
      <c r="D579" s="37"/>
      <c r="E579" s="37"/>
      <c r="F579" s="37"/>
      <c r="G579" s="37"/>
      <c r="H579" s="37"/>
    </row>
    <row r="580" s="1" customFormat="1" ht="30.95" customHeight="1" spans="1:8">
      <c r="A580" s="36" t="s">
        <v>324</v>
      </c>
      <c r="B580" s="25" t="s">
        <v>439</v>
      </c>
      <c r="C580" s="60"/>
      <c r="D580" s="60"/>
      <c r="E580" s="60"/>
      <c r="F580" s="60"/>
      <c r="G580" s="60"/>
      <c r="H580" s="60"/>
    </row>
    <row r="581" s="1" customFormat="1" ht="15.95" customHeight="1" spans="1:8">
      <c r="A581" s="38"/>
      <c r="B581" s="39"/>
      <c r="C581" s="39"/>
      <c r="D581" s="39"/>
      <c r="E581" s="39"/>
      <c r="F581" s="39"/>
      <c r="G581" s="39"/>
      <c r="H581" s="39"/>
    </row>
    <row r="582" s="1" customFormat="1" ht="30.95" customHeight="1" spans="1:8">
      <c r="A582" s="2" t="s">
        <v>309</v>
      </c>
      <c r="B582" s="39"/>
      <c r="C582" s="39"/>
      <c r="D582" s="39"/>
      <c r="E582" s="39"/>
      <c r="F582" s="39"/>
      <c r="G582" s="39"/>
      <c r="H582" s="39"/>
    </row>
    <row r="583" s="1" customFormat="1" ht="30.95" customHeight="1" spans="1:8">
      <c r="A583" s="4" t="s">
        <v>310</v>
      </c>
      <c r="B583" s="5" t="s">
        <v>440</v>
      </c>
      <c r="C583" s="4" t="s">
        <v>312</v>
      </c>
      <c r="D583" s="6" t="s">
        <v>441</v>
      </c>
      <c r="E583" s="7"/>
      <c r="F583" s="7" t="s">
        <v>21</v>
      </c>
      <c r="G583" s="8" t="s">
        <v>122</v>
      </c>
      <c r="H583" s="9"/>
    </row>
    <row r="584" s="1" customFormat="1" ht="30.95" customHeight="1" spans="1:8">
      <c r="A584" s="10" t="s">
        <v>1</v>
      </c>
      <c r="B584" s="10" t="s">
        <v>314</v>
      </c>
      <c r="C584" s="10" t="s">
        <v>21</v>
      </c>
      <c r="D584" s="11" t="s">
        <v>315</v>
      </c>
      <c r="E584" s="11" t="s">
        <v>316</v>
      </c>
      <c r="F584" s="11" t="s">
        <v>317</v>
      </c>
      <c r="G584" s="11" t="s">
        <v>318</v>
      </c>
      <c r="H584" s="11" t="s">
        <v>28</v>
      </c>
    </row>
    <row r="585" s="1" customFormat="1" ht="30.95" customHeight="1" spans="1:8">
      <c r="A585" s="12">
        <v>1</v>
      </c>
      <c r="B585" s="13" t="s">
        <v>319</v>
      </c>
      <c r="C585" s="14"/>
      <c r="D585" s="15"/>
      <c r="E585" s="16"/>
      <c r="F585" s="16"/>
      <c r="G585" s="53">
        <f>+SUM(G586)</f>
        <v>0</v>
      </c>
      <c r="H585" s="17"/>
    </row>
    <row r="586" s="1" customFormat="1" ht="30.95" customHeight="1" spans="1:8">
      <c r="A586" s="10">
        <v>1.1</v>
      </c>
      <c r="B586" s="25" t="s">
        <v>320</v>
      </c>
      <c r="C586" s="10" t="s">
        <v>122</v>
      </c>
      <c r="D586" s="11"/>
      <c r="E586" s="11" t="s">
        <v>321</v>
      </c>
      <c r="F586" s="11">
        <v>80</v>
      </c>
      <c r="G586" s="54">
        <f>+D586*F586</f>
        <v>0</v>
      </c>
      <c r="H586" s="19"/>
    </row>
    <row r="587" s="1" customFormat="1" ht="30.95" customHeight="1" spans="1:8">
      <c r="A587" s="58">
        <v>2</v>
      </c>
      <c r="B587" s="41" t="s">
        <v>322</v>
      </c>
      <c r="C587" s="42"/>
      <c r="D587" s="43"/>
      <c r="E587" s="52"/>
      <c r="F587" s="52"/>
      <c r="G587" s="53">
        <f>+SUM(G588:G592)</f>
        <v>0</v>
      </c>
      <c r="H587" s="20"/>
    </row>
    <row r="588" s="1" customFormat="1" ht="24.95" customHeight="1" spans="1:8">
      <c r="A588" s="10">
        <v>2.1</v>
      </c>
      <c r="B588" s="25" t="s">
        <v>419</v>
      </c>
      <c r="C588" s="10" t="s">
        <v>44</v>
      </c>
      <c r="D588" s="11"/>
      <c r="E588" s="21">
        <v>0.02</v>
      </c>
      <c r="F588" s="11"/>
      <c r="G588" s="54">
        <f t="shared" ref="G588:G592" si="6">+D588*(1+E588)*F588</f>
        <v>0</v>
      </c>
      <c r="H588" s="19"/>
    </row>
    <row r="589" s="1" customFormat="1" ht="24" customHeight="1" spans="1:8">
      <c r="A589" s="10">
        <v>2.2</v>
      </c>
      <c r="B589" s="25" t="s">
        <v>442</v>
      </c>
      <c r="C589" s="10" t="s">
        <v>44</v>
      </c>
      <c r="D589" s="11"/>
      <c r="E589" s="21">
        <v>0.02</v>
      </c>
      <c r="F589" s="11"/>
      <c r="G589" s="54">
        <f t="shared" si="6"/>
        <v>0</v>
      </c>
      <c r="H589" s="19"/>
    </row>
    <row r="590" s="1" customFormat="1" ht="24" customHeight="1" spans="1:8">
      <c r="A590" s="10">
        <v>2.3</v>
      </c>
      <c r="B590" s="25" t="s">
        <v>394</v>
      </c>
      <c r="C590" s="10" t="s">
        <v>44</v>
      </c>
      <c r="D590" s="11"/>
      <c r="E590" s="21">
        <v>0.02</v>
      </c>
      <c r="F590" s="11"/>
      <c r="G590" s="54">
        <f t="shared" si="6"/>
        <v>0</v>
      </c>
      <c r="H590" s="18"/>
    </row>
    <row r="591" s="1" customFormat="1" ht="24.95" customHeight="1" spans="1:8">
      <c r="A591" s="10">
        <v>2.4</v>
      </c>
      <c r="B591" s="25" t="s">
        <v>443</v>
      </c>
      <c r="C591" s="10" t="s">
        <v>44</v>
      </c>
      <c r="D591" s="11"/>
      <c r="E591" s="21">
        <v>0.02</v>
      </c>
      <c r="F591" s="11"/>
      <c r="G591" s="54">
        <f t="shared" si="6"/>
        <v>0</v>
      </c>
      <c r="H591" s="18"/>
    </row>
    <row r="592" s="1" customFormat="1" ht="30.95" customHeight="1" spans="1:8">
      <c r="A592" s="10">
        <v>2.5</v>
      </c>
      <c r="B592" s="25" t="s">
        <v>356</v>
      </c>
      <c r="C592" s="10"/>
      <c r="D592" s="11"/>
      <c r="E592" s="21"/>
      <c r="F592" s="11"/>
      <c r="G592" s="54">
        <f t="shared" si="6"/>
        <v>0</v>
      </c>
      <c r="H592" s="18"/>
    </row>
    <row r="593" s="1" customFormat="1" ht="30.95" customHeight="1" spans="1:8">
      <c r="A593" s="58">
        <v>3</v>
      </c>
      <c r="B593" s="41" t="s">
        <v>324</v>
      </c>
      <c r="C593" s="10" t="s">
        <v>122</v>
      </c>
      <c r="D593" s="43"/>
      <c r="E593" s="43" t="s">
        <v>321</v>
      </c>
      <c r="F593" s="52">
        <v>45</v>
      </c>
      <c r="G593" s="53">
        <f>+D593*F593</f>
        <v>0</v>
      </c>
      <c r="H593" s="53"/>
    </row>
    <row r="594" s="1" customFormat="1" ht="30.95" customHeight="1" spans="1:8">
      <c r="A594" s="58">
        <v>4</v>
      </c>
      <c r="B594" s="41" t="s">
        <v>325</v>
      </c>
      <c r="C594" s="48"/>
      <c r="D594" s="43"/>
      <c r="E594" s="52"/>
      <c r="F594" s="52"/>
      <c r="G594" s="53">
        <f>+(G585+G587+G593)*15%</f>
        <v>0</v>
      </c>
      <c r="H594" s="53"/>
    </row>
    <row r="595" s="1" customFormat="1" ht="30.95" customHeight="1" spans="1:8">
      <c r="A595" s="58">
        <v>5</v>
      </c>
      <c r="B595" s="41" t="s">
        <v>326</v>
      </c>
      <c r="C595" s="48"/>
      <c r="D595" s="43"/>
      <c r="E595" s="52"/>
      <c r="F595" s="52"/>
      <c r="G595" s="53">
        <f>+G587+G588+G593+G594</f>
        <v>0</v>
      </c>
      <c r="H595" s="53"/>
    </row>
    <row r="596" s="1" customFormat="1" ht="30.95" customHeight="1" spans="1:8">
      <c r="A596" s="58">
        <v>6</v>
      </c>
      <c r="B596" s="41" t="s">
        <v>327</v>
      </c>
      <c r="C596" s="48"/>
      <c r="D596" s="41"/>
      <c r="E596" s="41"/>
      <c r="F596" s="41"/>
      <c r="G596" s="53">
        <f>+G595*9%</f>
        <v>0</v>
      </c>
      <c r="H596" s="53"/>
    </row>
    <row r="597" s="1" customFormat="1" ht="30.95" customHeight="1" spans="1:8">
      <c r="A597" s="58">
        <v>7</v>
      </c>
      <c r="B597" s="41" t="s">
        <v>328</v>
      </c>
      <c r="C597" s="42"/>
      <c r="D597" s="43"/>
      <c r="E597" s="52"/>
      <c r="F597" s="52"/>
      <c r="G597" s="53">
        <f>+G595+G596</f>
        <v>0</v>
      </c>
      <c r="H597" s="53"/>
    </row>
    <row r="598" s="1" customFormat="1" ht="30.95" customHeight="1" spans="1:8">
      <c r="A598" s="34" t="s">
        <v>329</v>
      </c>
      <c r="B598" s="34"/>
      <c r="C598" s="34"/>
      <c r="D598" s="34"/>
      <c r="E598" s="34"/>
      <c r="F598" s="34"/>
      <c r="G598" s="34"/>
      <c r="H598" s="34"/>
    </row>
    <row r="599" s="1" customFormat="1" ht="24.95" customHeight="1" spans="1:8">
      <c r="A599" s="35" t="s">
        <v>330</v>
      </c>
      <c r="B599" s="35"/>
      <c r="C599" s="35"/>
      <c r="D599" s="35"/>
      <c r="E599" s="35"/>
      <c r="F599" s="35"/>
      <c r="G599" s="35"/>
      <c r="H599" s="35"/>
    </row>
    <row r="600" s="1" customFormat="1" ht="30.95" customHeight="1" spans="1:8">
      <c r="A600" s="36" t="s">
        <v>319</v>
      </c>
      <c r="B600" s="25" t="s">
        <v>431</v>
      </c>
      <c r="C600" s="37"/>
      <c r="D600" s="37"/>
      <c r="E600" s="37"/>
      <c r="F600" s="37"/>
      <c r="G600" s="37"/>
      <c r="H600" s="37"/>
    </row>
    <row r="601" s="1" customFormat="1" ht="30.95" customHeight="1" spans="1:8">
      <c r="A601" s="36" t="s">
        <v>322</v>
      </c>
      <c r="B601" s="25" t="s">
        <v>444</v>
      </c>
      <c r="C601" s="37"/>
      <c r="D601" s="37"/>
      <c r="E601" s="37"/>
      <c r="F601" s="37"/>
      <c r="G601" s="37"/>
      <c r="H601" s="37"/>
    </row>
    <row r="602" s="1" customFormat="1" ht="30.95" customHeight="1" spans="1:8">
      <c r="A602" s="36" t="s">
        <v>324</v>
      </c>
      <c r="B602" s="25" t="s">
        <v>445</v>
      </c>
      <c r="C602" s="60"/>
      <c r="D602" s="60"/>
      <c r="E602" s="60"/>
      <c r="F602" s="60"/>
      <c r="G602" s="60"/>
      <c r="H602" s="60"/>
    </row>
    <row r="603" s="1" customFormat="1" ht="16.5" spans="1:8">
      <c r="A603" s="38"/>
      <c r="B603" s="39"/>
      <c r="C603" s="39"/>
      <c r="D603" s="39"/>
      <c r="E603" s="39"/>
      <c r="F603" s="39"/>
      <c r="G603" s="39"/>
      <c r="H603" s="39"/>
    </row>
    <row r="604" s="1" customFormat="1" ht="20.25" spans="1:8">
      <c r="A604" s="2" t="s">
        <v>309</v>
      </c>
      <c r="B604" s="3"/>
      <c r="C604" s="3"/>
      <c r="D604" s="3"/>
      <c r="E604" s="3"/>
      <c r="F604" s="3"/>
      <c r="G604" s="3"/>
      <c r="H604" s="3"/>
    </row>
    <row r="605" s="1" customFormat="1" spans="1:8">
      <c r="A605" s="4" t="s">
        <v>310</v>
      </c>
      <c r="B605" s="5" t="s">
        <v>446</v>
      </c>
      <c r="C605" s="4" t="s">
        <v>312</v>
      </c>
      <c r="D605" s="6" t="s">
        <v>447</v>
      </c>
      <c r="E605" s="7"/>
      <c r="F605" s="7" t="s">
        <v>21</v>
      </c>
      <c r="G605" s="8" t="s">
        <v>128</v>
      </c>
      <c r="H605" s="9"/>
    </row>
    <row r="606" s="1" customFormat="1" ht="24" spans="1:8">
      <c r="A606" s="10" t="s">
        <v>1</v>
      </c>
      <c r="B606" s="10" t="s">
        <v>314</v>
      </c>
      <c r="C606" s="10" t="s">
        <v>21</v>
      </c>
      <c r="D606" s="11" t="s">
        <v>315</v>
      </c>
      <c r="E606" s="11" t="s">
        <v>316</v>
      </c>
      <c r="F606" s="11" t="s">
        <v>317</v>
      </c>
      <c r="G606" s="11" t="s">
        <v>318</v>
      </c>
      <c r="H606" s="11" t="s">
        <v>28</v>
      </c>
    </row>
    <row r="607" s="1" customFormat="1" spans="1:8">
      <c r="A607" s="58">
        <v>1</v>
      </c>
      <c r="B607" s="41" t="s">
        <v>319</v>
      </c>
      <c r="C607" s="42"/>
      <c r="D607" s="43"/>
      <c r="E607" s="52"/>
      <c r="F607" s="52"/>
      <c r="G607" s="53">
        <f>+SUM(G608)</f>
        <v>0</v>
      </c>
      <c r="H607" s="53"/>
    </row>
    <row r="608" s="1" customFormat="1" spans="1:8">
      <c r="A608" s="45">
        <v>1.1</v>
      </c>
      <c r="B608" s="45" t="s">
        <v>320</v>
      </c>
      <c r="C608" s="45" t="s">
        <v>128</v>
      </c>
      <c r="D608" s="43"/>
      <c r="E608" s="43" t="s">
        <v>321</v>
      </c>
      <c r="F608" s="43">
        <v>350</v>
      </c>
      <c r="G608" s="54">
        <f>+D608*F608</f>
        <v>0</v>
      </c>
      <c r="H608" s="59"/>
    </row>
    <row r="609" s="1" customFormat="1" spans="1:8">
      <c r="A609" s="58">
        <v>2</v>
      </c>
      <c r="B609" s="41" t="s">
        <v>322</v>
      </c>
      <c r="C609" s="42"/>
      <c r="D609" s="43"/>
      <c r="E609" s="52"/>
      <c r="F609" s="52"/>
      <c r="G609" s="53">
        <f>+SUM(G610:G611)</f>
        <v>0</v>
      </c>
      <c r="H609" s="53" t="s">
        <v>343</v>
      </c>
    </row>
    <row r="610" s="1" customFormat="1" spans="1:8">
      <c r="A610" s="45">
        <v>2.1</v>
      </c>
      <c r="B610" s="45" t="s">
        <v>404</v>
      </c>
      <c r="C610" s="45" t="s">
        <v>44</v>
      </c>
      <c r="D610" s="43"/>
      <c r="E610" s="57">
        <v>0.05</v>
      </c>
      <c r="F610" s="43"/>
      <c r="G610" s="54">
        <f>+D610*(1+E610)*F610</f>
        <v>0</v>
      </c>
      <c r="H610" s="59"/>
    </row>
    <row r="611" s="1" customFormat="1" spans="1:8">
      <c r="A611" s="45">
        <v>2.2</v>
      </c>
      <c r="B611" s="45" t="s">
        <v>379</v>
      </c>
      <c r="C611" s="45" t="s">
        <v>44</v>
      </c>
      <c r="D611" s="43"/>
      <c r="E611" s="57">
        <v>0.02</v>
      </c>
      <c r="F611" s="43"/>
      <c r="G611" s="54">
        <f>+D611*(1+E611)*F611</f>
        <v>0</v>
      </c>
      <c r="H611" s="59"/>
    </row>
    <row r="612" s="1" customFormat="1" spans="1:8">
      <c r="A612" s="58">
        <v>3</v>
      </c>
      <c r="B612" s="41" t="s">
        <v>324</v>
      </c>
      <c r="C612" s="45" t="s">
        <v>128</v>
      </c>
      <c r="D612" s="43"/>
      <c r="E612" s="43" t="s">
        <v>321</v>
      </c>
      <c r="F612" s="52">
        <v>250</v>
      </c>
      <c r="G612" s="53">
        <f>+D612*F612</f>
        <v>0</v>
      </c>
      <c r="H612" s="53"/>
    </row>
    <row r="613" s="1" customFormat="1" ht="24" spans="1:8">
      <c r="A613" s="58">
        <v>4</v>
      </c>
      <c r="B613" s="41" t="s">
        <v>325</v>
      </c>
      <c r="C613" s="48"/>
      <c r="D613" s="43"/>
      <c r="E613" s="52"/>
      <c r="F613" s="52"/>
      <c r="G613" s="53">
        <f>+(G607+G609+G612)*15%</f>
        <v>0</v>
      </c>
      <c r="H613" s="53"/>
    </row>
    <row r="614" s="1" customFormat="1" spans="1:8">
      <c r="A614" s="58">
        <v>5</v>
      </c>
      <c r="B614" s="41" t="s">
        <v>326</v>
      </c>
      <c r="C614" s="48"/>
      <c r="D614" s="43"/>
      <c r="E614" s="52"/>
      <c r="F614" s="52"/>
      <c r="G614" s="53">
        <f>+G607+G609+G612+G613</f>
        <v>0</v>
      </c>
      <c r="H614" s="53"/>
    </row>
    <row r="615" s="1" customFormat="1" spans="1:8">
      <c r="A615" s="58">
        <v>6</v>
      </c>
      <c r="B615" s="41" t="s">
        <v>327</v>
      </c>
      <c r="C615" s="48"/>
      <c r="D615" s="41"/>
      <c r="E615" s="41"/>
      <c r="F615" s="41"/>
      <c r="G615" s="53">
        <v>0</v>
      </c>
      <c r="H615" s="53"/>
    </row>
    <row r="616" s="1" customFormat="1" spans="1:8">
      <c r="A616" s="58">
        <v>7</v>
      </c>
      <c r="B616" s="41" t="s">
        <v>328</v>
      </c>
      <c r="C616" s="42"/>
      <c r="D616" s="43"/>
      <c r="E616" s="52"/>
      <c r="F616" s="52"/>
      <c r="G616" s="53">
        <v>0</v>
      </c>
      <c r="H616" s="53"/>
    </row>
    <row r="617" s="1" customFormat="1" spans="1:8">
      <c r="A617" s="34" t="s">
        <v>329</v>
      </c>
      <c r="B617" s="34"/>
      <c r="C617" s="34"/>
      <c r="D617" s="34"/>
      <c r="E617" s="34"/>
      <c r="F617" s="34"/>
      <c r="G617" s="34"/>
      <c r="H617" s="34"/>
    </row>
    <row r="618" s="1" customFormat="1" spans="1:8">
      <c r="A618" s="35" t="s">
        <v>330</v>
      </c>
      <c r="B618" s="35"/>
      <c r="C618" s="35"/>
      <c r="D618" s="35"/>
      <c r="E618" s="35"/>
      <c r="F618" s="35"/>
      <c r="G618" s="35"/>
      <c r="H618" s="35"/>
    </row>
    <row r="619" s="1" customFormat="1" spans="1:8">
      <c r="A619" s="36" t="s">
        <v>319</v>
      </c>
      <c r="B619" s="25" t="s">
        <v>331</v>
      </c>
      <c r="C619" s="37"/>
      <c r="D619" s="37"/>
      <c r="E619" s="37"/>
      <c r="F619" s="37"/>
      <c r="G619" s="37"/>
      <c r="H619" s="37"/>
    </row>
    <row r="620" s="1" customFormat="1" spans="1:8">
      <c r="A620" s="36" t="s">
        <v>322</v>
      </c>
      <c r="B620" s="25" t="s">
        <v>332</v>
      </c>
      <c r="C620" s="37"/>
      <c r="D620" s="37"/>
      <c r="E620" s="37"/>
      <c r="F620" s="37"/>
      <c r="G620" s="37"/>
      <c r="H620" s="37"/>
    </row>
    <row r="621" s="1" customFormat="1" spans="1:8">
      <c r="A621" s="36" t="s">
        <v>324</v>
      </c>
      <c r="B621" s="25" t="s">
        <v>448</v>
      </c>
      <c r="C621" s="37"/>
      <c r="D621" s="37"/>
      <c r="E621" s="37"/>
      <c r="F621" s="37"/>
      <c r="G621" s="37"/>
      <c r="H621" s="37"/>
    </row>
  </sheetData>
  <mergeCells count="159">
    <mergeCell ref="A1:H1"/>
    <mergeCell ref="B15:H15"/>
    <mergeCell ref="B16:H16"/>
    <mergeCell ref="B17:H17"/>
    <mergeCell ref="A18:H18"/>
    <mergeCell ref="A19:H19"/>
    <mergeCell ref="B33:H33"/>
    <mergeCell ref="B34:H34"/>
    <mergeCell ref="B35:H35"/>
    <mergeCell ref="A36:H36"/>
    <mergeCell ref="A37:H37"/>
    <mergeCell ref="B51:H51"/>
    <mergeCell ref="B52:H52"/>
    <mergeCell ref="B53:H53"/>
    <mergeCell ref="A54:H54"/>
    <mergeCell ref="A55:H55"/>
    <mergeCell ref="B70:H70"/>
    <mergeCell ref="B71:H71"/>
    <mergeCell ref="B72:H72"/>
    <mergeCell ref="A73:H73"/>
    <mergeCell ref="A74:H74"/>
    <mergeCell ref="B90:H90"/>
    <mergeCell ref="B91:H91"/>
    <mergeCell ref="B92:H92"/>
    <mergeCell ref="A93:H93"/>
    <mergeCell ref="A94:H94"/>
    <mergeCell ref="B109:H109"/>
    <mergeCell ref="B110:H110"/>
    <mergeCell ref="B111:H111"/>
    <mergeCell ref="A112:H112"/>
    <mergeCell ref="A113:H113"/>
    <mergeCell ref="B128:H128"/>
    <mergeCell ref="B129:H129"/>
    <mergeCell ref="B130:H130"/>
    <mergeCell ref="A131:H131"/>
    <mergeCell ref="A132:H132"/>
    <mergeCell ref="B147:H147"/>
    <mergeCell ref="B148:H148"/>
    <mergeCell ref="B149:H149"/>
    <mergeCell ref="A150:H150"/>
    <mergeCell ref="A151:H151"/>
    <mergeCell ref="B166:H166"/>
    <mergeCell ref="B167:H167"/>
    <mergeCell ref="B168:H168"/>
    <mergeCell ref="A169:H169"/>
    <mergeCell ref="A170:H170"/>
    <mergeCell ref="B185:H185"/>
    <mergeCell ref="B186:H186"/>
    <mergeCell ref="B187:H187"/>
    <mergeCell ref="A188:H188"/>
    <mergeCell ref="A189:H189"/>
    <mergeCell ref="B204:H204"/>
    <mergeCell ref="B205:H205"/>
    <mergeCell ref="B206:H206"/>
    <mergeCell ref="A207:H207"/>
    <mergeCell ref="A208:H208"/>
    <mergeCell ref="B223:H223"/>
    <mergeCell ref="B224:H224"/>
    <mergeCell ref="B225:H225"/>
    <mergeCell ref="A226:H226"/>
    <mergeCell ref="A227:H227"/>
    <mergeCell ref="B242:H242"/>
    <mergeCell ref="B243:H243"/>
    <mergeCell ref="B244:H244"/>
    <mergeCell ref="A245:H245"/>
    <mergeCell ref="A246:H246"/>
    <mergeCell ref="B260:H260"/>
    <mergeCell ref="B261:H261"/>
    <mergeCell ref="B262:H262"/>
    <mergeCell ref="A263:H263"/>
    <mergeCell ref="A264:H264"/>
    <mergeCell ref="B281:H281"/>
    <mergeCell ref="B282:H282"/>
    <mergeCell ref="B283:H283"/>
    <mergeCell ref="A284:H284"/>
    <mergeCell ref="A285:H285"/>
    <mergeCell ref="B299:H299"/>
    <mergeCell ref="B300:H300"/>
    <mergeCell ref="B301:H301"/>
    <mergeCell ref="A302:H302"/>
    <mergeCell ref="A303:H303"/>
    <mergeCell ref="B318:H318"/>
    <mergeCell ref="B319:H319"/>
    <mergeCell ref="B320:H320"/>
    <mergeCell ref="A321:H321"/>
    <mergeCell ref="A322:H322"/>
    <mergeCell ref="B336:H336"/>
    <mergeCell ref="B337:H337"/>
    <mergeCell ref="B338:H338"/>
    <mergeCell ref="A339:H339"/>
    <mergeCell ref="A340:H340"/>
    <mergeCell ref="B355:H355"/>
    <mergeCell ref="B356:H356"/>
    <mergeCell ref="B357:H357"/>
    <mergeCell ref="A358:H358"/>
    <mergeCell ref="A359:H359"/>
    <mergeCell ref="B374:H374"/>
    <mergeCell ref="B375:H375"/>
    <mergeCell ref="B376:H376"/>
    <mergeCell ref="A377:H377"/>
    <mergeCell ref="A378:H378"/>
    <mergeCell ref="B397:H397"/>
    <mergeCell ref="B398:H398"/>
    <mergeCell ref="B399:H399"/>
    <mergeCell ref="A400:H400"/>
    <mergeCell ref="A401:H401"/>
    <mergeCell ref="B419:H419"/>
    <mergeCell ref="B420:H420"/>
    <mergeCell ref="B421:H421"/>
    <mergeCell ref="A422:H422"/>
    <mergeCell ref="A423:H423"/>
    <mergeCell ref="B440:H440"/>
    <mergeCell ref="B441:H441"/>
    <mergeCell ref="B442:H442"/>
    <mergeCell ref="A443:H443"/>
    <mergeCell ref="A444:H444"/>
    <mergeCell ref="B458:H458"/>
    <mergeCell ref="B459:H459"/>
    <mergeCell ref="B460:H460"/>
    <mergeCell ref="A461:H461"/>
    <mergeCell ref="A462:H462"/>
    <mergeCell ref="B476:H476"/>
    <mergeCell ref="B477:H477"/>
    <mergeCell ref="B478:H478"/>
    <mergeCell ref="A479:H479"/>
    <mergeCell ref="A480:H480"/>
    <mergeCell ref="B494:H494"/>
    <mergeCell ref="B495:H495"/>
    <mergeCell ref="B496:H496"/>
    <mergeCell ref="A497:H497"/>
    <mergeCell ref="A498:H498"/>
    <mergeCell ref="B515:H515"/>
    <mergeCell ref="B516:H516"/>
    <mergeCell ref="B517:H517"/>
    <mergeCell ref="A518:H518"/>
    <mergeCell ref="A519:H519"/>
    <mergeCell ref="B536:H536"/>
    <mergeCell ref="B537:H537"/>
    <mergeCell ref="B538:H538"/>
    <mergeCell ref="A539:H539"/>
    <mergeCell ref="A540:H540"/>
    <mergeCell ref="B557:H557"/>
    <mergeCell ref="B558:H558"/>
    <mergeCell ref="B559:H559"/>
    <mergeCell ref="A560:H560"/>
    <mergeCell ref="A561:H561"/>
    <mergeCell ref="B578:H578"/>
    <mergeCell ref="B579:H579"/>
    <mergeCell ref="B580:H580"/>
    <mergeCell ref="A581:H581"/>
    <mergeCell ref="A582:H582"/>
    <mergeCell ref="B600:H600"/>
    <mergeCell ref="B601:H601"/>
    <mergeCell ref="B602:H602"/>
    <mergeCell ref="A603:H603"/>
    <mergeCell ref="A604:H604"/>
    <mergeCell ref="B619:H619"/>
    <mergeCell ref="B620:H620"/>
    <mergeCell ref="B621:H621"/>
  </mergeCells>
  <printOptions horizontalCentered="1"/>
  <pageMargins left="0.393055555555556" right="0.393055555555556" top="0.393055555555556" bottom="0.393055555555556" header="0.393055555555556" footer="0.393055555555556"/>
  <pageSetup paperSize="9" scale="68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汇总表</vt:lpstr>
      <vt:lpstr>标准层户型85</vt:lpstr>
      <vt:lpstr>综合单价分析表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叶渭淋</cp:lastModifiedBy>
  <dcterms:created xsi:type="dcterms:W3CDTF">2023-06-25T12:04:00Z</dcterms:created>
  <dcterms:modified xsi:type="dcterms:W3CDTF">2026-08-14T09:05:31Z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CDDDC943E0844385AA666C0CCFD9EFAE_13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