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报价清单" sheetId="1" state="visible" r:id="rId1"/>
  </sheets>
  <definedNames>
    <definedName name="_xlnm._FilterDatabase" localSheetId="0" hidden="1">'报价清单'!$A$3:$K$70</definedName>
    <definedName name="_xlnm.Print_Titles" localSheetId="0">'报价清单'!$1:$3</definedName>
    <definedName name="_xlnm.Print_Area" localSheetId="0">'报价清单'!$A$1:$K$70</definedName>
  </definedNames>
  <calcPr calcId="191029" fullCalcOnLoad="1"/>
</workbook>
</file>

<file path=xl/styles.xml><?xml version="1.0" encoding="utf-8"?>
<styleSheet xmlns="http://schemas.openxmlformats.org/spreadsheetml/2006/main">
  <numFmts count="6">
    <numFmt numFmtId="164" formatCode="0.00_ "/>
    <numFmt numFmtId="165" formatCode="0_ "/>
    <numFmt numFmtId="166" formatCode="_ * #,##0.00_ ;_ * \-#,##0.00_ ;_ * &quot;-&quot;??_ ;_ @_ "/>
    <numFmt numFmtId="167" formatCode="\$#,##0_);\(\$#,##0\)"/>
    <numFmt numFmtId="168" formatCode="&quot;税率：&quot;0%"/>
    <numFmt numFmtId="169" formatCode="_-* #,##0.00_-;\-* #,##0.00_-;_-* &quot;-&quot;??_-;_-@_-"/>
  </numFmts>
  <fonts count="31">
    <font>
      <name val="宋体"/>
      <charset val="134"/>
      <color rgb="FF000000"/>
      <sz val="11"/>
    </font>
    <font>
      <name val="黑体"/>
      <charset val="134"/>
      <color rgb="FF000000"/>
      <sz val="10"/>
    </font>
    <font>
      <name val="黑体"/>
      <charset val="134"/>
      <b val="1"/>
      <color rgb="FF000000"/>
      <sz val="14"/>
    </font>
    <font>
      <name val="黑体"/>
      <charset val="134"/>
      <b val="1"/>
      <color rgb="FF000000"/>
      <sz val="10"/>
    </font>
    <font>
      <name val="黑体"/>
      <charset val="134"/>
      <color theme="1"/>
      <sz val="10"/>
    </font>
    <font>
      <name val="黑体"/>
      <charset val="134"/>
      <sz val="10"/>
    </font>
    <font>
      <name val="黑体"/>
      <charset val="134"/>
      <b val="1"/>
      <sz val="10"/>
    </font>
    <font>
      <name val="宋体"/>
      <charset val="134"/>
      <color theme="1"/>
      <sz val="11"/>
      <scheme val="minor"/>
    </font>
    <font>
      <name val="宋体"/>
      <charset val="134"/>
      <color rgb="FF0000D4"/>
      <sz val="12"/>
      <u val="single"/>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
      <sz val="9"/>
      <scheme val="minor"/>
    </font>
    <font>
      <name val="宋体"/>
      <charset val="134"/>
      <sz val="12"/>
    </font>
    <font>
      <name val="黑体"/>
      <charset val="134"/>
      <b val="1"/>
      <color indexed="10"/>
      <sz val="10"/>
    </font>
    <font>
      <name val="黑体"/>
      <charset val="134"/>
      <color indexed="10"/>
      <sz val="10"/>
    </font>
  </fonts>
  <fills count="37">
    <fill>
      <patternFill/>
    </fill>
    <fill>
      <patternFill patternType="gray125"/>
    </fill>
    <fill>
      <patternFill patternType="solid">
        <fgColor indexed="9"/>
        <bgColor indexed="1"/>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2CC"/>
      </patternFill>
    </fill>
    <fill>
      <patternFill patternType="solid">
        <fgColor rgb="00C6EFCE"/>
      </patternFill>
    </fill>
  </fills>
  <borders count="42">
    <border>
      <left/>
      <right/>
      <top/>
      <bottom/>
      <diagonal/>
    </border>
    <border>
      <left style="medium">
        <color auto="1"/>
      </left>
      <right/>
      <top style="medium">
        <color auto="1"/>
      </top>
      <bottom/>
      <diagonal/>
    </border>
    <border>
      <left style="thin">
        <color auto="1"/>
      </left>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style="thin">
        <color auto="1"/>
      </right>
      <top style="medium">
        <color auto="1"/>
      </top>
      <bottom style="thin">
        <color auto="1"/>
      </bottom>
      <diagonal/>
    </border>
    <border>
      <left/>
      <right/>
      <top style="medium">
        <color auto="1"/>
      </top>
      <bottom/>
      <diagonal/>
    </border>
    <border>
      <left/>
      <right style="thin">
        <color auto="1"/>
      </right>
      <top style="medium">
        <color auto="1"/>
      </top>
      <bottom/>
      <diagonal/>
    </border>
    <border>
      <left/>
      <right/>
      <top style="thin">
        <color auto="1"/>
      </top>
      <bottom/>
      <diagonal/>
    </border>
    <border>
      <left style="medium">
        <color auto="1"/>
      </left>
      <right/>
      <top style="medium">
        <color auto="1"/>
      </top>
      <bottom style="thin">
        <color auto="1"/>
      </bottom>
      <diagonal/>
    </border>
    <border>
      <left style="medium">
        <color auto="1"/>
      </left>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bottom/>
      <diagonal/>
    </border>
  </borders>
  <cellStyleXfs count="56">
    <xf numFmtId="0" fontId="0" fillId="0" borderId="0" applyAlignment="1">
      <alignment vertical="center"/>
    </xf>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top"/>
    </xf>
    <xf numFmtId="0" fontId="9" fillId="0" borderId="0" applyAlignment="1">
      <alignment vertical="center"/>
    </xf>
    <xf numFmtId="0" fontId="7" fillId="4" borderId="24"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25" applyAlignment="1">
      <alignment vertical="center"/>
    </xf>
    <xf numFmtId="0" fontId="14" fillId="0" borderId="25" applyAlignment="1">
      <alignment vertical="center"/>
    </xf>
    <xf numFmtId="0" fontId="15" fillId="0" borderId="26" applyAlignment="1">
      <alignment vertical="center"/>
    </xf>
    <xf numFmtId="0" fontId="15" fillId="0" borderId="0" applyAlignment="1">
      <alignment vertical="center"/>
    </xf>
    <xf numFmtId="0" fontId="16" fillId="5" borderId="27" applyAlignment="1">
      <alignment vertical="center"/>
    </xf>
    <xf numFmtId="0" fontId="17" fillId="6" borderId="28" applyAlignment="1">
      <alignment vertical="center"/>
    </xf>
    <xf numFmtId="0" fontId="18" fillId="6" borderId="27" applyAlignment="1">
      <alignment vertical="center"/>
    </xf>
    <xf numFmtId="0" fontId="19" fillId="7" borderId="29" applyAlignment="1">
      <alignment vertical="center"/>
    </xf>
    <xf numFmtId="0" fontId="20" fillId="0" borderId="30" applyAlignment="1">
      <alignment vertical="center"/>
    </xf>
    <xf numFmtId="0" fontId="21" fillId="0" borderId="31" applyAlignment="1">
      <alignment vertical="center"/>
    </xf>
    <xf numFmtId="0" fontId="22" fillId="8" borderId="0" applyAlignment="1">
      <alignment vertical="center"/>
    </xf>
    <xf numFmtId="0" fontId="23" fillId="9" borderId="0" applyAlignment="1">
      <alignment vertical="center"/>
    </xf>
    <xf numFmtId="0" fontId="24" fillId="10" borderId="0" applyAlignment="1">
      <alignment vertical="center"/>
    </xf>
    <xf numFmtId="0" fontId="25" fillId="11" borderId="0" applyAlignment="1">
      <alignment vertical="center"/>
    </xf>
    <xf numFmtId="0" fontId="26" fillId="12" borderId="0" applyAlignment="1">
      <alignment vertical="center"/>
    </xf>
    <xf numFmtId="0" fontId="26" fillId="13" borderId="0" applyAlignment="1">
      <alignment vertical="center"/>
    </xf>
    <xf numFmtId="0" fontId="25" fillId="14" borderId="0" applyAlignment="1">
      <alignment vertical="center"/>
    </xf>
    <xf numFmtId="0" fontId="25" fillId="15" borderId="0" applyAlignment="1">
      <alignment vertical="center"/>
    </xf>
    <xf numFmtId="0" fontId="26" fillId="16" borderId="0" applyAlignment="1">
      <alignment vertical="center"/>
    </xf>
    <xf numFmtId="0" fontId="26" fillId="17" borderId="0" applyAlignment="1">
      <alignment vertical="center"/>
    </xf>
    <xf numFmtId="0" fontId="25" fillId="18" borderId="0" applyAlignment="1">
      <alignment vertical="center"/>
    </xf>
    <xf numFmtId="0" fontId="25" fillId="19" borderId="0" applyAlignment="1">
      <alignment vertical="center"/>
    </xf>
    <xf numFmtId="0" fontId="26" fillId="20" borderId="0" applyAlignment="1">
      <alignment vertical="center"/>
    </xf>
    <xf numFmtId="0" fontId="26" fillId="21" borderId="0" applyAlignment="1">
      <alignment vertical="center"/>
    </xf>
    <xf numFmtId="0" fontId="25" fillId="22" borderId="0" applyAlignment="1">
      <alignment vertical="center"/>
    </xf>
    <xf numFmtId="0" fontId="25" fillId="23" borderId="0" applyAlignment="1">
      <alignment vertical="center"/>
    </xf>
    <xf numFmtId="0" fontId="26" fillId="24" borderId="0" applyAlignment="1">
      <alignment vertical="center"/>
    </xf>
    <xf numFmtId="0" fontId="26" fillId="25" borderId="0" applyAlignment="1">
      <alignment vertical="center"/>
    </xf>
    <xf numFmtId="0" fontId="25" fillId="26" borderId="0" applyAlignment="1">
      <alignment vertical="center"/>
    </xf>
    <xf numFmtId="0" fontId="25" fillId="27" borderId="0" applyAlignment="1">
      <alignment vertical="center"/>
    </xf>
    <xf numFmtId="0" fontId="26" fillId="28" borderId="0" applyAlignment="1">
      <alignment vertical="center"/>
    </xf>
    <xf numFmtId="0" fontId="26" fillId="29" borderId="0" applyAlignment="1">
      <alignment vertical="center"/>
    </xf>
    <xf numFmtId="0" fontId="25" fillId="30" borderId="0" applyAlignment="1">
      <alignment vertical="center"/>
    </xf>
    <xf numFmtId="0" fontId="25" fillId="31" borderId="0" applyAlignment="1">
      <alignment vertical="center"/>
    </xf>
    <xf numFmtId="0" fontId="26" fillId="32" borderId="0" applyAlignment="1">
      <alignment vertical="center"/>
    </xf>
    <xf numFmtId="0" fontId="26" fillId="33" borderId="0" applyAlignment="1">
      <alignment vertical="center"/>
    </xf>
    <xf numFmtId="0" fontId="25" fillId="34" borderId="0" applyAlignment="1">
      <alignment vertical="center"/>
    </xf>
    <xf numFmtId="0" fontId="27" fillId="0" borderId="0"/>
    <xf numFmtId="0" fontId="28" fillId="0" borderId="0" applyAlignment="1">
      <alignment vertical="center"/>
    </xf>
    <xf numFmtId="0" fontId="0" fillId="0" borderId="0"/>
    <xf numFmtId="0" fontId="28" fillId="0" borderId="0" applyAlignment="1">
      <alignment vertical="center"/>
    </xf>
    <xf numFmtId="169" fontId="28" fillId="0" borderId="0" applyAlignment="1">
      <alignment vertical="center"/>
    </xf>
    <xf numFmtId="169" fontId="28" fillId="0" borderId="0" applyAlignment="1">
      <alignment vertical="center"/>
    </xf>
    <xf numFmtId="0" fontId="28" fillId="0" borderId="0"/>
  </cellStyleXfs>
  <cellXfs count="119">
    <xf numFmtId="0" fontId="0" fillId="0" borderId="0" applyAlignment="1" pivotButton="0" quotePrefix="0" xfId="0">
      <alignment vertical="center"/>
    </xf>
    <xf numFmtId="0" fontId="1"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164" fontId="1" fillId="0" borderId="0" applyAlignment="1" pivotButton="0" quotePrefix="0" xfId="0">
      <alignment vertical="center" wrapText="1"/>
    </xf>
    <xf numFmtId="10" fontId="1" fillId="0" borderId="0" applyAlignment="1" pivotButton="0" quotePrefix="0" xfId="0">
      <alignment vertical="center" wrapText="1"/>
    </xf>
    <xf numFmtId="165" fontId="2" fillId="0" borderId="0" applyAlignment="1" pivotButton="0" quotePrefix="0" xfId="0">
      <alignment horizontal="center" vertical="center" wrapText="1"/>
    </xf>
    <xf numFmtId="165" fontId="2" fillId="0" borderId="0" applyAlignment="1" pivotButton="0" quotePrefix="0" xfId="0">
      <alignment horizontal="left" vertical="center" wrapText="1"/>
    </xf>
    <xf numFmtId="10" fontId="1" fillId="0" borderId="0" applyAlignment="1" pivotButton="0" quotePrefix="0" xfId="3">
      <alignment horizontal="center" vertical="center" wrapText="1"/>
    </xf>
    <xf numFmtId="164" fontId="1" fillId="0" borderId="0" applyAlignment="1" pivotButton="0" quotePrefix="0" xfId="0">
      <alignment horizontal="center" vertical="center" wrapText="1"/>
    </xf>
    <xf numFmtId="10" fontId="1" fillId="0" borderId="0" applyAlignment="1" pivotButton="0" quotePrefix="0" xfId="0">
      <alignment horizontal="center" vertical="center" wrapText="1"/>
    </xf>
    <xf numFmtId="165" fontId="3" fillId="0" borderId="1" applyAlignment="1" pivotButton="0" quotePrefix="0" xfId="51">
      <alignment horizontal="center" vertical="center" wrapText="1"/>
    </xf>
    <xf numFmtId="165" fontId="3" fillId="0" borderId="2" applyAlignment="1" pivotButton="0" quotePrefix="0" xfId="51">
      <alignment horizontal="center" vertical="center" wrapText="1"/>
    </xf>
    <xf numFmtId="165" fontId="3" fillId="0" borderId="3" applyAlignment="1" pivotButton="0" quotePrefix="0" xfId="51">
      <alignment horizontal="center" vertical="center" wrapText="1"/>
    </xf>
    <xf numFmtId="165" fontId="3" fillId="0" borderId="4" applyAlignment="1" pivotButton="0" quotePrefix="0" xfId="51">
      <alignment horizontal="center" vertical="center" wrapText="1"/>
    </xf>
    <xf numFmtId="165" fontId="3" fillId="0" borderId="5" applyAlignment="1" pivotButton="0" quotePrefix="0" xfId="51">
      <alignment horizontal="center" vertical="center" wrapText="1"/>
    </xf>
    <xf numFmtId="165" fontId="3" fillId="0" borderId="6" applyAlignment="1" pivotButton="0" quotePrefix="0" xfId="51">
      <alignment horizontal="center" vertical="center" wrapText="1"/>
    </xf>
    <xf numFmtId="165" fontId="3" fillId="0" borderId="7" applyAlignment="1" pivotButton="0" quotePrefix="0" xfId="51">
      <alignment horizontal="center" vertical="center" wrapText="1"/>
    </xf>
    <xf numFmtId="164" fontId="4" fillId="0" borderId="8" applyAlignment="1" pivotButton="0" quotePrefix="0" xfId="0">
      <alignment horizontal="center" vertical="center" wrapText="1"/>
    </xf>
    <xf numFmtId="164" fontId="4" fillId="0" borderId="8" applyAlignment="1" applyProtection="1" pivotButton="0" quotePrefix="0" xfId="0">
      <alignment horizontal="center" vertical="center" wrapText="1"/>
      <protection locked="0" hidden="0"/>
    </xf>
    <xf numFmtId="10" fontId="4" fillId="0" borderId="8" applyAlignment="1" applyProtection="1" pivotButton="0" quotePrefix="0" xfId="0">
      <alignment horizontal="center" vertical="center" wrapText="1"/>
      <protection locked="0" hidden="0"/>
    </xf>
    <xf numFmtId="164" fontId="1" fillId="0" borderId="0" applyAlignment="1" pivotButton="0" quotePrefix="0" xfId="0">
      <alignment horizontal="center" vertical="center" wrapText="1"/>
    </xf>
    <xf numFmtId="165" fontId="3" fillId="0" borderId="9" applyAlignment="1" pivotButton="0" quotePrefix="0" xfId="51">
      <alignment horizontal="center" vertical="center" wrapText="1"/>
    </xf>
    <xf numFmtId="165" fontId="3" fillId="0" borderId="10" applyAlignment="1" pivotButton="0" quotePrefix="0" xfId="51">
      <alignment horizontal="center" vertical="center" wrapText="1"/>
    </xf>
    <xf numFmtId="165" fontId="3" fillId="0" borderId="8" applyAlignment="1" pivotButton="0" quotePrefix="0" xfId="51">
      <alignment horizontal="center" vertical="center" wrapText="1"/>
    </xf>
    <xf numFmtId="165" fontId="3" fillId="0" borderId="11" applyAlignment="1" pivotButton="0" quotePrefix="0" xfId="51">
      <alignment horizontal="center" vertical="center" wrapText="1"/>
    </xf>
    <xf numFmtId="165" fontId="3" fillId="0" borderId="12" applyAlignment="1" pivotButton="0" quotePrefix="0" xfId="51">
      <alignment horizontal="center" vertical="center" wrapText="1"/>
    </xf>
    <xf numFmtId="164" fontId="4" fillId="0" borderId="0" applyAlignment="1" pivotButton="0" quotePrefix="0" xfId="0">
      <alignment horizontal="center" vertical="center" wrapText="1"/>
    </xf>
    <xf numFmtId="164" fontId="4" fillId="0" borderId="0" applyAlignment="1" applyProtection="1" pivotButton="0" quotePrefix="0" xfId="0">
      <alignment horizontal="center" vertical="center" wrapText="1"/>
      <protection locked="0" hidden="0"/>
    </xf>
    <xf numFmtId="10" fontId="4" fillId="0" borderId="0" applyAlignment="1" applyProtection="1" pivotButton="0" quotePrefix="0" xfId="0">
      <alignment horizontal="center" vertical="center" wrapText="1"/>
      <protection locked="0" hidden="0"/>
    </xf>
    <xf numFmtId="164" fontId="4" fillId="0" borderId="0" applyAlignment="1" applyProtection="1" pivotButton="0" quotePrefix="0" xfId="0">
      <alignment horizontal="center" vertical="center"/>
      <protection locked="0" hidden="0"/>
    </xf>
    <xf numFmtId="10" fontId="4" fillId="0" borderId="0" applyAlignment="1" applyProtection="1" pivotButton="0" quotePrefix="0" xfId="0">
      <alignment horizontal="center" vertical="center"/>
      <protection locked="0" hidden="0"/>
    </xf>
    <xf numFmtId="165" fontId="1" fillId="0" borderId="13" applyAlignment="1" pivotButton="0" quotePrefix="0" xfId="51">
      <alignment horizontal="center" vertical="center" wrapText="1"/>
    </xf>
    <xf numFmtId="0" fontId="5" fillId="0" borderId="8" applyAlignment="1" pivotButton="0" quotePrefix="0" xfId="0">
      <alignment horizontal="center" vertical="center" wrapText="1"/>
    </xf>
    <xf numFmtId="0" fontId="5" fillId="0" borderId="8" applyAlignment="1" pivotButton="0" quotePrefix="0" xfId="0">
      <alignment horizontal="left" vertical="center" wrapText="1"/>
    </xf>
    <xf numFmtId="164" fontId="5" fillId="0" borderId="8" applyAlignment="1" pivotButton="0" quotePrefix="0" xfId="0">
      <alignment horizontal="center" vertical="center" wrapText="1"/>
    </xf>
    <xf numFmtId="166" fontId="5" fillId="0" borderId="8" applyAlignment="1" pivotButton="0" quotePrefix="0" xfId="0">
      <alignment horizontal="center" vertical="center" wrapText="1"/>
    </xf>
    <xf numFmtId="166" fontId="5" fillId="0" borderId="8" applyAlignment="1" pivotButton="0" quotePrefix="0" xfId="0">
      <alignment horizontal="center" vertical="center" wrapText="1"/>
    </xf>
    <xf numFmtId="166" fontId="5" fillId="0" borderId="14" applyAlignment="1" pivotButton="0" quotePrefix="0" xfId="0">
      <alignment horizontal="center" vertical="center" wrapText="1"/>
    </xf>
    <xf numFmtId="0" fontId="5" fillId="2" borderId="8" applyAlignment="1" pivotButton="0" quotePrefix="0" xfId="49">
      <alignment horizontal="center" vertical="center" wrapText="1"/>
    </xf>
    <xf numFmtId="0" fontId="5" fillId="2" borderId="8" applyAlignment="1" pivotButton="0" quotePrefix="0" xfId="49">
      <alignment vertical="center" wrapText="1"/>
    </xf>
    <xf numFmtId="0" fontId="5" fillId="0" borderId="8" applyAlignment="1" pivotButton="0" quotePrefix="0" xfId="0">
      <alignment horizontal="left" vertical="center" wrapText="1"/>
    </xf>
    <xf numFmtId="0" fontId="5" fillId="2" borderId="10" applyAlignment="1" pivotButton="0" quotePrefix="0" xfId="49">
      <alignment horizontal="center" vertical="center" wrapText="1"/>
    </xf>
    <xf numFmtId="0" fontId="5" fillId="2" borderId="10" applyAlignment="1" pivotButton="0" quotePrefix="0" xfId="49">
      <alignment vertical="center" wrapText="1"/>
    </xf>
    <xf numFmtId="0" fontId="5" fillId="0" borderId="10" applyAlignment="1" pivotButton="0" quotePrefix="0" xfId="0">
      <alignment horizontal="center" vertical="center" wrapText="1"/>
    </xf>
    <xf numFmtId="164" fontId="5" fillId="0" borderId="10" applyAlignment="1" pivotButton="0" quotePrefix="0" xfId="0">
      <alignment horizontal="center" vertical="center" wrapText="1"/>
    </xf>
    <xf numFmtId="166" fontId="5" fillId="0" borderId="12" applyAlignment="1" pivotButton="0" quotePrefix="0" xfId="0">
      <alignment horizontal="center" vertical="center" wrapText="1"/>
    </xf>
    <xf numFmtId="164" fontId="1" fillId="0" borderId="0" applyAlignment="1" pivotButton="0" quotePrefix="0" xfId="0">
      <alignment vertical="center"/>
    </xf>
    <xf numFmtId="10" fontId="1" fillId="0" borderId="0" applyAlignment="1" pivotButton="0" quotePrefix="0" xfId="0">
      <alignment vertical="center"/>
    </xf>
    <xf numFmtId="10" fontId="1" fillId="0" borderId="0" applyAlignment="1" pivotButton="0" quotePrefix="0" xfId="0">
      <alignment horizontal="center" vertical="center" wrapText="1"/>
    </xf>
    <xf numFmtId="167" fontId="5" fillId="0" borderId="8" applyAlignment="1" pivotButton="0" quotePrefix="0" xfId="0">
      <alignment horizontal="center" vertical="center" wrapText="1"/>
    </xf>
    <xf numFmtId="2" fontId="5" fillId="0" borderId="8" applyAlignment="1" pivotButton="0" quotePrefix="0" xfId="0">
      <alignment horizontal="left" vertical="center" wrapText="1" shrinkToFit="1"/>
    </xf>
    <xf numFmtId="164" fontId="5" fillId="0" borderId="8" applyAlignment="1" pivotButton="0" quotePrefix="0" xfId="0">
      <alignment horizontal="center" vertical="center" wrapText="1"/>
    </xf>
    <xf numFmtId="0" fontId="5" fillId="0" borderId="14" applyAlignment="1" pivotButton="0" quotePrefix="0" xfId="0">
      <alignment horizontal="center" vertical="center" wrapText="1"/>
    </xf>
    <xf numFmtId="167" fontId="5" fillId="0" borderId="15" applyAlignment="1" pivotButton="0" quotePrefix="0" xfId="0">
      <alignment horizontal="center" vertical="center" wrapText="1"/>
    </xf>
    <xf numFmtId="0" fontId="6" fillId="0" borderId="15" applyAlignment="1" pivotButton="0" quotePrefix="0" xfId="0">
      <alignment horizontal="center" vertical="center" wrapText="1"/>
    </xf>
    <xf numFmtId="0" fontId="6" fillId="0" borderId="16" applyAlignment="1" pivotButton="0" quotePrefix="0" xfId="0">
      <alignment horizontal="center" vertical="center" wrapText="1"/>
    </xf>
    <xf numFmtId="0" fontId="6" fillId="0" borderId="8" applyAlignment="1" pivotButton="0" quotePrefix="0" xfId="0">
      <alignment vertical="center" wrapText="1"/>
    </xf>
    <xf numFmtId="0" fontId="6" fillId="0" borderId="17" applyAlignment="1" pivotButton="0" quotePrefix="0" xfId="0">
      <alignment horizontal="center" vertical="center" wrapText="1"/>
    </xf>
    <xf numFmtId="0" fontId="5" fillId="0" borderId="14" applyAlignment="1" pivotButton="0" quotePrefix="0" xfId="0">
      <alignment horizontal="center" vertical="center" wrapText="1"/>
    </xf>
    <xf numFmtId="0" fontId="6" fillId="0" borderId="8" applyAlignment="1" pivotButton="0" quotePrefix="0" xfId="0">
      <alignment horizontal="center" vertical="center" wrapText="1"/>
    </xf>
    <xf numFmtId="168" fontId="6" fillId="0" borderId="16" applyAlignment="1" pivotButton="0" quotePrefix="0" xfId="0">
      <alignment horizontal="left" vertical="center" wrapText="1"/>
    </xf>
    <xf numFmtId="9" fontId="6" fillId="3" borderId="8" applyAlignment="1" pivotButton="0" quotePrefix="0" xfId="3">
      <alignment vertical="center" wrapText="1"/>
    </xf>
    <xf numFmtId="165" fontId="1" fillId="0" borderId="18" applyAlignment="1" pivotButton="0" quotePrefix="0" xfId="51">
      <alignment horizontal="center" vertical="center" wrapText="1"/>
    </xf>
    <xf numFmtId="0" fontId="6" fillId="0" borderId="19" applyAlignment="1" pivotButton="0" quotePrefix="0" xfId="0">
      <alignment horizontal="center" vertical="center" wrapText="1"/>
    </xf>
    <xf numFmtId="0" fontId="6" fillId="0" borderId="20" applyAlignment="1" pivotButton="0" quotePrefix="0" xfId="0">
      <alignment horizontal="center" vertical="center" wrapText="1"/>
    </xf>
    <xf numFmtId="0" fontId="6" fillId="0" borderId="21" applyAlignment="1" pivotButton="0" quotePrefix="0" xfId="0">
      <alignment vertical="center" wrapText="1"/>
    </xf>
    <xf numFmtId="0" fontId="6" fillId="0" borderId="22" applyAlignment="1" pivotButton="0" quotePrefix="0" xfId="0">
      <alignment horizontal="center" vertical="center" wrapText="1"/>
    </xf>
    <xf numFmtId="166" fontId="5" fillId="0" borderId="21" applyAlignment="1" pivotButton="0" quotePrefix="0" xfId="0">
      <alignment horizontal="center" vertical="center" wrapText="1"/>
    </xf>
    <xf numFmtId="0" fontId="5" fillId="0" borderId="23" applyAlignment="1" pivotButton="0" quotePrefix="0" xfId="0">
      <alignment horizontal="center" vertical="center" wrapText="1"/>
    </xf>
    <xf numFmtId="0" fontId="6" fillId="0" borderId="0" applyAlignment="1" pivotButton="0" quotePrefix="0" xfId="6">
      <alignment horizontal="left" vertical="center" wrapText="1"/>
    </xf>
    <xf numFmtId="0" fontId="5" fillId="0" borderId="0" applyAlignment="1" pivotButton="0" quotePrefix="0" xfId="6">
      <alignment horizontal="left" vertical="center" wrapText="1"/>
    </xf>
    <xf numFmtId="164" fontId="1" fillId="0" borderId="0" applyAlignment="1" pivotButton="0" quotePrefix="0" xfId="0">
      <alignment vertical="center" wrapText="1"/>
    </xf>
    <xf numFmtId="0" fontId="0" fillId="0" borderId="0" pivotButton="0" quotePrefix="0" xfId="0"/>
    <xf numFmtId="165" fontId="2" fillId="0" borderId="0" applyAlignment="1" pivotButton="0" quotePrefix="0" xfId="0">
      <alignment horizontal="center" vertical="center" wrapText="1"/>
    </xf>
    <xf numFmtId="164" fontId="1" fillId="0" borderId="0" applyAlignment="1" pivotButton="0" quotePrefix="0" xfId="0">
      <alignment horizontal="center" vertical="center" wrapText="1"/>
    </xf>
    <xf numFmtId="165" fontId="3" fillId="0" borderId="36" applyAlignment="1" pivotButton="0" quotePrefix="0" xfId="51">
      <alignment horizontal="center" vertical="center" wrapText="1"/>
    </xf>
    <xf numFmtId="165" fontId="3" fillId="0" borderId="3" applyAlignment="1" pivotButton="0" quotePrefix="0" xfId="51">
      <alignment horizontal="center" vertical="center" wrapText="1"/>
    </xf>
    <xf numFmtId="165" fontId="3" fillId="0" borderId="32" applyAlignment="1" pivotButton="0" quotePrefix="0" xfId="51">
      <alignment horizontal="center" vertical="center" wrapText="1"/>
    </xf>
    <xf numFmtId="0" fontId="0" fillId="0" borderId="4" pivotButton="0" quotePrefix="0" xfId="0"/>
    <xf numFmtId="0" fontId="0" fillId="0" borderId="5" pivotButton="0" quotePrefix="0" xfId="0"/>
    <xf numFmtId="165" fontId="3" fillId="0" borderId="40" applyAlignment="1" pivotButton="0" quotePrefix="0" xfId="51">
      <alignment horizontal="center" vertical="center" wrapText="1"/>
    </xf>
    <xf numFmtId="164" fontId="4" fillId="0" borderId="8" applyAlignment="1" pivotButton="0" quotePrefix="0" xfId="0">
      <alignment horizontal="center" vertical="center" wrapText="1"/>
    </xf>
    <xf numFmtId="164" fontId="4" fillId="0" borderId="8" applyAlignment="1" applyProtection="1" pivotButton="0" quotePrefix="0" xfId="0">
      <alignment horizontal="center" vertical="center" wrapText="1"/>
      <protection locked="0" hidden="0"/>
    </xf>
    <xf numFmtId="0" fontId="0" fillId="0" borderId="9" pivotButton="0" quotePrefix="0" xfId="0"/>
    <xf numFmtId="0" fontId="0" fillId="0" borderId="10" pivotButton="0" quotePrefix="0" xfId="0"/>
    <xf numFmtId="165" fontId="3" fillId="0" borderId="8" applyAlignment="1" pivotButton="0" quotePrefix="0" xfId="51">
      <alignment horizontal="center" vertical="center" wrapText="1"/>
    </xf>
    <xf numFmtId="0" fontId="0" fillId="0" borderId="11" pivotButton="0" quotePrefix="0" xfId="0"/>
    <xf numFmtId="0" fontId="0" fillId="0" borderId="12" pivotButton="0" quotePrefix="0" xfId="0"/>
    <xf numFmtId="164" fontId="4" fillId="0" borderId="0" applyAlignment="1" pivotButton="0" quotePrefix="0" xfId="0">
      <alignment horizontal="center" vertical="center" wrapText="1"/>
    </xf>
    <xf numFmtId="164" fontId="4" fillId="0" borderId="0" applyAlignment="1" applyProtection="1" pivotButton="0" quotePrefix="0" xfId="0">
      <alignment horizontal="center" vertical="center" wrapText="1"/>
      <protection locked="0" hidden="0"/>
    </xf>
    <xf numFmtId="165" fontId="3" fillId="0" borderId="9" applyAlignment="1" pivotButton="0" quotePrefix="0" xfId="51">
      <alignment horizontal="center" vertical="center" wrapText="1"/>
    </xf>
    <xf numFmtId="165" fontId="3" fillId="0" borderId="10" applyAlignment="1" pivotButton="0" quotePrefix="0" xfId="51">
      <alignment horizontal="center" vertical="center" wrapText="1"/>
    </xf>
    <xf numFmtId="165" fontId="3" fillId="0" borderId="11" applyAlignment="1" pivotButton="0" quotePrefix="0" xfId="51">
      <alignment horizontal="center" vertical="center" wrapText="1"/>
    </xf>
    <xf numFmtId="165" fontId="3" fillId="0" borderId="12" applyAlignment="1" pivotButton="0" quotePrefix="0" xfId="51">
      <alignment horizontal="center" vertical="center" wrapText="1"/>
    </xf>
    <xf numFmtId="164" fontId="4" fillId="0" borderId="0" applyAlignment="1" applyProtection="1" pivotButton="0" quotePrefix="0" xfId="0">
      <alignment horizontal="center" vertical="center"/>
      <protection locked="0" hidden="0"/>
    </xf>
    <xf numFmtId="165" fontId="1" fillId="0" borderId="13" applyAlignment="1" pivotButton="0" quotePrefix="0" xfId="51">
      <alignment horizontal="center" vertical="center" wrapText="1"/>
    </xf>
    <xf numFmtId="164" fontId="5" fillId="0" borderId="8" applyAlignment="1" pivotButton="0" quotePrefix="0" xfId="0">
      <alignment horizontal="center" vertical="center" wrapText="1"/>
    </xf>
    <xf numFmtId="166" fontId="5" fillId="0" borderId="8" applyAlignment="1" pivotButton="0" quotePrefix="0" xfId="0">
      <alignment horizontal="center" vertical="center" wrapText="1"/>
    </xf>
    <xf numFmtId="166" fontId="5" fillId="0" borderId="14" applyAlignment="1" pivotButton="0" quotePrefix="0" xfId="0">
      <alignment horizontal="center" vertical="center" wrapText="1"/>
    </xf>
    <xf numFmtId="164" fontId="5" fillId="0" borderId="10" applyAlignment="1" pivotButton="0" quotePrefix="0" xfId="0">
      <alignment horizontal="center" vertical="center" wrapText="1"/>
    </xf>
    <xf numFmtId="166" fontId="5" fillId="0" borderId="12" applyAlignment="1" pivotButton="0" quotePrefix="0" xfId="0">
      <alignment horizontal="center" vertical="center" wrapText="1"/>
    </xf>
    <xf numFmtId="164" fontId="1" fillId="0" borderId="0" applyAlignment="1" pivotButton="0" quotePrefix="0" xfId="0">
      <alignment vertical="center"/>
    </xf>
    <xf numFmtId="167" fontId="5" fillId="0" borderId="8" applyAlignment="1" pivotButton="0" quotePrefix="0" xfId="0">
      <alignment horizontal="center" vertical="center" wrapText="1"/>
    </xf>
    <xf numFmtId="167" fontId="5" fillId="0" borderId="15" applyAlignment="1" pivotButton="0" quotePrefix="0" xfId="0">
      <alignment horizontal="center" vertical="center" wrapText="1"/>
    </xf>
    <xf numFmtId="0" fontId="0" fillId="0" borderId="16" pivotButton="0" quotePrefix="0" xfId="0"/>
    <xf numFmtId="168" fontId="6" fillId="0" borderId="16" applyAlignment="1" pivotButton="0" quotePrefix="0" xfId="0">
      <alignment horizontal="left" vertical="center" wrapText="1"/>
    </xf>
    <xf numFmtId="165" fontId="1" fillId="0" borderId="18" applyAlignment="1" pivotButton="0" quotePrefix="0" xfId="51">
      <alignment horizontal="center" vertical="center" wrapText="1"/>
    </xf>
    <xf numFmtId="0" fontId="0" fillId="0" borderId="20" pivotButton="0" quotePrefix="0" xfId="0"/>
    <xf numFmtId="166" fontId="5" fillId="0" borderId="21" applyAlignment="1" pivotButton="0" quotePrefix="0" xfId="0">
      <alignment horizontal="center" vertical="center" wrapText="1"/>
    </xf>
    <xf numFmtId="164" fontId="4" fillId="36" borderId="0" applyAlignment="1" applyProtection="1" pivotButton="0" quotePrefix="0" xfId="0">
      <alignment horizontal="center" vertical="center"/>
      <protection locked="0" hidden="0"/>
    </xf>
    <xf numFmtId="10" fontId="4" fillId="36" borderId="0" applyAlignment="1" applyProtection="1" pivotButton="0" quotePrefix="0" xfId="0">
      <alignment horizontal="center" vertical="center"/>
      <protection locked="0" hidden="0"/>
    </xf>
    <xf numFmtId="0" fontId="0" fillId="36" borderId="0" applyAlignment="1" pivotButton="0" quotePrefix="0" xfId="0">
      <alignment vertical="center"/>
    </xf>
    <xf numFmtId="0" fontId="0" fillId="35" borderId="0" applyAlignment="1" pivotButton="0" quotePrefix="0" xfId="0">
      <alignment vertical="center"/>
    </xf>
    <xf numFmtId="164" fontId="1" fillId="36" borderId="0" applyAlignment="1" pivotButton="0" quotePrefix="0" xfId="0">
      <alignment vertical="center"/>
    </xf>
    <xf numFmtId="10" fontId="1" fillId="36" borderId="0" applyAlignment="1" pivotButton="0" quotePrefix="0" xfId="0">
      <alignment vertical="center"/>
    </xf>
    <xf numFmtId="164" fontId="1" fillId="35" borderId="0" applyAlignment="1" pivotButton="0" quotePrefix="0" xfId="0">
      <alignment vertical="center"/>
    </xf>
    <xf numFmtId="10" fontId="1" fillId="35" borderId="0" applyAlignment="1" pivotButton="0" quotePrefix="0" xfId="0">
      <alignment vertic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 name="样式 1" xfId="51"/>
    <cellStyle name="常规 5" xfId="52"/>
    <cellStyle name="千位分隔 3" xfId="53"/>
    <cellStyle name="千位分隔 2" xfId="54"/>
    <cellStyle name="常规 16 2" xfId="5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s>
</file>

<file path=xl/drawings/drawing1.xml><?xml version="1.0" encoding="utf-8"?>
<wsDr xmlns="http://schemas.openxmlformats.org/drawingml/2006/spreadsheetDrawing">
  <twoCellAnchor editAs="oneCell">
    <from>
      <col>12</col>
      <colOff>17780</colOff>
      <row>6</row>
      <rowOff>321310</rowOff>
    </from>
    <to>
      <col>12</col>
      <colOff>837565</colOff>
      <row>6</row>
      <rowOff>955675</rowOff>
    </to>
    <pic>
      <nvPicPr>
        <cNvPr id="3" name="ID_713381C6D6004BD4B4C529EBEF0E3B3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506200" y="3830320"/>
          <a:ext cx="819785" cy="63436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12</col>
      <colOff>17780</colOff>
      <row>7</row>
      <rowOff>271780</rowOff>
    </from>
    <to>
      <col>12</col>
      <colOff>837565</colOff>
      <row>7</row>
      <rowOff>1130300</rowOff>
    </to>
    <pic>
      <nvPicPr>
        <cNvPr id="5" name="ID_FD96D5401C76488687F6BAD1A1C9901C"/>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1506200" y="4987290"/>
          <a:ext cx="819785" cy="85852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12</col>
      <colOff>26035</colOff>
      <row>11</row>
      <rowOff>53975</rowOff>
    </from>
    <to>
      <col>12</col>
      <colOff>490220</colOff>
      <row>11</row>
      <rowOff>626745</rowOff>
    </to>
    <pic>
      <nvPicPr>
        <cNvPr id="7" name="ID_66DFD68980374D11BFFE1E8E78BD4856"/>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1514455" y="8566785"/>
          <a:ext cx="464185" cy="57277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12</col>
      <colOff>17780</colOff>
      <row>12</row>
      <rowOff>29210</rowOff>
    </from>
    <to>
      <col>12</col>
      <colOff>837565</colOff>
      <row>12</row>
      <rowOff>601345</rowOff>
    </to>
    <pic>
      <nvPicPr>
        <cNvPr id="9" name="ID_44F8B8A3B18D43D1971BA747DADA2263"/>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1506200" y="9380220"/>
          <a:ext cx="819785" cy="57213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12</col>
      <colOff>17780</colOff>
      <row>13</row>
      <rowOff>168910</rowOff>
    </from>
    <to>
      <col>12</col>
      <colOff>837565</colOff>
      <row>13</row>
      <rowOff>735330</rowOff>
    </to>
    <pic>
      <nvPicPr>
        <cNvPr id="11" name="ID_C36CD4AFCEDF4EFD8AA34CC7CA38A512"/>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11506200" y="10142220"/>
          <a:ext cx="819785" cy="56642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12</col>
      <colOff>26035</colOff>
      <row>39</row>
      <rowOff>53975</rowOff>
    </from>
    <to>
      <col>12</col>
      <colOff>490220</colOff>
      <row>39</row>
      <rowOff>626745</rowOff>
    </to>
    <pic>
      <nvPicPr>
        <cNvPr id="14" name="ID_66DFD68980374D11BFFE1E8E78BD485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1514455" y="26779855"/>
          <a:ext cx="464185" cy="57277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12</col>
      <colOff>17780</colOff>
      <row>40</row>
      <rowOff>29210</rowOff>
    </from>
    <to>
      <col>12</col>
      <colOff>837565</colOff>
      <row>40</row>
      <rowOff>601345</rowOff>
    </to>
    <pic>
      <nvPicPr>
        <cNvPr id="15" name="ID_44F8B8A3B18D43D1971BA747DADA226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11506200" y="27529790"/>
          <a:ext cx="819785" cy="57213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12</col>
      <colOff>17780</colOff>
      <row>41</row>
      <rowOff>168910</rowOff>
    </from>
    <to>
      <col>12</col>
      <colOff>837565</colOff>
      <row>41</row>
      <rowOff>735330</rowOff>
    </to>
    <pic>
      <nvPicPr>
        <cNvPr id="16" name="ID_C36CD4AFCEDF4EFD8AA34CC7CA38A512"/>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11506200" y="28291790"/>
          <a:ext cx="819785" cy="56642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12</col>
      <colOff>17780</colOff>
      <row>34</row>
      <rowOff>289560</rowOff>
    </from>
    <to>
      <col>12</col>
      <colOff>837565</colOff>
      <row>35</row>
      <rowOff>33020</rowOff>
    </to>
    <pic>
      <nvPicPr>
        <cNvPr id="18" name="ID_07CEF0C3308C475D96E707306DC12BD6"/>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11506200" y="21998940"/>
          <a:ext cx="819785" cy="9626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12</col>
      <colOff>17780</colOff>
      <row>35</row>
      <rowOff>344805</rowOff>
    </from>
    <to>
      <col>12</col>
      <colOff>837565</colOff>
      <row>35</row>
      <rowOff>1056640</rowOff>
    </to>
    <pic>
      <nvPicPr>
        <cNvPr id="20" name="ID_263909B1A1144EE6A5B76FE0B55CD04A"/>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11506200" y="23273385"/>
          <a:ext cx="819785" cy="71183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11</col>
      <colOff>647065</colOff>
      <row>29</row>
      <rowOff>363220</rowOff>
    </from>
    <to>
      <col>12</col>
      <colOff>427990</colOff>
      <row>31</row>
      <rowOff>46355</rowOff>
    </to>
    <pic>
      <nvPicPr>
        <cNvPr id="22" name="ID_BC70B8741F574A26B8BED62015225C6B"/>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1449685" y="19658330"/>
          <a:ext cx="466725" cy="81343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11</col>
      <colOff>514350</colOff>
      <row>57</row>
      <rowOff>19050</rowOff>
    </from>
    <to>
      <col>12</col>
      <colOff>395605</colOff>
      <row>58</row>
      <rowOff>584835</rowOff>
    </to>
    <pic>
      <nvPicPr>
        <cNvPr id="23" name="ID_BC70B8741F574A26B8BED62015225C6B"/>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11316970" y="36879530"/>
          <a:ext cx="567055" cy="98488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13</col>
      <colOff>78105</colOff>
      <row>11</row>
      <rowOff>19050</rowOff>
    </from>
    <to>
      <col>13</col>
      <colOff>616585</colOff>
      <row>11</row>
      <rowOff>609600</rowOff>
    </to>
    <pic>
      <nvPicPr>
        <cNvPr id="4" name="ID_4116305E796E4CA8A64D095D364B1B48"/>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2414250" y="8531860"/>
          <a:ext cx="538480" cy="59055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12</col>
      <colOff>98425</colOff>
      <row>31</row>
      <rowOff>95250</rowOff>
    </from>
    <to>
      <col>12</col>
      <colOff>339725</colOff>
      <row>32</row>
      <rowOff>60325</rowOff>
    </to>
    <pic>
      <nvPicPr>
        <cNvPr id="6" name="ID_336DFF2C758A451CAB9F7B8D8EA6D399"/>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1586845" y="20520660"/>
          <a:ext cx="241300" cy="44767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twoCellAnchor editAs="oneCell">
    <from>
      <col>12</col>
      <colOff>0</colOff>
      <row>59</row>
      <rowOff>0</rowOff>
    </from>
    <to>
      <col>12</col>
      <colOff>241300</colOff>
      <row>60</row>
      <rowOff>28575</rowOff>
    </to>
    <pic>
      <nvPicPr>
        <cNvPr id="8" name="ID_336DFF2C758A451CAB9F7B8D8EA6D399"/>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1488420" y="37889180"/>
          <a:ext cx="241300" cy="44767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F70"/>
  <sheetViews>
    <sheetView tabSelected="1" view="pageBreakPreview" zoomScaleNormal="115" workbookViewId="0">
      <pane xSplit="4" ySplit="3" topLeftCell="E4" activePane="bottomRight" state="frozen"/>
      <selection activeCell="A1" sqref="A1"/>
      <selection pane="topRight" activeCell="A1" sqref="A1"/>
      <selection pane="bottomLeft" activeCell="A1" sqref="A1"/>
      <selection pane="bottomRight" activeCell="P8" sqref="P8"/>
    </sheetView>
  </sheetViews>
  <sheetFormatPr baseColWidth="8" defaultColWidth="9" defaultRowHeight="12"/>
  <cols>
    <col width="9.35" customWidth="1" style="3" min="1" max="1"/>
    <col width="16.975" customWidth="1" style="3" min="2" max="2"/>
    <col width="38.125" customWidth="1" style="3" min="3" max="3"/>
    <col width="6.55" customWidth="1" style="1" min="4" max="4"/>
    <col width="9.016666666666669" customWidth="1" style="1" min="5" max="5"/>
    <col width="11.25" customWidth="1" style="1" min="6" max="6"/>
    <col width="9.5" customWidth="1" style="1" min="7" max="9"/>
    <col width="10.75" customWidth="1" style="1" min="10" max="10"/>
    <col width="11.25" customWidth="1" style="4" min="11" max="11"/>
    <col width="9" customWidth="1" style="3" min="12" max="12"/>
    <col width="11.125" customWidth="1" style="3" min="13" max="13"/>
    <col width="9" customWidth="1" style="3" min="14" max="14"/>
    <col width="9" customWidth="1" style="73" min="15" max="16"/>
    <col width="9" customWidth="1" style="6" min="17" max="17"/>
    <col width="9" customWidth="1" style="73" min="18" max="20"/>
    <col width="9.25" customWidth="1" style="73" min="21" max="21"/>
    <col width="9" customWidth="1" style="73" min="22" max="32"/>
    <col width="9" customWidth="1" style="3" min="33" max="16384"/>
  </cols>
  <sheetData>
    <row r="1" ht="42" customHeight="1" s="74">
      <c r="A1" s="75" t="inlineStr">
        <is>
          <t>深圳星河丽思卡尔顿酒店5楼SPA区域装修维修改造工程报价清单</t>
        </is>
      </c>
      <c r="O1" s="9" t="n">
        <v>0</v>
      </c>
      <c r="P1" s="76" t="n">
        <v>1</v>
      </c>
      <c r="Q1" s="50" t="n"/>
      <c r="R1" s="76" t="n">
        <v>1</v>
      </c>
      <c r="S1" s="76" t="n"/>
      <c r="T1" s="76" t="n"/>
      <c r="U1" s="76" t="n"/>
    </row>
    <row r="2" ht="17.1" customFormat="1" customHeight="1" s="1">
      <c r="A2" s="77" t="inlineStr">
        <is>
          <t>序号</t>
        </is>
      </c>
      <c r="B2" s="78" t="inlineStr">
        <is>
          <t>项目内容</t>
        </is>
      </c>
      <c r="C2" s="78" t="inlineStr">
        <is>
          <t>项目特征描述</t>
        </is>
      </c>
      <c r="D2" s="78" t="inlineStr">
        <is>
          <t>单位</t>
        </is>
      </c>
      <c r="E2" s="78" t="inlineStr">
        <is>
          <t>工程量</t>
        </is>
      </c>
      <c r="F2" s="78" t="inlineStr">
        <is>
          <t>综合单价</t>
        </is>
      </c>
      <c r="G2" s="79" t="inlineStr">
        <is>
          <t>其 中</t>
        </is>
      </c>
      <c r="H2" s="80" t="n"/>
      <c r="I2" s="81" t="n"/>
      <c r="J2" s="79" t="inlineStr">
        <is>
          <t>合   价</t>
        </is>
      </c>
      <c r="K2" s="82" t="inlineStr">
        <is>
          <t>品牌及备注</t>
        </is>
      </c>
      <c r="O2" s="83" t="inlineStr">
        <is>
          <t>成本价</t>
        </is>
      </c>
      <c r="P2" s="84" t="inlineStr">
        <is>
          <t>主材费</t>
        </is>
      </c>
      <c r="Q2" s="21" t="inlineStr">
        <is>
          <t>主材损耗率</t>
        </is>
      </c>
      <c r="R2" s="84" t="inlineStr">
        <is>
          <t>人工费</t>
        </is>
      </c>
      <c r="S2" s="84" t="inlineStr">
        <is>
          <t>辅材费</t>
        </is>
      </c>
      <c r="T2" s="84" t="inlineStr">
        <is>
          <t>机械费</t>
        </is>
      </c>
      <c r="U2" s="83" t="inlineStr">
        <is>
          <t>成本合计</t>
        </is>
      </c>
      <c r="V2" s="76" t="n"/>
      <c r="W2" s="76" t="n"/>
      <c r="X2" s="76" t="n"/>
      <c r="Y2" s="76" t="n"/>
      <c r="Z2" s="76" t="n"/>
      <c r="AA2" s="76" t="n"/>
      <c r="AB2" s="76" t="n"/>
      <c r="AC2" s="76" t="n"/>
      <c r="AD2" s="76" t="n"/>
      <c r="AE2" s="76" t="n"/>
      <c r="AF2" s="76" t="n"/>
    </row>
    <row r="3" ht="17.1" customFormat="1" customHeight="1" s="1">
      <c r="A3" s="85" t="n"/>
      <c r="B3" s="86" t="n"/>
      <c r="C3" s="86" t="n"/>
      <c r="D3" s="86" t="n"/>
      <c r="E3" s="86" t="n"/>
      <c r="F3" s="86" t="n"/>
      <c r="G3" s="87" t="inlineStr">
        <is>
          <t>材料费</t>
        </is>
      </c>
      <c r="H3" s="87" t="inlineStr">
        <is>
          <t>人工费</t>
        </is>
      </c>
      <c r="I3" s="87" t="inlineStr">
        <is>
          <t>其他费用</t>
        </is>
      </c>
      <c r="J3" s="88" t="n"/>
      <c r="K3" s="89" t="n"/>
      <c r="L3" s="1" t="n"/>
      <c r="M3" s="1" t="n"/>
      <c r="N3" s="1" t="n"/>
      <c r="O3" s="90" t="n"/>
      <c r="P3" s="91" t="n"/>
      <c r="Q3" s="30" t="n"/>
      <c r="R3" s="91" t="n"/>
      <c r="S3" s="91" t="n"/>
      <c r="T3" s="91" t="n"/>
      <c r="U3" s="91" t="n"/>
      <c r="V3" s="76" t="n"/>
      <c r="W3" s="76" t="n"/>
      <c r="X3" s="76" t="n"/>
      <c r="Y3" s="76" t="n"/>
      <c r="Z3" s="76" t="n"/>
      <c r="AA3" s="76" t="n"/>
      <c r="AB3" s="76" t="n"/>
      <c r="AC3" s="76" t="n"/>
      <c r="AD3" s="76" t="n"/>
      <c r="AE3" s="76" t="n"/>
      <c r="AF3" s="76" t="n"/>
    </row>
    <row r="4" ht="17.1" customFormat="1" customHeight="1" s="1">
      <c r="A4" s="92" t="inlineStr">
        <is>
          <t>一</t>
        </is>
      </c>
      <c r="B4" s="93" t="inlineStr">
        <is>
          <t>男宾区</t>
        </is>
      </c>
      <c r="C4" s="93" t="n"/>
      <c r="D4" s="93" t="n"/>
      <c r="E4" s="93" t="n"/>
      <c r="F4" s="93" t="n"/>
      <c r="G4" s="87" t="n"/>
      <c r="H4" s="87" t="n"/>
      <c r="I4" s="87" t="n"/>
      <c r="J4" s="94" t="n"/>
      <c r="K4" s="95" t="n"/>
      <c r="L4" s="1" t="n"/>
      <c r="M4" s="1" t="n"/>
      <c r="N4" s="1" t="n"/>
      <c r="O4" s="91" t="n"/>
      <c r="P4" s="96" t="n"/>
      <c r="Q4" s="32" t="n"/>
      <c r="R4" s="96" t="n"/>
      <c r="S4" s="96" t="n"/>
      <c r="T4" s="96" t="n"/>
      <c r="U4" s="91" t="n"/>
      <c r="V4" s="76" t="n"/>
      <c r="W4" s="76" t="n"/>
      <c r="X4" s="76" t="n"/>
      <c r="Y4" s="76" t="n"/>
      <c r="Z4" s="76" t="n"/>
      <c r="AA4" s="76" t="n"/>
      <c r="AB4" s="76" t="n"/>
      <c r="AC4" s="76" t="n"/>
      <c r="AD4" s="76" t="n"/>
      <c r="AE4" s="76" t="n"/>
      <c r="AF4" s="76" t="n"/>
    </row>
    <row r="5" outlineLevel="1" ht="101" customHeight="1" s="74">
      <c r="A5" s="97" t="n">
        <v>1</v>
      </c>
      <c r="B5" s="34" t="inlineStr">
        <is>
          <t>破损石膏板吊顶拆除及恢复</t>
        </is>
      </c>
      <c r="C5" s="42" t="inlineStr">
        <is>
          <t>1.已塌陷变形的石膏板吊顶，切割后破坏性拆除，具体区域详见图纸及现场自行勘查，拆除时候保护周边区域未变形的吊顶不被破坏；
2.吊顶吊筋及龙骨如锈蚀、损坏严重需要更换新的防锈的，具体情况自行勘查现场；
3.制作安装基层：埃特板+石膏板；
4.接缝处贴绷带，满刮防水腻子，涂刷防水乳胶漆一底两面。</t>
        </is>
      </c>
      <c r="D5" s="34" t="inlineStr">
        <is>
          <t>m2</t>
        </is>
      </c>
      <c r="E5" s="98">
        <f>16.2+12+10+2+3</f>
        <v/>
      </c>
      <c r="F5" s="99">
        <f>G5+H5+I5</f>
        <v/>
      </c>
      <c r="G5" s="99">
        <f>(P5*(1+Q5)+S5+T5)*$P$1</f>
        <v/>
      </c>
      <c r="H5" s="99">
        <f>R5*$R$1</f>
        <v/>
      </c>
      <c r="I5" s="99">
        <f>O5*$O$1</f>
        <v/>
      </c>
      <c r="J5" s="99">
        <f>F5*E5</f>
        <v/>
      </c>
      <c r="K5" s="100" t="n"/>
      <c r="O5" s="91">
        <f>P5+P5*Q5+R5+S5+T5</f>
        <v/>
      </c>
      <c r="P5" s="96" t="n">
        <v>55</v>
      </c>
      <c r="Q5" s="32" t="n">
        <v>0.05</v>
      </c>
      <c r="R5" s="96" t="n">
        <v>110</v>
      </c>
      <c r="S5" s="96" t="n">
        <v>5</v>
      </c>
      <c r="T5" s="96" t="n">
        <v>0.5</v>
      </c>
      <c r="U5" s="91">
        <f>E5*O5</f>
        <v/>
      </c>
    </row>
    <row r="6" outlineLevel="1" ht="82" customHeight="1" s="74">
      <c r="A6" s="97">
        <f>A5+1</f>
        <v/>
      </c>
      <c r="B6" s="34" t="inlineStr">
        <is>
          <t>灯具、烟感、消防喇叭、风口、管线等保护性拆除及恢复</t>
        </is>
      </c>
      <c r="C6" s="42" t="inlineStr">
        <is>
          <t>1.吊顶更换区域的灯具、烟感、消防喇叭、风口、管线等保护性拆除；
2.吊顶更换完毕后恢复灯具、烟感、消防喇叭、风口等的安装；
3.包含安装所需要吊顶开孔等内容；
4.施工难度自行勘查现场综合考虑。</t>
        </is>
      </c>
      <c r="D6" s="34" t="inlineStr">
        <is>
          <t>项</t>
        </is>
      </c>
      <c r="E6" s="98" t="n">
        <v>1</v>
      </c>
      <c r="F6" s="99">
        <f>G6+H6+I6</f>
        <v/>
      </c>
      <c r="G6" s="99">
        <f>(P6*(1+Q6)+S6+T6)*$P$1</f>
        <v/>
      </c>
      <c r="H6" s="99">
        <f>R6*$R$1</f>
        <v/>
      </c>
      <c r="I6" s="99">
        <f>O6*$O$1</f>
        <v/>
      </c>
      <c r="J6" s="99">
        <f>F6*E6</f>
        <v/>
      </c>
      <c r="K6" s="100" t="n"/>
      <c r="O6" s="91">
        <f>P6+P6*Q6+R6+S6+T6</f>
        <v/>
      </c>
      <c r="P6" s="96" t="n">
        <v>0</v>
      </c>
      <c r="Q6" s="32" t="n">
        <v>0</v>
      </c>
      <c r="R6" s="96" t="n">
        <v>500</v>
      </c>
      <c r="S6" s="96" t="n">
        <v>15</v>
      </c>
      <c r="T6" s="96" t="n">
        <v>0</v>
      </c>
      <c r="U6" s="91">
        <f>E6*O6</f>
        <v/>
      </c>
    </row>
    <row r="7" outlineLevel="1" ht="95" customHeight="1" s="74">
      <c r="A7" s="97">
        <f>A6+1</f>
        <v/>
      </c>
      <c r="B7" s="34" t="inlineStr">
        <is>
          <t>热泡池区域石材吊顶金属框架更换</t>
        </is>
      </c>
      <c r="C7" s="42" t="inlineStr">
        <is>
          <t>1.保护性拆除石材吊顶上的石材板，如有损坏自行更换新的；
2.破坏性拆除生锈的不锈钢框架和吊杆，拆除废料自行处置；
3.采购304不锈钢材质的框架及吊杆重新安装，厚度不低于原框架厚度，暖色；
4.拆除下来的石材板，表面翻新，重新恢复安装。
5.施工难度自行勘查现场综合报价。</t>
        </is>
      </c>
      <c r="D7" s="34" t="inlineStr">
        <is>
          <t>m2</t>
        </is>
      </c>
      <c r="E7" s="98" t="n">
        <v>19</v>
      </c>
      <c r="F7" s="99">
        <f>G7+H7+I7</f>
        <v/>
      </c>
      <c r="G7" s="99">
        <f>(P7*(1+Q7)+S7+T7)*$P$1</f>
        <v/>
      </c>
      <c r="H7" s="99">
        <f>R7*$R$1</f>
        <v/>
      </c>
      <c r="I7" s="99">
        <f>O7*$O$1</f>
        <v/>
      </c>
      <c r="J7" s="99">
        <f>F7*E7</f>
        <v/>
      </c>
      <c r="K7" s="100" t="n"/>
      <c r="O7" s="91">
        <f>P7+P7*Q7+R7+S7+T7</f>
        <v/>
      </c>
      <c r="P7" s="111" t="n">
        <v>150</v>
      </c>
      <c r="Q7" s="112" t="n">
        <v>0.02</v>
      </c>
      <c r="R7" s="111" t="n">
        <v>95</v>
      </c>
      <c r="S7" s="111" t="n">
        <v>8</v>
      </c>
      <c r="T7" s="111" t="n">
        <v>5.5</v>
      </c>
      <c r="U7" s="91">
        <f>E7*O7</f>
        <v/>
      </c>
    </row>
    <row r="8" outlineLevel="1" ht="110" customHeight="1" s="74">
      <c r="A8" s="97">
        <f>A7+1</f>
        <v/>
      </c>
      <c r="B8" s="40" t="inlineStr">
        <is>
          <t>吊顶油漆翻新</t>
        </is>
      </c>
      <c r="C8" s="41" t="inlineStr">
        <is>
          <t>1.吊顶局部油漆发霉、起皮的区域需要铲掉油漆及腻子，重新刮防水腻子打磨；
2.其他区域打磨掉油漆面漆；
3.涂刷防水乳胶漆，底漆一遍，面漆两遍；
4.油漆翻新过程中需要对吊顶上的灯具、喇叭、烟感、喷淋头、风口等进行保护，避免被刷到；
5.施工难度自行勘查现场综合报价。</t>
        </is>
      </c>
      <c r="D8" s="34" t="inlineStr">
        <is>
          <t>m2</t>
        </is>
      </c>
      <c r="E8" s="98">
        <f>199-E5</f>
        <v/>
      </c>
      <c r="F8" s="99">
        <f>G8+H8+I8</f>
        <v/>
      </c>
      <c r="G8" s="99">
        <f>(P8*(1+Q8)+S8+T8)*$P$1</f>
        <v/>
      </c>
      <c r="H8" s="99">
        <f>R8*$R$1</f>
        <v/>
      </c>
      <c r="I8" s="99">
        <f>O8*$O$1</f>
        <v/>
      </c>
      <c r="J8" s="99">
        <f>F8*E8</f>
        <v/>
      </c>
      <c r="K8" s="100" t="inlineStr">
        <is>
          <t>立邦、多乐士、大师漆</t>
        </is>
      </c>
      <c r="O8" s="91">
        <f>P8+P8*Q8+R8+S8+T8</f>
        <v/>
      </c>
      <c r="P8" s="111" t="n">
        <v>18</v>
      </c>
      <c r="Q8" s="112" t="n">
        <v>0.03</v>
      </c>
      <c r="R8" s="111" t="n">
        <v>34</v>
      </c>
      <c r="S8" s="111" t="n">
        <v>3</v>
      </c>
      <c r="T8" s="111" t="n">
        <v>0.5</v>
      </c>
      <c r="U8" s="91">
        <f>E8*O8</f>
        <v/>
      </c>
    </row>
    <row r="9" outlineLevel="1" ht="63" customHeight="1" s="74">
      <c r="A9" s="97">
        <f>A8+1</f>
        <v/>
      </c>
      <c r="B9" s="40" t="inlineStr">
        <is>
          <t>天花检修口翻新</t>
        </is>
      </c>
      <c r="C9" s="41" t="inlineStr">
        <is>
          <t>1.天花检修口的洞口、盖板等有不同程度的变形、破损，需要重新翻新；
2.规格：400*400mm；
3.施工难度自行勘查现场综合报价。</t>
        </is>
      </c>
      <c r="D9" s="34" t="inlineStr">
        <is>
          <t>个</t>
        </is>
      </c>
      <c r="E9" s="98" t="n">
        <v>2</v>
      </c>
      <c r="F9" s="99">
        <f>G9+H9+I9</f>
        <v/>
      </c>
      <c r="G9" s="99">
        <f>(P9*(1+Q9)+S9+T9)*$P$1</f>
        <v/>
      </c>
      <c r="H9" s="99">
        <f>R9*$R$1</f>
        <v/>
      </c>
      <c r="I9" s="99">
        <f>O9*$O$1</f>
        <v/>
      </c>
      <c r="J9" s="99">
        <f>F9*E9</f>
        <v/>
      </c>
      <c r="K9" s="100" t="n"/>
      <c r="O9" s="91">
        <f>P9+P9*Q9+R9+S9+T9</f>
        <v/>
      </c>
      <c r="P9" s="111" t="n">
        <v>45</v>
      </c>
      <c r="Q9" s="112" t="n">
        <v>0</v>
      </c>
      <c r="R9" s="111" t="n">
        <v>18</v>
      </c>
      <c r="S9" s="111" t="n">
        <v>5</v>
      </c>
      <c r="T9" s="111" t="n">
        <v>0</v>
      </c>
      <c r="U9" s="91">
        <f>E9*O9</f>
        <v/>
      </c>
    </row>
    <row r="10" outlineLevel="1" ht="63" customHeight="1" s="74">
      <c r="A10" s="97">
        <f>A9+1</f>
        <v/>
      </c>
      <c r="B10" s="40" t="inlineStr">
        <is>
          <t>天花检修口翻新</t>
        </is>
      </c>
      <c r="C10" s="41" t="inlineStr">
        <is>
          <t>1.天花检修口的洞口、盖板等有不同程度的变形、破损，需要重新翻新；
2.规格：400*600mm；
3.施工难度自行勘查现场综合报价。</t>
        </is>
      </c>
      <c r="D10" s="34" t="inlineStr">
        <is>
          <t>个</t>
        </is>
      </c>
      <c r="E10" s="98" t="n">
        <v>5</v>
      </c>
      <c r="F10" s="99">
        <f>G10+H10+I10</f>
        <v/>
      </c>
      <c r="G10" s="99">
        <f>(P10*(1+Q10)+S10+T10)*$P$1</f>
        <v/>
      </c>
      <c r="H10" s="99">
        <f>R10*$R$1</f>
        <v/>
      </c>
      <c r="I10" s="99">
        <f>O10*$O$1</f>
        <v/>
      </c>
      <c r="J10" s="99">
        <f>F10*E10</f>
        <v/>
      </c>
      <c r="K10" s="100" t="n"/>
      <c r="O10" s="91">
        <f>P10+P10*Q10+R10+S10+T10</f>
        <v/>
      </c>
      <c r="P10" s="111" t="n">
        <v>65</v>
      </c>
      <c r="Q10" s="112" t="n">
        <v>0</v>
      </c>
      <c r="R10" s="111" t="n">
        <v>20</v>
      </c>
      <c r="S10" s="111" t="n">
        <v>6</v>
      </c>
      <c r="T10" s="111" t="n">
        <v>0</v>
      </c>
      <c r="U10" s="91">
        <f>E10*O10</f>
        <v/>
      </c>
    </row>
    <row r="11" outlineLevel="1" ht="63" customHeight="1" s="74">
      <c r="A11" s="97">
        <f>A10+1</f>
        <v/>
      </c>
      <c r="B11" s="40" t="inlineStr">
        <is>
          <t>天花检修口翻新</t>
        </is>
      </c>
      <c r="C11" s="41" t="inlineStr">
        <is>
          <t>1.天花检修口的洞口、盖板等有不同程度的变形、破损，需要重新翻新；
2.规格：800*800mm；
3.施工难度自行勘查现场综合报价。</t>
        </is>
      </c>
      <c r="D11" s="34" t="inlineStr">
        <is>
          <t>个</t>
        </is>
      </c>
      <c r="E11" s="98" t="n">
        <v>1</v>
      </c>
      <c r="F11" s="99">
        <f>G11+H11+I11</f>
        <v/>
      </c>
      <c r="G11" s="99">
        <f>(P11*(1+Q11)+S11+T11)*$P$1</f>
        <v/>
      </c>
      <c r="H11" s="99">
        <f>R11*$R$1</f>
        <v/>
      </c>
      <c r="I11" s="99">
        <f>O11*$O$1</f>
        <v/>
      </c>
      <c r="J11" s="99">
        <f>F11*E11</f>
        <v/>
      </c>
      <c r="K11" s="100" t="n"/>
      <c r="O11" s="91">
        <f>P11+P11*Q11+R11+S11+T11</f>
        <v/>
      </c>
      <c r="P11" s="113" t="n">
        <v>160</v>
      </c>
      <c r="Q11" s="113" t="n">
        <v>0</v>
      </c>
      <c r="R11" s="113" t="n">
        <v>30</v>
      </c>
      <c r="S11" s="113" t="n">
        <v>10</v>
      </c>
      <c r="T11" s="113" t="n">
        <v>0</v>
      </c>
      <c r="U11" s="91">
        <f>E11*O11</f>
        <v/>
      </c>
    </row>
    <row r="12" outlineLevel="1" ht="66" customHeight="1" s="74">
      <c r="A12" s="97">
        <f>A11+1</f>
        <v/>
      </c>
      <c r="B12" s="40" t="inlineStr">
        <is>
          <t>大理石墙面维修</t>
        </is>
      </c>
      <c r="C12" s="41" t="inlineStr">
        <is>
          <t>1.松动的大理石墙面需进行修复、重新固定；
2.破损、脏的及变色的墙面大理石进行修复、清洁等（复原度90%以上）；
3.施工难度自行勘查现场综合报价。</t>
        </is>
      </c>
      <c r="D12" s="34" t="inlineStr">
        <is>
          <t>m2</t>
        </is>
      </c>
      <c r="E12" s="98" t="n">
        <v>35</v>
      </c>
      <c r="F12" s="99">
        <f>G12+H12+I12</f>
        <v/>
      </c>
      <c r="G12" s="99">
        <f>(P12*(1+Q12)+S12+T12)*$P$1</f>
        <v/>
      </c>
      <c r="H12" s="99">
        <f>R12*$R$1</f>
        <v/>
      </c>
      <c r="I12" s="99">
        <f>O12*$O$1</f>
        <v/>
      </c>
      <c r="J12" s="99">
        <f>F12*E12</f>
        <v/>
      </c>
      <c r="K12" s="100" t="n"/>
      <c r="O12" s="91">
        <f>P12+P12*Q12+R12+S12+T12</f>
        <v/>
      </c>
      <c r="P12" s="113" t="n">
        <v>10</v>
      </c>
      <c r="Q12" s="113" t="n">
        <v>0</v>
      </c>
      <c r="R12" s="113" t="n">
        <v>50</v>
      </c>
      <c r="S12" s="113" t="n">
        <v>6</v>
      </c>
      <c r="T12" s="113" t="n">
        <v>0.5</v>
      </c>
      <c r="U12" s="91">
        <f>E12*O12</f>
        <v/>
      </c>
    </row>
    <row r="13" outlineLevel="1" ht="49" customHeight="1" s="74">
      <c r="A13" s="97">
        <f>A12+1</f>
        <v/>
      </c>
      <c r="B13" s="40" t="inlineStr">
        <is>
          <t>热泡池增加两级台阶</t>
        </is>
      </c>
      <c r="C13" s="41" t="inlineStr">
        <is>
          <t>1.台阶基层灰砂砖砌砖；
2.台阶顶面及侧面湿贴石材，石材种类同现有台阶
3.台阶具体尺寸已现场确定为准。</t>
        </is>
      </c>
      <c r="D13" s="34" t="inlineStr">
        <is>
          <t>项</t>
        </is>
      </c>
      <c r="E13" s="98" t="n">
        <v>1</v>
      </c>
      <c r="F13" s="99">
        <f>G13+H13+I13</f>
        <v/>
      </c>
      <c r="G13" s="99">
        <f>(P13*(1+Q13)+S13+T13)*$P$1</f>
        <v/>
      </c>
      <c r="H13" s="99">
        <f>R13*$R$1</f>
        <v/>
      </c>
      <c r="I13" s="99">
        <f>O13*$O$1</f>
        <v/>
      </c>
      <c r="J13" s="99">
        <f>F13*E13</f>
        <v/>
      </c>
      <c r="K13" s="100" t="n"/>
      <c r="O13" s="91">
        <f>P13+P13*Q13+R13+S13+T13</f>
        <v/>
      </c>
      <c r="P13" s="113" t="n">
        <v>900</v>
      </c>
      <c r="Q13" s="113" t="n">
        <v>0</v>
      </c>
      <c r="R13" s="113" t="n">
        <v>720</v>
      </c>
      <c r="S13" s="113" t="n">
        <v>120</v>
      </c>
      <c r="T13" s="113" t="n">
        <v>20</v>
      </c>
      <c r="U13" s="91">
        <f>E13*O13</f>
        <v/>
      </c>
    </row>
    <row r="14" outlineLevel="1" ht="65" customHeight="1" s="74">
      <c r="A14" s="97">
        <f>A13+1</f>
        <v/>
      </c>
      <c r="B14" s="40" t="inlineStr">
        <is>
          <t>冰泡池增加两级台阶</t>
        </is>
      </c>
      <c r="C14" s="41" t="inlineStr">
        <is>
          <t>1.台阶基层灰砂砖砌砖；
2.台阶顶面及侧面湿贴石材，石材种类同现有台阶相似度90%以上，防滑处理；
3.台阶具体尺寸已现场确定为准。</t>
        </is>
      </c>
      <c r="D14" s="34" t="inlineStr">
        <is>
          <t>项</t>
        </is>
      </c>
      <c r="E14" s="98" t="n">
        <v>1</v>
      </c>
      <c r="F14" s="99">
        <f>G14+H14+I14</f>
        <v/>
      </c>
      <c r="G14" s="99">
        <f>(P14*(1+Q14)+S14+T14)*$P$1</f>
        <v/>
      </c>
      <c r="H14" s="99">
        <f>R14*$R$1</f>
        <v/>
      </c>
      <c r="I14" s="99">
        <f>O14*$O$1</f>
        <v/>
      </c>
      <c r="J14" s="99">
        <f>F14*E14</f>
        <v/>
      </c>
      <c r="K14" s="100" t="n"/>
      <c r="O14" s="91">
        <f>P14+P14*Q14+R14+S14+T14</f>
        <v/>
      </c>
      <c r="P14" s="113" t="n">
        <v>900</v>
      </c>
      <c r="Q14" s="113" t="n">
        <v>0</v>
      </c>
      <c r="R14" s="113" t="n">
        <v>760</v>
      </c>
      <c r="S14" s="113" t="n">
        <v>120</v>
      </c>
      <c r="T14" s="113" t="n">
        <v>20</v>
      </c>
      <c r="U14" s="91">
        <f>E14*O14</f>
        <v/>
      </c>
    </row>
    <row r="15" outlineLevel="1" ht="72" customHeight="1" s="74">
      <c r="A15" s="97">
        <f>A14+1</f>
        <v/>
      </c>
      <c r="B15" s="40" t="inlineStr">
        <is>
          <t>热泡池铲除马赛克面层</t>
        </is>
      </c>
      <c r="C15" s="41" t="inlineStr">
        <is>
          <t>1.铲除热泡池马赛克砖面层，尽量不能破坏原有防水层；
2.拆除过程，需保护水池里的设备、管线等不被破坏；
3.施工难度自行勘查现场综合报价。</t>
        </is>
      </c>
      <c r="D15" s="34" t="inlineStr">
        <is>
          <t>m2</t>
        </is>
      </c>
      <c r="E15" s="98" t="n">
        <v>25</v>
      </c>
      <c r="F15" s="99">
        <f>G15+H15+I15</f>
        <v/>
      </c>
      <c r="G15" s="99">
        <f>(P15*(1+Q15)+S15+T15)*$P$1</f>
        <v/>
      </c>
      <c r="H15" s="99">
        <f>R15*$R$1</f>
        <v/>
      </c>
      <c r="I15" s="99">
        <f>O15*$O$1</f>
        <v/>
      </c>
      <c r="J15" s="99">
        <f>F15*E15</f>
        <v/>
      </c>
      <c r="K15" s="100" t="n"/>
      <c r="O15" s="91">
        <f>P15+P15*Q15+R15+S15+T15</f>
        <v/>
      </c>
      <c r="P15" s="113" t="n">
        <v>0</v>
      </c>
      <c r="Q15" s="113" t="n">
        <v>0</v>
      </c>
      <c r="R15" s="113" t="n">
        <v>25</v>
      </c>
      <c r="S15" s="113" t="n">
        <v>0</v>
      </c>
      <c r="T15" s="113" t="n">
        <v>0.5</v>
      </c>
      <c r="U15" s="91">
        <f>E15*O15</f>
        <v/>
      </c>
    </row>
    <row r="16" outlineLevel="1" ht="93" customHeight="1" s="74">
      <c r="A16" s="97">
        <f>A15+1</f>
        <v/>
      </c>
      <c r="B16" s="40" t="inlineStr">
        <is>
          <t>热泡池防水处理</t>
        </is>
      </c>
      <c r="C16" s="42" t="inlineStr">
        <is>
          <t>1.拆除后基面平整、清理干净，干燥无水；
3.管道口灯具等设备周边、水池边角阴角阳角等细部区域用速凝防水材料填堵压实平整光滑；
4.满铺玻纤布，涂刷JS柔性防水涂料2遍；
5.做闭水试验满足规范要求；
6.施工难度自行勘查现场综合考虑。</t>
        </is>
      </c>
      <c r="D16" s="34" t="inlineStr">
        <is>
          <t>m2</t>
        </is>
      </c>
      <c r="E16" s="98" t="n">
        <v>25</v>
      </c>
      <c r="F16" s="99">
        <f>G16+H16+I16</f>
        <v/>
      </c>
      <c r="G16" s="99">
        <f>(P16*(1+Q16)+S16+T16)*$P$1</f>
        <v/>
      </c>
      <c r="H16" s="99">
        <f>R16*$R$1</f>
        <v/>
      </c>
      <c r="I16" s="99">
        <f>O16*$O$1</f>
        <v/>
      </c>
      <c r="J16" s="99">
        <f>F16*E16</f>
        <v/>
      </c>
      <c r="K16" s="100" t="n"/>
      <c r="O16" s="91">
        <f>P16+P16*Q16+R16+S16+T16</f>
        <v/>
      </c>
      <c r="P16" s="113" t="n">
        <v>35</v>
      </c>
      <c r="Q16" s="113" t="n">
        <v>0.03</v>
      </c>
      <c r="R16" s="113" t="n">
        <v>24</v>
      </c>
      <c r="S16" s="113" t="n">
        <v>3</v>
      </c>
      <c r="T16" s="113" t="n">
        <v>0</v>
      </c>
      <c r="U16" s="91">
        <f>E16*O16</f>
        <v/>
      </c>
    </row>
    <row r="17" outlineLevel="1" ht="39" customHeight="1" s="74">
      <c r="A17" s="97">
        <f>A16+1</f>
        <v/>
      </c>
      <c r="B17" s="40" t="inlineStr">
        <is>
          <t>砂浆保护层</t>
        </is>
      </c>
      <c r="C17" s="41" t="inlineStr">
        <is>
          <t>1.20mm厚水泥砂浆找平保护；</t>
        </is>
      </c>
      <c r="D17" s="34" t="inlineStr">
        <is>
          <t>m2</t>
        </is>
      </c>
      <c r="E17" s="98" t="n">
        <v>25</v>
      </c>
      <c r="F17" s="99">
        <f>G17+H17+I17</f>
        <v/>
      </c>
      <c r="G17" s="99">
        <f>(P17*(1+Q17)+S17+T17)*$P$1</f>
        <v/>
      </c>
      <c r="H17" s="99">
        <f>R17*$R$1</f>
        <v/>
      </c>
      <c r="I17" s="99">
        <f>O17*$O$1</f>
        <v/>
      </c>
      <c r="J17" s="99">
        <f>F17*E17</f>
        <v/>
      </c>
      <c r="K17" s="100" t="n"/>
      <c r="O17" s="91">
        <f>P17+P17*Q17+R17+S17+T17</f>
        <v/>
      </c>
      <c r="P17" s="113" t="n">
        <v>8</v>
      </c>
      <c r="Q17" s="113" t="n">
        <v>0</v>
      </c>
      <c r="R17" s="113" t="n">
        <v>28</v>
      </c>
      <c r="S17" s="113" t="n">
        <v>3</v>
      </c>
      <c r="T17" s="113" t="n">
        <v>0.5</v>
      </c>
      <c r="U17" s="91">
        <f>E17*O17</f>
        <v/>
      </c>
    </row>
    <row r="18" outlineLevel="1" ht="48" customHeight="1" s="74">
      <c r="A18" s="97">
        <f>A17+1</f>
        <v/>
      </c>
      <c r="B18" s="40" t="inlineStr">
        <is>
          <t>热泡池马赛克铺贴</t>
        </is>
      </c>
      <c r="C18" s="41" t="inlineStr">
        <is>
          <t>1.用专用粘贴材料铺贴马赛克砖，同泳池马赛克，颜色需确认；
2.按要求填缝，边角细部需做到美观 细致；
3.施工难度自行勘查现场综合考虑。</t>
        </is>
      </c>
      <c r="D18" s="34" t="inlineStr">
        <is>
          <t>m2</t>
        </is>
      </c>
      <c r="E18" s="98" t="n">
        <v>25</v>
      </c>
      <c r="F18" s="99">
        <f>G18+H18+I18</f>
        <v/>
      </c>
      <c r="G18" s="99">
        <f>(P18*(1+Q18)+S18+T18)*$P$1</f>
        <v/>
      </c>
      <c r="H18" s="99">
        <f>R18*$R$1</f>
        <v/>
      </c>
      <c r="I18" s="99">
        <f>O18*$O$1</f>
        <v/>
      </c>
      <c r="J18" s="99">
        <f>F18*E18</f>
        <v/>
      </c>
      <c r="K18" s="100" t="n"/>
      <c r="O18" s="91">
        <f>P18+P18*Q18+R18+S18+T18</f>
        <v/>
      </c>
      <c r="P18" s="113" t="n">
        <v>260</v>
      </c>
      <c r="Q18" s="113" t="n">
        <v>0.03</v>
      </c>
      <c r="R18" s="113" t="n">
        <v>80</v>
      </c>
      <c r="S18" s="113" t="n">
        <v>12</v>
      </c>
      <c r="T18" s="113" t="n">
        <v>0.5</v>
      </c>
      <c r="U18" s="91">
        <f>E18*O18</f>
        <v/>
      </c>
    </row>
    <row r="19" outlineLevel="1" ht="24" customHeight="1" s="74">
      <c r="A19" s="97">
        <f>A18+1</f>
        <v/>
      </c>
      <c r="B19" s="40" t="inlineStr">
        <is>
          <t>热泡池
池壁给水口</t>
        </is>
      </c>
      <c r="C19" s="41" t="inlineStr">
        <is>
          <t>1.型号：DN50接口；
2.拆除换新，施工难度自行勘查现场综合考虑。</t>
        </is>
      </c>
      <c r="D19" s="34" t="inlineStr">
        <is>
          <t>个</t>
        </is>
      </c>
      <c r="E19" s="98" t="n">
        <v>6</v>
      </c>
      <c r="F19" s="99">
        <f>G19+H19+I19</f>
        <v/>
      </c>
      <c r="G19" s="99">
        <f>(P19*(1+Q19)+S19+T19)*$P$1</f>
        <v/>
      </c>
      <c r="H19" s="99">
        <f>R19*$R$1</f>
        <v/>
      </c>
      <c r="I19" s="99">
        <f>O19*$O$1</f>
        <v/>
      </c>
      <c r="J19" s="99">
        <f>F19*E19</f>
        <v/>
      </c>
      <c r="K19" s="100" t="inlineStr">
        <is>
          <t>碧池、意万仕、爱克</t>
        </is>
      </c>
      <c r="O19" s="91">
        <f>P19+P19*Q19+R19+S19+T19</f>
        <v/>
      </c>
      <c r="P19" s="113" t="n">
        <v>150</v>
      </c>
      <c r="Q19" s="113" t="n">
        <v>0</v>
      </c>
      <c r="R19" s="113" t="n">
        <v>60</v>
      </c>
      <c r="S19" s="113" t="n">
        <v>5</v>
      </c>
      <c r="T19" s="113" t="n">
        <v>0</v>
      </c>
      <c r="U19" s="91">
        <f>E19*O19</f>
        <v/>
      </c>
    </row>
    <row r="20" outlineLevel="1" ht="24" customHeight="1" s="74">
      <c r="A20" s="97">
        <f>A19+1</f>
        <v/>
      </c>
      <c r="B20" s="40" t="inlineStr">
        <is>
          <t>热泡池
池底排水口</t>
        </is>
      </c>
      <c r="C20" s="41" t="inlineStr">
        <is>
          <t>1.型号：SP-1032 
2.拆除换新，施工难度自行勘查现场综合考虑。</t>
        </is>
      </c>
      <c r="D20" s="34" t="inlineStr">
        <is>
          <t>个</t>
        </is>
      </c>
      <c r="E20" s="98" t="n">
        <v>2</v>
      </c>
      <c r="F20" s="99">
        <f>G20+H20+I20</f>
        <v/>
      </c>
      <c r="G20" s="99">
        <f>(P20*(1+Q20)+S20+T20)*$P$1</f>
        <v/>
      </c>
      <c r="H20" s="99">
        <f>R20*$R$1</f>
        <v/>
      </c>
      <c r="I20" s="99">
        <f>O20*$O$1</f>
        <v/>
      </c>
      <c r="J20" s="99">
        <f>F20*E20</f>
        <v/>
      </c>
      <c r="K20" s="100" t="inlineStr">
        <is>
          <t>碧池、意万仕、爱克</t>
        </is>
      </c>
      <c r="O20" s="91">
        <f>P20+P20*Q20+R20+S20+T20</f>
        <v/>
      </c>
      <c r="P20" s="113" t="n">
        <v>350</v>
      </c>
      <c r="Q20" s="113" t="n">
        <v>0</v>
      </c>
      <c r="R20" s="113" t="n">
        <v>80</v>
      </c>
      <c r="S20" s="113" t="n">
        <v>8</v>
      </c>
      <c r="T20" s="113" t="n">
        <v>0</v>
      </c>
      <c r="U20" s="91">
        <f>E20*O20</f>
        <v/>
      </c>
    </row>
    <row r="21" outlineLevel="1" ht="24" customHeight="1" s="74">
      <c r="A21" s="97">
        <f>A20+1</f>
        <v/>
      </c>
      <c r="B21" s="40" t="inlineStr">
        <is>
          <t>热泡池
池壁回水口</t>
        </is>
      </c>
      <c r="C21" s="41" t="inlineStr">
        <is>
          <t>1.型号：SP-1030
2.拆除换新，施工难度自行勘查现场综合考虑。</t>
        </is>
      </c>
      <c r="D21" s="34" t="inlineStr">
        <is>
          <t>个</t>
        </is>
      </c>
      <c r="E21" s="98" t="n">
        <v>1</v>
      </c>
      <c r="F21" s="99">
        <f>G21+H21+I21</f>
        <v/>
      </c>
      <c r="G21" s="99">
        <f>(P21*(1+Q21)+S21+T21)*$P$1</f>
        <v/>
      </c>
      <c r="H21" s="99">
        <f>R21*$R$1</f>
        <v/>
      </c>
      <c r="I21" s="99">
        <f>O21*$O$1</f>
        <v/>
      </c>
      <c r="J21" s="99">
        <f>F21*E21</f>
        <v/>
      </c>
      <c r="K21" s="100" t="inlineStr">
        <is>
          <t>碧池、意万仕、爱克</t>
        </is>
      </c>
      <c r="O21" s="91">
        <f>P21+P21*Q21+R21+S21+T21</f>
        <v/>
      </c>
      <c r="P21" s="113" t="n">
        <v>280</v>
      </c>
      <c r="Q21" s="113" t="n">
        <v>0</v>
      </c>
      <c r="R21" s="113" t="n">
        <v>80</v>
      </c>
      <c r="S21" s="113" t="n">
        <v>8</v>
      </c>
      <c r="T21" s="113" t="n">
        <v>0</v>
      </c>
      <c r="U21" s="91">
        <f>E21*O21</f>
        <v/>
      </c>
    </row>
    <row r="22" outlineLevel="1" ht="24" customHeight="1" s="74">
      <c r="A22" s="97">
        <f>A21+1</f>
        <v/>
      </c>
      <c r="B22" s="40" t="inlineStr">
        <is>
          <t>热泡池
沟道回水口</t>
        </is>
      </c>
      <c r="C22" s="41" t="inlineStr">
        <is>
          <t>1.型号：SP-1019
2.拆除换新，施工难度自行勘查现场综合考虑。</t>
        </is>
      </c>
      <c r="D22" s="34" t="inlineStr">
        <is>
          <t>个</t>
        </is>
      </c>
      <c r="E22" s="98" t="n">
        <v>4</v>
      </c>
      <c r="F22" s="99">
        <f>G22+H22+I22</f>
        <v/>
      </c>
      <c r="G22" s="99">
        <f>(P22*(1+Q22)+S22+T22)*$P$1</f>
        <v/>
      </c>
      <c r="H22" s="99">
        <f>R22*$R$1</f>
        <v/>
      </c>
      <c r="I22" s="99">
        <f>O22*$O$1</f>
        <v/>
      </c>
      <c r="J22" s="99">
        <f>F22*E22</f>
        <v/>
      </c>
      <c r="K22" s="100" t="inlineStr">
        <is>
          <t>碧池、意万仕、爱克</t>
        </is>
      </c>
      <c r="O22" s="91">
        <f>P22+P22*Q22+R22+S22+T22</f>
        <v/>
      </c>
      <c r="P22" s="113" t="n">
        <v>320</v>
      </c>
      <c r="Q22" s="113" t="n">
        <v>0</v>
      </c>
      <c r="R22" s="113" t="n">
        <v>80</v>
      </c>
      <c r="S22" s="113" t="n">
        <v>8</v>
      </c>
      <c r="T22" s="113" t="n">
        <v>0</v>
      </c>
      <c r="U22" s="91">
        <f>E22*O22</f>
        <v/>
      </c>
    </row>
    <row r="23" outlineLevel="1" ht="24" customHeight="1" s="74">
      <c r="A23" s="97">
        <f>A22+1</f>
        <v/>
      </c>
      <c r="B23" s="40" t="inlineStr">
        <is>
          <t>热泡池
按摩喷嘴</t>
        </is>
      </c>
      <c r="C23" s="41" t="inlineStr">
        <is>
          <t>1.型号：SP-1434
2.拆除换新，施工难度自行勘查现场综合考虑。</t>
        </is>
      </c>
      <c r="D23" s="34" t="inlineStr">
        <is>
          <t>个</t>
        </is>
      </c>
      <c r="E23" s="98" t="n">
        <v>4</v>
      </c>
      <c r="F23" s="99">
        <f>G23+H23+I23</f>
        <v/>
      </c>
      <c r="G23" s="99">
        <f>(P23*(1+Q23)+S23+T23)*$P$1</f>
        <v/>
      </c>
      <c r="H23" s="99">
        <f>R23*$R$1</f>
        <v/>
      </c>
      <c r="I23" s="99">
        <f>O23*$O$1</f>
        <v/>
      </c>
      <c r="J23" s="99">
        <f>F23*E23</f>
        <v/>
      </c>
      <c r="K23" s="100" t="inlineStr">
        <is>
          <t>碧池、意万仕、爱克</t>
        </is>
      </c>
      <c r="O23" s="91">
        <f>P23+P23*Q23+R23+S23+T23</f>
        <v/>
      </c>
      <c r="P23" s="113" t="n">
        <v>380</v>
      </c>
      <c r="Q23" s="113" t="n">
        <v>0</v>
      </c>
      <c r="R23" s="113" t="n">
        <v>60</v>
      </c>
      <c r="S23" s="113" t="n">
        <v>5</v>
      </c>
      <c r="T23" s="113" t="n">
        <v>0</v>
      </c>
      <c r="U23" s="91">
        <f>E23*O23</f>
        <v/>
      </c>
    </row>
    <row r="24" outlineLevel="1" ht="24" customHeight="1" s="74">
      <c r="A24" s="97">
        <f>A23+1</f>
        <v/>
      </c>
      <c r="B24" s="40" t="inlineStr">
        <is>
          <t>热泡池
吸污口</t>
        </is>
      </c>
      <c r="C24" s="41" t="inlineStr">
        <is>
          <t>1.型号：SP-1022
2.拆除换新，施工难度自行勘查现场综合考虑。</t>
        </is>
      </c>
      <c r="D24" s="34" t="inlineStr">
        <is>
          <t>个</t>
        </is>
      </c>
      <c r="E24" s="98" t="n">
        <v>1</v>
      </c>
      <c r="F24" s="99">
        <f>G24+H24+I24</f>
        <v/>
      </c>
      <c r="G24" s="99">
        <f>(P24*(1+Q24)+S24+T24)*$P$1</f>
        <v/>
      </c>
      <c r="H24" s="99">
        <f>R24*$R$1</f>
        <v/>
      </c>
      <c r="I24" s="99">
        <f>O24*$O$1</f>
        <v/>
      </c>
      <c r="J24" s="99">
        <f>F24*E24</f>
        <v/>
      </c>
      <c r="K24" s="100" t="inlineStr">
        <is>
          <t>碧池、意万仕、爱克</t>
        </is>
      </c>
      <c r="O24" s="91">
        <f>P24+P24*Q24+R24+S24+T24</f>
        <v/>
      </c>
      <c r="P24" s="113" t="n">
        <v>220</v>
      </c>
      <c r="Q24" s="113" t="n">
        <v>0</v>
      </c>
      <c r="R24" s="113" t="n">
        <v>50</v>
      </c>
      <c r="S24" s="113" t="n">
        <v>5</v>
      </c>
      <c r="T24" s="113" t="n">
        <v>0</v>
      </c>
      <c r="U24" s="91">
        <f>E24*O24</f>
        <v/>
      </c>
    </row>
    <row r="25" outlineLevel="1" ht="48" customHeight="1" s="74">
      <c r="A25" s="97">
        <f>A24+1</f>
        <v/>
      </c>
      <c r="B25" s="40" t="inlineStr">
        <is>
          <t>LED水下灯</t>
        </is>
      </c>
      <c r="C25" s="41" t="inlineStr">
        <is>
          <t>1.水池专用水下灯，DC12V，12w，进口透明PC灯罩，全316不锈钢灯体。
2.电 缆：专用水下防水电缆。温度范围：工作温度：-40C-+45C（2700K）</t>
        </is>
      </c>
      <c r="D25" s="34" t="inlineStr">
        <is>
          <t>个</t>
        </is>
      </c>
      <c r="E25" s="98" t="n">
        <v>4</v>
      </c>
      <c r="F25" s="99">
        <f>G25+H25+I25</f>
        <v/>
      </c>
      <c r="G25" s="99">
        <f>(P25*(1+Q25)+S25+T25)*$P$1</f>
        <v/>
      </c>
      <c r="H25" s="99">
        <f>R25*$R$1</f>
        <v/>
      </c>
      <c r="I25" s="99">
        <f>O25*$O$1</f>
        <v/>
      </c>
      <c r="J25" s="99">
        <f>F25*E25</f>
        <v/>
      </c>
      <c r="K25" s="100" t="inlineStr">
        <is>
          <t>威浪仕、意万仕、卡丹丽</t>
        </is>
      </c>
      <c r="O25" s="91">
        <f>P25+P25*Q25+R25+S25+T25</f>
        <v/>
      </c>
      <c r="P25" s="113" t="n">
        <v>520</v>
      </c>
      <c r="Q25" s="113" t="n">
        <v>0</v>
      </c>
      <c r="R25" s="113" t="n">
        <v>80</v>
      </c>
      <c r="S25" s="113" t="n">
        <v>10</v>
      </c>
      <c r="T25" s="113" t="n">
        <v>0</v>
      </c>
      <c r="U25" s="91">
        <f>E25*O25</f>
        <v/>
      </c>
    </row>
    <row r="26" outlineLevel="1" ht="50" customHeight="1" s="74">
      <c r="A26" s="97">
        <f>A25+1</f>
        <v/>
      </c>
      <c r="B26" s="40" t="inlineStr">
        <is>
          <t>湿蒸房铲除马赛克面层</t>
        </is>
      </c>
      <c r="C26" s="41" t="inlineStr">
        <is>
          <t>1.铲除湿蒸房墙面、地面、顶棚等全部马赛克砖面层；
2.拆除过程，需保护房间里的设备、管线等不被破坏；
3.施工难度自行勘查现场综合报价。</t>
        </is>
      </c>
      <c r="D26" s="34" t="inlineStr">
        <is>
          <t>m2</t>
        </is>
      </c>
      <c r="E26" s="98" t="n">
        <v>40</v>
      </c>
      <c r="F26" s="99">
        <f>G26+H26+I26</f>
        <v/>
      </c>
      <c r="G26" s="99">
        <f>(P26*(1+Q26)+S26+T26)*$P$1</f>
        <v/>
      </c>
      <c r="H26" s="99">
        <f>R26*$R$1</f>
        <v/>
      </c>
      <c r="I26" s="99">
        <f>O26*$O$1</f>
        <v/>
      </c>
      <c r="J26" s="99">
        <f>F26*E26</f>
        <v/>
      </c>
      <c r="K26" s="100" t="n"/>
      <c r="O26" s="91">
        <f>P26+P26*Q26+R26+S26+T26</f>
        <v/>
      </c>
      <c r="P26" s="113" t="n">
        <v>0</v>
      </c>
      <c r="Q26" s="113" t="n">
        <v>0</v>
      </c>
      <c r="R26" s="113" t="n">
        <v>30</v>
      </c>
      <c r="S26" s="113" t="n">
        <v>0</v>
      </c>
      <c r="T26" s="113" t="n">
        <v>0.5</v>
      </c>
      <c r="U26" s="91">
        <f>E26*O26</f>
        <v/>
      </c>
    </row>
    <row r="27" outlineLevel="1" ht="90" customHeight="1" s="74">
      <c r="A27" s="97">
        <f>A26+1</f>
        <v/>
      </c>
      <c r="B27" s="40" t="inlineStr">
        <is>
          <t>湿蒸房防水处理</t>
        </is>
      </c>
      <c r="C27" s="42" t="inlineStr">
        <is>
          <t>1.拆除后基面平整、清理干净，干燥无水；
3.管道口灯具等设备周边、阴角阳角等细部区域用速凝防水材料填堵压实平整光滑；
4.满铺玻纤布，涂刷JS柔性防水涂料2遍；
5.做闭水试验满足规范要求；
6.施工难度自行勘查现场综合考虑。</t>
        </is>
      </c>
      <c r="D27" s="34" t="inlineStr">
        <is>
          <t>m2</t>
        </is>
      </c>
      <c r="E27" s="98" t="n">
        <v>40</v>
      </c>
      <c r="F27" s="99">
        <f>G27+H27+I27</f>
        <v/>
      </c>
      <c r="G27" s="99">
        <f>(P27*(1+Q27)+S27+T27)*$P$1</f>
        <v/>
      </c>
      <c r="H27" s="99">
        <f>R27*$R$1</f>
        <v/>
      </c>
      <c r="I27" s="99">
        <f>O27*$O$1</f>
        <v/>
      </c>
      <c r="J27" s="99">
        <f>F27*E27</f>
        <v/>
      </c>
      <c r="K27" s="100" t="n"/>
      <c r="O27" s="91">
        <f>P27+P27*Q27+R27+S27+T27</f>
        <v/>
      </c>
      <c r="P27" s="113" t="n">
        <v>35</v>
      </c>
      <c r="Q27" s="113" t="n">
        <v>0.03</v>
      </c>
      <c r="R27" s="113" t="n">
        <v>24</v>
      </c>
      <c r="S27" s="113" t="n">
        <v>3</v>
      </c>
      <c r="T27" s="113" t="n">
        <v>0</v>
      </c>
      <c r="U27" s="91">
        <f>E27*O27</f>
        <v/>
      </c>
    </row>
    <row r="28" outlineLevel="1" ht="21" customHeight="1" s="74">
      <c r="A28" s="97">
        <f>A27+1</f>
        <v/>
      </c>
      <c r="B28" s="40" t="inlineStr">
        <is>
          <t>砂浆保护层</t>
        </is>
      </c>
      <c r="C28" s="41" t="inlineStr">
        <is>
          <t>1.20mm厚水泥砂浆找平保护；</t>
        </is>
      </c>
      <c r="D28" s="34" t="inlineStr">
        <is>
          <t>m2</t>
        </is>
      </c>
      <c r="E28" s="98" t="n">
        <v>40</v>
      </c>
      <c r="F28" s="99">
        <f>G28+H28+I28</f>
        <v/>
      </c>
      <c r="G28" s="99">
        <f>(P28*(1+Q28)+S28+T28)*$P$1</f>
        <v/>
      </c>
      <c r="H28" s="99">
        <f>R28*$R$1</f>
        <v/>
      </c>
      <c r="I28" s="99">
        <f>O28*$O$1</f>
        <v/>
      </c>
      <c r="J28" s="99">
        <f>F28*E28</f>
        <v/>
      </c>
      <c r="K28" s="100" t="n"/>
      <c r="O28" s="91">
        <f>P28+P28*Q28+R28+S28+T28</f>
        <v/>
      </c>
      <c r="P28" s="114">
        <f>P$17</f>
        <v/>
      </c>
      <c r="Q28" s="114">
        <f>Q$17</f>
        <v/>
      </c>
      <c r="R28" s="114">
        <f>R$17</f>
        <v/>
      </c>
      <c r="S28" s="114">
        <f>S$17</f>
        <v/>
      </c>
      <c r="T28" s="114">
        <f>T$17</f>
        <v/>
      </c>
      <c r="U28" s="91">
        <f>E28*O28</f>
        <v/>
      </c>
    </row>
    <row r="29" outlineLevel="1" ht="64" customHeight="1" s="74">
      <c r="A29" s="97">
        <f>A28+1</f>
        <v/>
      </c>
      <c r="B29" s="40" t="inlineStr">
        <is>
          <t>湿蒸房马赛克铺贴</t>
        </is>
      </c>
      <c r="C29" s="41" t="inlineStr">
        <is>
          <t>1.用专用粘贴材料铺贴马赛克砖，同泳池马赛克，颜色需确认；
2.大部分是圆弧，施工单独自行考虑；
3.按要求填缝，边角细部需做到美观 细致；
4.施工难度自行勘查现场综合考虑。</t>
        </is>
      </c>
      <c r="D29" s="34" t="inlineStr">
        <is>
          <t>m2</t>
        </is>
      </c>
      <c r="E29" s="98" t="n">
        <v>40</v>
      </c>
      <c r="F29" s="99">
        <f>G29+H29+I29</f>
        <v/>
      </c>
      <c r="G29" s="99">
        <f>(P29*(1+Q29)+S29+T29)*$P$1</f>
        <v/>
      </c>
      <c r="H29" s="99">
        <f>R29*$R$1</f>
        <v/>
      </c>
      <c r="I29" s="99">
        <f>O29*$O$1</f>
        <v/>
      </c>
      <c r="J29" s="99">
        <f>F29*E29</f>
        <v/>
      </c>
      <c r="K29" s="100" t="n"/>
      <c r="O29" s="91">
        <f>P29+P29*Q29+R29+S29+T29</f>
        <v/>
      </c>
      <c r="P29" s="113" t="n">
        <v>260</v>
      </c>
      <c r="Q29" s="113" t="n">
        <v>0.03</v>
      </c>
      <c r="R29" s="113" t="n">
        <v>80</v>
      </c>
      <c r="S29" s="113" t="n">
        <v>12</v>
      </c>
      <c r="T29" s="113" t="n">
        <v>0.5</v>
      </c>
      <c r="U29" s="91">
        <f>E29*O29</f>
        <v/>
      </c>
    </row>
    <row r="30" outlineLevel="1" ht="38" customFormat="1" customHeight="1" s="2">
      <c r="A30" s="97">
        <f>A29+1</f>
        <v/>
      </c>
      <c r="B30" s="43" t="inlineStr">
        <is>
          <t>湿蒸筒灯</t>
        </is>
      </c>
      <c r="C30" s="44" t="inlineStr">
        <is>
          <t>1.12V/（3W-5W），2700K，白色铝合金灯壳，防潮耐高温
2.灯光亮度现场定</t>
        </is>
      </c>
      <c r="D30" s="45" t="inlineStr">
        <is>
          <t>只</t>
        </is>
      </c>
      <c r="E30" s="101" t="n">
        <v>3</v>
      </c>
      <c r="F30" s="99">
        <f>G30+H30+I30</f>
        <v/>
      </c>
      <c r="G30" s="99">
        <f>(P30*(1+Q30)+S30+T30)*$P$1</f>
        <v/>
      </c>
      <c r="H30" s="99">
        <f>R30*$R$1</f>
        <v/>
      </c>
      <c r="I30" s="99">
        <f>O30*$O$1</f>
        <v/>
      </c>
      <c r="J30" s="99">
        <f>F30*E30</f>
        <v/>
      </c>
      <c r="K30" s="102" t="inlineStr">
        <is>
          <t>巴赫、西活、哈维亚</t>
        </is>
      </c>
      <c r="L30" s="2" t="n"/>
      <c r="M30" s="2" t="n"/>
      <c r="N30" s="2" t="n"/>
      <c r="O30" s="91">
        <f>P30+P30*Q30+R30+S30+T30</f>
        <v/>
      </c>
      <c r="P30" s="115" t="n">
        <v>70</v>
      </c>
      <c r="Q30" s="116" t="n">
        <v>0</v>
      </c>
      <c r="R30" s="115" t="n">
        <v>20</v>
      </c>
      <c r="S30" s="115" t="n">
        <v>6</v>
      </c>
      <c r="T30" s="115" t="n">
        <v>0</v>
      </c>
      <c r="U30" s="91">
        <f>E30*O30</f>
        <v/>
      </c>
      <c r="V30" s="103" t="n"/>
      <c r="W30" s="103" t="n"/>
      <c r="X30" s="103" t="n"/>
      <c r="Y30" s="103" t="n"/>
      <c r="Z30" s="103" t="n"/>
      <c r="AA30" s="103" t="n"/>
      <c r="AB30" s="103" t="n"/>
      <c r="AC30" s="103" t="n"/>
      <c r="AD30" s="103" t="n"/>
      <c r="AE30" s="103" t="n"/>
      <c r="AF30" s="103" t="n"/>
    </row>
    <row r="31" outlineLevel="1" ht="51" customFormat="1" customHeight="1" s="2">
      <c r="A31" s="97">
        <f>A30+1</f>
        <v/>
      </c>
      <c r="B31" s="43" t="inlineStr">
        <is>
          <t>湿蒸房整套门更换</t>
        </is>
      </c>
      <c r="C31" s="44" t="inlineStr">
        <is>
          <t>1.规格：185*80cm
2.含原玻璃门拆除，新玻璃门定制安装，收边收口等费用；
3.具体施工难度自行勘查现场综合考虑。</t>
        </is>
      </c>
      <c r="D31" s="45" t="inlineStr">
        <is>
          <t>套</t>
        </is>
      </c>
      <c r="E31" s="101" t="n">
        <v>1</v>
      </c>
      <c r="F31" s="99">
        <f>G31+H31+I31</f>
        <v/>
      </c>
      <c r="G31" s="99">
        <f>(P31*(1+Q31)+S31+T31)*$P$1</f>
        <v/>
      </c>
      <c r="H31" s="99">
        <f>R31*$R$1</f>
        <v/>
      </c>
      <c r="I31" s="99">
        <f>O31*$O$1</f>
        <v/>
      </c>
      <c r="J31" s="99">
        <f>F31*E31</f>
        <v/>
      </c>
      <c r="K31" s="102" t="inlineStr">
        <is>
          <t>TYLO、HARVIA、 SAWO</t>
        </is>
      </c>
      <c r="L31" s="2" t="n"/>
      <c r="M31" s="2" t="n"/>
      <c r="N31" s="2" t="n"/>
      <c r="O31" s="91">
        <f>P31+P31*Q31+R31+S31+T31</f>
        <v/>
      </c>
      <c r="P31" s="115" t="n">
        <v>1800</v>
      </c>
      <c r="Q31" s="116" t="n">
        <v>0</v>
      </c>
      <c r="R31" s="115" t="n">
        <v>350</v>
      </c>
      <c r="S31" s="115" t="n">
        <v>60</v>
      </c>
      <c r="T31" s="115" t="n">
        <v>0</v>
      </c>
      <c r="U31" s="91">
        <f>E31*O31</f>
        <v/>
      </c>
      <c r="V31" s="103" t="n"/>
      <c r="W31" s="103" t="n"/>
      <c r="X31" s="103" t="n"/>
      <c r="Y31" s="103" t="n"/>
      <c r="Z31" s="103" t="n"/>
      <c r="AA31" s="103" t="n"/>
      <c r="AB31" s="103" t="n"/>
      <c r="AC31" s="103" t="n"/>
      <c r="AD31" s="103" t="n"/>
      <c r="AE31" s="103" t="n"/>
      <c r="AF31" s="103" t="n"/>
    </row>
    <row r="32" outlineLevel="1" ht="38" customFormat="1" customHeight="1" s="2">
      <c r="A32" s="97">
        <f>A31+1</f>
        <v/>
      </c>
      <c r="B32" s="43" t="inlineStr">
        <is>
          <t>湿蒸房手持花洒</t>
        </is>
      </c>
      <c r="C32" s="44" t="inlineStr">
        <is>
          <t>1.含花洒头、软管、立杆、混水器等；
2.CAPEX2025055淋浴间手持花酒28012979-000050</t>
        </is>
      </c>
      <c r="D32" s="45" t="inlineStr">
        <is>
          <t>套</t>
        </is>
      </c>
      <c r="E32" s="101" t="n">
        <v>1</v>
      </c>
      <c r="F32" s="99">
        <f>G32+H32+I32</f>
        <v/>
      </c>
      <c r="G32" s="99">
        <f>(P32*(1+Q32)+S32+T32)*$P$1</f>
        <v/>
      </c>
      <c r="H32" s="99">
        <f>R32*$R$1</f>
        <v/>
      </c>
      <c r="I32" s="99">
        <f>O32*$O$1</f>
        <v/>
      </c>
      <c r="J32" s="99">
        <f>F32*E32</f>
        <v/>
      </c>
      <c r="K32" s="102" t="inlineStr">
        <is>
          <t>当代、雅生、捷仕</t>
        </is>
      </c>
      <c r="L32" s="2" t="n"/>
      <c r="M32" s="2" t="n"/>
      <c r="N32" s="2" t="n"/>
      <c r="O32" s="91">
        <f>P32+P32*Q32+R32+S32+T32</f>
        <v/>
      </c>
      <c r="P32" s="115" t="n">
        <v>1300</v>
      </c>
      <c r="Q32" s="116" t="n">
        <v>0</v>
      </c>
      <c r="R32" s="115" t="n">
        <v>85</v>
      </c>
      <c r="S32" s="115" t="n">
        <v>25</v>
      </c>
      <c r="T32" s="115" t="n">
        <v>0.8</v>
      </c>
      <c r="U32" s="91">
        <f>E32*O32</f>
        <v/>
      </c>
      <c r="V32" s="103" t="n"/>
      <c r="W32" s="103" t="n"/>
      <c r="X32" s="103" t="n"/>
      <c r="Y32" s="103" t="n"/>
      <c r="Z32" s="103" t="n"/>
      <c r="AA32" s="103" t="n"/>
      <c r="AB32" s="103" t="n"/>
      <c r="AC32" s="103" t="n"/>
      <c r="AD32" s="103" t="n"/>
      <c r="AE32" s="103" t="n"/>
      <c r="AF32" s="103" t="n"/>
    </row>
    <row r="33" outlineLevel="1" ht="46" customFormat="1" customHeight="1" s="2">
      <c r="A33" s="97">
        <f>A32+1</f>
        <v/>
      </c>
      <c r="B33" s="43" t="inlineStr">
        <is>
          <t>湿蒸房冷热水管更换</t>
        </is>
      </c>
      <c r="C33" s="44" t="inlineStr">
        <is>
          <t>1.拆除原有冷热水管道，重新更换安装冷热管，材质同原有；
2.含接头、弯头、转接头等所有配件；
3.具体施工难度自行勘查现场综合考虑。</t>
        </is>
      </c>
      <c r="D33" s="45" t="inlineStr">
        <is>
          <t>m</t>
        </is>
      </c>
      <c r="E33" s="101" t="n">
        <v>10</v>
      </c>
      <c r="F33" s="99">
        <f>G33+H33+I33</f>
        <v/>
      </c>
      <c r="G33" s="99">
        <f>(P33*(1+Q33)+S33+T33)*$P$1</f>
        <v/>
      </c>
      <c r="H33" s="99">
        <f>R33*$R$1</f>
        <v/>
      </c>
      <c r="I33" s="99">
        <f>O33*$O$1</f>
        <v/>
      </c>
      <c r="J33" s="99">
        <f>F33*E33</f>
        <v/>
      </c>
      <c r="K33" s="102" t="n"/>
      <c r="L33" s="2" t="n"/>
      <c r="M33" s="2" t="n"/>
      <c r="N33" s="2" t="n"/>
      <c r="O33" s="91">
        <f>P33+P33*Q33+R33+S33+T33</f>
        <v/>
      </c>
      <c r="P33" s="115" t="n">
        <v>25</v>
      </c>
      <c r="Q33" s="116" t="n">
        <v>0</v>
      </c>
      <c r="R33" s="115" t="n">
        <v>45</v>
      </c>
      <c r="S33" s="115" t="n">
        <v>8</v>
      </c>
      <c r="T33" s="115" t="n">
        <v>0</v>
      </c>
      <c r="U33" s="91">
        <f>E33*O33</f>
        <v/>
      </c>
      <c r="V33" s="103" t="n"/>
      <c r="W33" s="103" t="n"/>
      <c r="X33" s="103" t="n"/>
      <c r="Y33" s="103" t="n"/>
      <c r="Z33" s="103" t="n"/>
      <c r="AA33" s="103" t="n"/>
      <c r="AB33" s="103" t="n"/>
      <c r="AC33" s="103" t="n"/>
      <c r="AD33" s="103" t="n"/>
      <c r="AE33" s="103" t="n"/>
      <c r="AF33" s="103" t="n"/>
    </row>
    <row r="34" ht="17.1" customFormat="1" customHeight="1" s="1">
      <c r="A34" s="92" t="inlineStr">
        <is>
          <t>二</t>
        </is>
      </c>
      <c r="B34" s="93" t="inlineStr">
        <is>
          <t>女宾区</t>
        </is>
      </c>
      <c r="C34" s="93" t="n"/>
      <c r="D34" s="93" t="n"/>
      <c r="E34" s="93" t="n"/>
      <c r="F34" s="93" t="n"/>
      <c r="G34" s="87" t="n"/>
      <c r="H34" s="87" t="n"/>
      <c r="I34" s="87" t="n"/>
      <c r="J34" s="94" t="n"/>
      <c r="K34" s="95" t="n"/>
      <c r="L34" s="1" t="n"/>
      <c r="M34" s="1" t="n"/>
      <c r="N34" s="1" t="n"/>
      <c r="O34" s="91">
        <f>P34+P34*Q34+R34+S34+T34</f>
        <v/>
      </c>
      <c r="P34" s="76" t="n"/>
      <c r="Q34" s="50" t="n"/>
      <c r="R34" s="76" t="n"/>
      <c r="S34" s="76" t="n"/>
      <c r="T34" s="76" t="n"/>
      <c r="U34" s="91">
        <f>E34*O34</f>
        <v/>
      </c>
      <c r="V34" s="76" t="n"/>
      <c r="W34" s="76" t="n"/>
      <c r="X34" s="76" t="n"/>
      <c r="Y34" s="76" t="n"/>
      <c r="Z34" s="76" t="n"/>
      <c r="AA34" s="76" t="n"/>
      <c r="AB34" s="76" t="n"/>
      <c r="AC34" s="76" t="n"/>
      <c r="AD34" s="76" t="n"/>
      <c r="AE34" s="76" t="n"/>
      <c r="AF34" s="76" t="n"/>
    </row>
    <row r="35" outlineLevel="1" ht="96" customHeight="1" s="74">
      <c r="A35" s="97">
        <f>A33+1</f>
        <v/>
      </c>
      <c r="B35" s="34" t="inlineStr">
        <is>
          <t>热泡池区域石材吊顶金属框架更换</t>
        </is>
      </c>
      <c r="C35" s="42" t="inlineStr">
        <is>
          <t>1.保护性拆除石材吊顶上的石材板，如有损坏自行更换新的；
2.破坏性拆除生锈的不锈钢框架和吊杆，拆除废料自行处置；
3.采购304不锈钢材质的框架及吊杆重新安装，厚度不低于原框架厚度，暖色；
4.拆除下来的石材板，表面翻新，重新恢复安装。
5.施工难度自行勘查现场综合报价。</t>
        </is>
      </c>
      <c r="D35" s="34" t="inlineStr">
        <is>
          <t>m2</t>
        </is>
      </c>
      <c r="E35" s="98" t="n">
        <v>14</v>
      </c>
      <c r="F35" s="99">
        <f>G35+H35+I35</f>
        <v/>
      </c>
      <c r="G35" s="99">
        <f>(P35*(1+Q35)+S35+T35)*$P$1</f>
        <v/>
      </c>
      <c r="H35" s="99">
        <f>R35*$R$1</f>
        <v/>
      </c>
      <c r="I35" s="99">
        <f>O35*$O$1</f>
        <v/>
      </c>
      <c r="J35" s="99">
        <f>F35*E35</f>
        <v/>
      </c>
      <c r="K35" s="100" t="n"/>
      <c r="O35" s="91">
        <f>P35+P35*Q35+R35+S35+T35</f>
        <v/>
      </c>
      <c r="P35" s="114">
        <f>P$7</f>
        <v/>
      </c>
      <c r="Q35" s="114">
        <f>Q$7</f>
        <v/>
      </c>
      <c r="R35" s="114">
        <f>R$7</f>
        <v/>
      </c>
      <c r="S35" s="114">
        <f>S$7</f>
        <v/>
      </c>
      <c r="T35" s="114">
        <f>T$7</f>
        <v/>
      </c>
      <c r="U35" s="91">
        <f>E35*O35</f>
        <v/>
      </c>
    </row>
    <row r="36" outlineLevel="1" ht="110" customHeight="1" s="74">
      <c r="A36" s="97">
        <f>A35+1</f>
        <v/>
      </c>
      <c r="B36" s="40" t="inlineStr">
        <is>
          <t>吊顶油漆翻新</t>
        </is>
      </c>
      <c r="C36" s="41" t="inlineStr">
        <is>
          <t>1.吊顶局部油漆发霉、起皮的区域需要铲掉油漆及腻子，重新刮防水腻子打磨；
2.其他区域打磨掉油漆面漆；
3.涂刷防水乳胶漆，底漆一遍，面漆两遍；
4.油漆翻新过程中需要对吊顶上的灯具、喇叭、烟感、喷淋头、风口等进行保护，避免被刷到；
5.施工难度自行勘查现场综合报价。</t>
        </is>
      </c>
      <c r="D36" s="34" t="inlineStr">
        <is>
          <t>m2</t>
        </is>
      </c>
      <c r="E36" s="98" t="n">
        <v>170</v>
      </c>
      <c r="F36" s="99">
        <f>G36+H36+I36</f>
        <v/>
      </c>
      <c r="G36" s="99">
        <f>(P36*(1+Q36)+S36+T36)*$P$1</f>
        <v/>
      </c>
      <c r="H36" s="99">
        <f>R36*$R$1</f>
        <v/>
      </c>
      <c r="I36" s="99">
        <f>O36*$O$1</f>
        <v/>
      </c>
      <c r="J36" s="99">
        <f>F36*E36</f>
        <v/>
      </c>
      <c r="K36" s="100" t="inlineStr">
        <is>
          <t>立邦、多乐士、大师漆</t>
        </is>
      </c>
      <c r="O36" s="91">
        <f>P36+P36*Q36+R36+S36+T36</f>
        <v/>
      </c>
      <c r="P36" s="114">
        <f>P$8</f>
        <v/>
      </c>
      <c r="Q36" s="114">
        <f>Q$8</f>
        <v/>
      </c>
      <c r="R36" s="114">
        <f>R$8</f>
        <v/>
      </c>
      <c r="S36" s="114">
        <f>S$8</f>
        <v/>
      </c>
      <c r="T36" s="114">
        <f>T$8</f>
        <v/>
      </c>
      <c r="U36" s="91">
        <f>E36*O36</f>
        <v/>
      </c>
    </row>
    <row r="37" outlineLevel="1" ht="63" customHeight="1" s="74">
      <c r="A37" s="97">
        <f>A36+1</f>
        <v/>
      </c>
      <c r="B37" s="40" t="inlineStr">
        <is>
          <t>天花检修口翻新</t>
        </is>
      </c>
      <c r="C37" s="41" t="inlineStr">
        <is>
          <t>1.天花检修口的洞口、盖板等有不同程度的变形、破损，需要重新翻新；
2.规格：400*400mm；
3.施工难度自行勘查现场综合报价。</t>
        </is>
      </c>
      <c r="D37" s="34" t="inlineStr">
        <is>
          <t>个</t>
        </is>
      </c>
      <c r="E37" s="98" t="n">
        <v>2</v>
      </c>
      <c r="F37" s="99">
        <f>G37+H37+I37</f>
        <v/>
      </c>
      <c r="G37" s="99">
        <f>(P37*(1+Q37)+S37+T37)*$P$1</f>
        <v/>
      </c>
      <c r="H37" s="99">
        <f>R37*$R$1</f>
        <v/>
      </c>
      <c r="I37" s="99">
        <f>O37*$O$1</f>
        <v/>
      </c>
      <c r="J37" s="99">
        <f>F37*E37</f>
        <v/>
      </c>
      <c r="K37" s="100" t="n"/>
      <c r="O37" s="91">
        <f>P37+P37*Q37+R37+S37+T37</f>
        <v/>
      </c>
      <c r="P37" s="114">
        <f>P$9</f>
        <v/>
      </c>
      <c r="Q37" s="114">
        <f>Q$9</f>
        <v/>
      </c>
      <c r="R37" s="114">
        <f>R$9</f>
        <v/>
      </c>
      <c r="S37" s="114">
        <f>S$9</f>
        <v/>
      </c>
      <c r="T37" s="114">
        <f>T$9</f>
        <v/>
      </c>
      <c r="U37" s="91">
        <f>E37*O37</f>
        <v/>
      </c>
    </row>
    <row r="38" outlineLevel="1" ht="63" customHeight="1" s="74">
      <c r="A38" s="97">
        <f>A37+1</f>
        <v/>
      </c>
      <c r="B38" s="40" t="inlineStr">
        <is>
          <t>天花检修口翻新</t>
        </is>
      </c>
      <c r="C38" s="41" t="inlineStr">
        <is>
          <t>1.天花检修口的洞口、盖板等有不同程度的变形、破损，需要重新翻新；
2.规格：400*600mm；
3.施工难度自行勘查现场综合报价。</t>
        </is>
      </c>
      <c r="D38" s="34" t="inlineStr">
        <is>
          <t>个</t>
        </is>
      </c>
      <c r="E38" s="98" t="n">
        <v>5</v>
      </c>
      <c r="F38" s="99">
        <f>G38+H38+I38</f>
        <v/>
      </c>
      <c r="G38" s="99">
        <f>(P38*(1+Q38)+S38+T38)*$P$1</f>
        <v/>
      </c>
      <c r="H38" s="99">
        <f>R38*$R$1</f>
        <v/>
      </c>
      <c r="I38" s="99">
        <f>O38*$O$1</f>
        <v/>
      </c>
      <c r="J38" s="99">
        <f>F38*E38</f>
        <v/>
      </c>
      <c r="K38" s="100" t="n"/>
      <c r="O38" s="91">
        <f>P38+P38*Q38+R38+S38+T38</f>
        <v/>
      </c>
      <c r="P38" s="114">
        <f>P$10</f>
        <v/>
      </c>
      <c r="Q38" s="114">
        <f>Q$10</f>
        <v/>
      </c>
      <c r="R38" s="114">
        <f>R$10</f>
        <v/>
      </c>
      <c r="S38" s="114">
        <f>S$10</f>
        <v/>
      </c>
      <c r="T38" s="114">
        <f>T$10</f>
        <v/>
      </c>
      <c r="U38" s="91">
        <f>E38*O38</f>
        <v/>
      </c>
    </row>
    <row r="39" outlineLevel="1" ht="63" customHeight="1" s="74">
      <c r="A39" s="97">
        <f>A38+1</f>
        <v/>
      </c>
      <c r="B39" s="40" t="inlineStr">
        <is>
          <t>天花检修口翻新</t>
        </is>
      </c>
      <c r="C39" s="41" t="inlineStr">
        <is>
          <t>1.天花检修口的洞口、盖板等有不同程度的变形、破损，需要重新翻新；
2.规格：800*800mm；
3.施工难度自行勘查现场综合报价。</t>
        </is>
      </c>
      <c r="D39" s="34" t="inlineStr">
        <is>
          <t>个</t>
        </is>
      </c>
      <c r="E39" s="98" t="n">
        <v>1</v>
      </c>
      <c r="F39" s="99">
        <f>G39+H39+I39</f>
        <v/>
      </c>
      <c r="G39" s="99">
        <f>(P39*(1+Q39)+S39+T39)*$P$1</f>
        <v/>
      </c>
      <c r="H39" s="99">
        <f>R39*$R$1</f>
        <v/>
      </c>
      <c r="I39" s="99">
        <f>O39*$O$1</f>
        <v/>
      </c>
      <c r="J39" s="99">
        <f>F39*E39</f>
        <v/>
      </c>
      <c r="K39" s="100" t="n"/>
      <c r="O39" s="91">
        <f>P39+P39*Q39+R39+S39+T39</f>
        <v/>
      </c>
      <c r="P39" s="114">
        <f>P$11</f>
        <v/>
      </c>
      <c r="Q39" s="114">
        <f>Q$11</f>
        <v/>
      </c>
      <c r="R39" s="114">
        <f>R$11</f>
        <v/>
      </c>
      <c r="S39" s="114">
        <f>S$11</f>
        <v/>
      </c>
      <c r="T39" s="114">
        <f>T$11</f>
        <v/>
      </c>
      <c r="U39" s="91">
        <f>E39*O39</f>
        <v/>
      </c>
    </row>
    <row r="40" outlineLevel="1" ht="61" customHeight="1" s="74">
      <c r="A40" s="97">
        <f>A39+1</f>
        <v/>
      </c>
      <c r="B40" s="40" t="inlineStr">
        <is>
          <t>大理石墙面维修</t>
        </is>
      </c>
      <c r="C40" s="41" t="inlineStr">
        <is>
          <t>1.松动的大理石墙面需进行修复、重新固定；
2.破损、脏的及变色的墙面大理石进行修复、清洁等（复原度90%以上）；
3.施工难度自行勘查现场综合报价。</t>
        </is>
      </c>
      <c r="D40" s="34" t="inlineStr">
        <is>
          <t>m2</t>
        </is>
      </c>
      <c r="E40" s="98" t="n">
        <v>25</v>
      </c>
      <c r="F40" s="99">
        <f>G40+H40+I40</f>
        <v/>
      </c>
      <c r="G40" s="99">
        <f>(P40*(1+Q40)+S40+T40)*$P$1</f>
        <v/>
      </c>
      <c r="H40" s="99">
        <f>R40*$R$1</f>
        <v/>
      </c>
      <c r="I40" s="99">
        <f>O40*$O$1</f>
        <v/>
      </c>
      <c r="J40" s="99">
        <f>F40*E40</f>
        <v/>
      </c>
      <c r="K40" s="100" t="n"/>
      <c r="O40" s="91">
        <f>P40+P40*Q40+R40+S40+T40</f>
        <v/>
      </c>
      <c r="P40" s="114">
        <f>P$12</f>
        <v/>
      </c>
      <c r="Q40" s="114">
        <f>Q$12</f>
        <v/>
      </c>
      <c r="R40" s="114">
        <f>R$12</f>
        <v/>
      </c>
      <c r="S40" s="114">
        <f>S$12</f>
        <v/>
      </c>
      <c r="T40" s="114">
        <f>T$12</f>
        <v/>
      </c>
      <c r="U40" s="91">
        <f>E40*O40</f>
        <v/>
      </c>
    </row>
    <row r="41" outlineLevel="1" ht="49" customHeight="1" s="74">
      <c r="A41" s="97">
        <f>A40+1</f>
        <v/>
      </c>
      <c r="B41" s="40" t="inlineStr">
        <is>
          <t>热泡池增加两级台阶</t>
        </is>
      </c>
      <c r="C41" s="41" t="inlineStr">
        <is>
          <t>1.台阶基层灰砂砖砌砖；
2.台阶顶面及侧面湿贴石材，石材种类同现有台阶
3.台阶具体尺寸已现场确定为准。</t>
        </is>
      </c>
      <c r="D41" s="34" t="inlineStr">
        <is>
          <t>项</t>
        </is>
      </c>
      <c r="E41" s="98" t="n">
        <v>1</v>
      </c>
      <c r="F41" s="99">
        <f>G41+H41+I41</f>
        <v/>
      </c>
      <c r="G41" s="99">
        <f>(P41*(1+Q41)+S41+T41)*$P$1</f>
        <v/>
      </c>
      <c r="H41" s="99">
        <f>R41*$R$1</f>
        <v/>
      </c>
      <c r="I41" s="99">
        <f>O41*$O$1</f>
        <v/>
      </c>
      <c r="J41" s="99">
        <f>F41*E41</f>
        <v/>
      </c>
      <c r="K41" s="100" t="n"/>
      <c r="O41" s="91">
        <f>P41+P41*Q41+R41+S41+T41</f>
        <v/>
      </c>
      <c r="P41" s="114">
        <f>P$13</f>
        <v/>
      </c>
      <c r="Q41" s="114">
        <f>Q$13</f>
        <v/>
      </c>
      <c r="R41" s="114">
        <f>R$13</f>
        <v/>
      </c>
      <c r="S41" s="114">
        <f>S$13</f>
        <v/>
      </c>
      <c r="T41" s="114">
        <f>T$13</f>
        <v/>
      </c>
      <c r="U41" s="91">
        <f>E41*O41</f>
        <v/>
      </c>
    </row>
    <row r="42" outlineLevel="1" ht="68" customHeight="1" s="74">
      <c r="A42" s="97">
        <f>A41+1</f>
        <v/>
      </c>
      <c r="B42" s="40" t="inlineStr">
        <is>
          <t>冰泡池增加两级台阶</t>
        </is>
      </c>
      <c r="C42" s="41" t="inlineStr">
        <is>
          <t>1.台阶基层灰砂砖砌砖；
2.台阶顶面及侧面湿贴石材，石材种类同现有台阶相似度90%以上，防滑处理；
3.台阶具体尺寸已现场确定为准。</t>
        </is>
      </c>
      <c r="D42" s="34" t="inlineStr">
        <is>
          <t>项</t>
        </is>
      </c>
      <c r="E42" s="98" t="n">
        <v>1</v>
      </c>
      <c r="F42" s="99">
        <f>G42+H42+I42</f>
        <v/>
      </c>
      <c r="G42" s="99">
        <f>(P42*(1+Q42)+S42+T42)*$P$1</f>
        <v/>
      </c>
      <c r="H42" s="99">
        <f>R42*$R$1</f>
        <v/>
      </c>
      <c r="I42" s="99">
        <f>O42*$O$1</f>
        <v/>
      </c>
      <c r="J42" s="99">
        <f>F42*E42</f>
        <v/>
      </c>
      <c r="K42" s="100" t="n"/>
      <c r="O42" s="91">
        <f>P42+P42*Q42+R42+S42+T42</f>
        <v/>
      </c>
      <c r="P42" s="114">
        <f>P$14</f>
        <v/>
      </c>
      <c r="Q42" s="114">
        <f>Q$14</f>
        <v/>
      </c>
      <c r="R42" s="114">
        <f>R$14</f>
        <v/>
      </c>
      <c r="S42" s="114">
        <f>S$14</f>
        <v/>
      </c>
      <c r="T42" s="114">
        <f>T$14</f>
        <v/>
      </c>
      <c r="U42" s="91">
        <f>E42*O42</f>
        <v/>
      </c>
    </row>
    <row r="43" outlineLevel="1" ht="57" customHeight="1" s="74">
      <c r="A43" s="97">
        <f>A42+1</f>
        <v/>
      </c>
      <c r="B43" s="40" t="inlineStr">
        <is>
          <t>热泡池铲除马赛克面层</t>
        </is>
      </c>
      <c r="C43" s="41" t="inlineStr">
        <is>
          <t>1.铲除热泡池马赛克砖面层，尽量不能破坏原有防水层；
2.拆除过程，需保护水池里的设备、管线等不被破坏；
3.施工难度自行勘查现场综合报价。</t>
        </is>
      </c>
      <c r="D43" s="34" t="inlineStr">
        <is>
          <t>m2</t>
        </is>
      </c>
      <c r="E43" s="98" t="n">
        <v>22</v>
      </c>
      <c r="F43" s="99">
        <f>G43+H43+I43</f>
        <v/>
      </c>
      <c r="G43" s="99">
        <f>(P43*(1+Q43)+S43+T43)*$P$1</f>
        <v/>
      </c>
      <c r="H43" s="99">
        <f>R43*$R$1</f>
        <v/>
      </c>
      <c r="I43" s="99">
        <f>O43*$O$1</f>
        <v/>
      </c>
      <c r="J43" s="99">
        <f>F43*E43</f>
        <v/>
      </c>
      <c r="K43" s="100" t="n"/>
      <c r="O43" s="91">
        <f>P43+P43*Q43+R43+S43+T43</f>
        <v/>
      </c>
      <c r="P43" s="114">
        <f>P$15</f>
        <v/>
      </c>
      <c r="Q43" s="114">
        <f>Q$15</f>
        <v/>
      </c>
      <c r="R43" s="114">
        <f>R$15</f>
        <v/>
      </c>
      <c r="S43" s="114">
        <f>S$15</f>
        <v/>
      </c>
      <c r="T43" s="114">
        <f>T$15</f>
        <v/>
      </c>
      <c r="U43" s="91">
        <f>E43*O43</f>
        <v/>
      </c>
    </row>
    <row r="44" outlineLevel="1" ht="72" customHeight="1" s="74">
      <c r="A44" s="97">
        <f>A43+1</f>
        <v/>
      </c>
      <c r="B44" s="40" t="inlineStr">
        <is>
          <t>热泡池防水处理</t>
        </is>
      </c>
      <c r="C44" s="42" t="inlineStr">
        <is>
          <t>1.拆除后基面平整、清理干净，干燥无水；
3.管道口灯具等设备周边、水池边角阴角阳角等细部区域用速凝防水材料填堵压实平整光滑；
4.满铺玻纤布，涂刷JS柔性防水涂料2遍；
5.做闭水试验满足规范要求；
6.施工难度自行勘查现场综合考虑。</t>
        </is>
      </c>
      <c r="D44" s="34" t="inlineStr">
        <is>
          <t>m2</t>
        </is>
      </c>
      <c r="E44" s="98" t="n">
        <v>22</v>
      </c>
      <c r="F44" s="99">
        <f>G44+H44+I44</f>
        <v/>
      </c>
      <c r="G44" s="99">
        <f>(P44*(1+Q44)+S44+T44)*$P$1</f>
        <v/>
      </c>
      <c r="H44" s="99">
        <f>R44*$R$1</f>
        <v/>
      </c>
      <c r="I44" s="99">
        <f>O44*$O$1</f>
        <v/>
      </c>
      <c r="J44" s="99">
        <f>F44*E44</f>
        <v/>
      </c>
      <c r="K44" s="100" t="n"/>
      <c r="O44" s="91">
        <f>P44+P44*Q44+R44+S44+T44</f>
        <v/>
      </c>
      <c r="P44" s="114">
        <f>P$16</f>
        <v/>
      </c>
      <c r="Q44" s="114">
        <f>Q$16</f>
        <v/>
      </c>
      <c r="R44" s="114">
        <f>R$16</f>
        <v/>
      </c>
      <c r="S44" s="114">
        <f>S$16</f>
        <v/>
      </c>
      <c r="T44" s="114">
        <f>T$16</f>
        <v/>
      </c>
      <c r="U44" s="91">
        <f>E44*O44</f>
        <v/>
      </c>
    </row>
    <row r="45" outlineLevel="1" ht="21" customHeight="1" s="74">
      <c r="A45" s="97">
        <f>A44+1</f>
        <v/>
      </c>
      <c r="B45" s="40" t="inlineStr">
        <is>
          <t>砂浆保护层</t>
        </is>
      </c>
      <c r="C45" s="41" t="inlineStr">
        <is>
          <t>1.20mm厚水泥砂浆找平保护；</t>
        </is>
      </c>
      <c r="D45" s="34" t="inlineStr">
        <is>
          <t>m2</t>
        </is>
      </c>
      <c r="E45" s="98" t="n">
        <v>22</v>
      </c>
      <c r="F45" s="99">
        <f>G45+H45+I45</f>
        <v/>
      </c>
      <c r="G45" s="99">
        <f>(P45*(1+Q45)+S45+T45)*$P$1</f>
        <v/>
      </c>
      <c r="H45" s="99">
        <f>R45*$R$1</f>
        <v/>
      </c>
      <c r="I45" s="99">
        <f>O45*$O$1</f>
        <v/>
      </c>
      <c r="J45" s="99">
        <f>F45*E45</f>
        <v/>
      </c>
      <c r="K45" s="100" t="n"/>
      <c r="O45" s="91">
        <f>P45+P45*Q45+R45+S45+T45</f>
        <v/>
      </c>
      <c r="P45" s="114">
        <f>P$17</f>
        <v/>
      </c>
      <c r="Q45" s="114">
        <f>Q$17</f>
        <v/>
      </c>
      <c r="R45" s="114">
        <f>R$17</f>
        <v/>
      </c>
      <c r="S45" s="114">
        <f>S$17</f>
        <v/>
      </c>
      <c r="T45" s="114">
        <f>T$17</f>
        <v/>
      </c>
      <c r="U45" s="91">
        <f>E45*O45</f>
        <v/>
      </c>
    </row>
    <row r="46" outlineLevel="1" ht="51" customHeight="1" s="74">
      <c r="A46" s="97">
        <f>A45+1</f>
        <v/>
      </c>
      <c r="B46" s="40" t="inlineStr">
        <is>
          <t>热泡池马赛克铺贴</t>
        </is>
      </c>
      <c r="C46" s="41" t="inlineStr">
        <is>
          <t>1.用专用粘贴材料铺贴马赛克砖，同泳池马赛克，颜色需确认；
2.按要求填缝，边角细部需做到美观 细致；
3.施工难度自行勘查现场综合考虑。</t>
        </is>
      </c>
      <c r="D46" s="34" t="inlineStr">
        <is>
          <t>m2</t>
        </is>
      </c>
      <c r="E46" s="98" t="n">
        <v>22</v>
      </c>
      <c r="F46" s="99">
        <f>G46+H46+I46</f>
        <v/>
      </c>
      <c r="G46" s="99">
        <f>(P46*(1+Q46)+S46+T46)*$P$1</f>
        <v/>
      </c>
      <c r="H46" s="99">
        <f>R46*$R$1</f>
        <v/>
      </c>
      <c r="I46" s="99">
        <f>O46*$O$1</f>
        <v/>
      </c>
      <c r="J46" s="99">
        <f>F46*E46</f>
        <v/>
      </c>
      <c r="K46" s="100" t="n"/>
      <c r="O46" s="91">
        <f>P46+P46*Q46+R46+S46+T46</f>
        <v/>
      </c>
      <c r="P46" s="114">
        <f>P$18</f>
        <v/>
      </c>
      <c r="Q46" s="114">
        <f>Q$18</f>
        <v/>
      </c>
      <c r="R46" s="114">
        <f>R$18</f>
        <v/>
      </c>
      <c r="S46" s="114">
        <f>S$18</f>
        <v/>
      </c>
      <c r="T46" s="114">
        <f>T$18</f>
        <v/>
      </c>
      <c r="U46" s="91">
        <f>E46*O46</f>
        <v/>
      </c>
    </row>
    <row r="47" outlineLevel="1" ht="24" customHeight="1" s="74">
      <c r="A47" s="97">
        <f>A46+1</f>
        <v/>
      </c>
      <c r="B47" s="40" t="inlineStr">
        <is>
          <t>热泡池
池壁给水口</t>
        </is>
      </c>
      <c r="C47" s="41" t="inlineStr">
        <is>
          <t>1.型号：DN50接口；
2.拆除换新，施工难度自行勘查现场综合考虑。</t>
        </is>
      </c>
      <c r="D47" s="34" t="inlineStr">
        <is>
          <t>个</t>
        </is>
      </c>
      <c r="E47" s="98" t="n">
        <v>6</v>
      </c>
      <c r="F47" s="99">
        <f>G47+H47+I47</f>
        <v/>
      </c>
      <c r="G47" s="99">
        <f>(P47*(1+Q47)+S47+T47)*$P$1</f>
        <v/>
      </c>
      <c r="H47" s="99">
        <f>R47*$R$1</f>
        <v/>
      </c>
      <c r="I47" s="99">
        <f>O47*$O$1</f>
        <v/>
      </c>
      <c r="J47" s="99">
        <f>F47*E47</f>
        <v/>
      </c>
      <c r="K47" s="100" t="inlineStr">
        <is>
          <t>碧池、意万仕、爱克</t>
        </is>
      </c>
      <c r="O47" s="91">
        <f>P47+P47*Q47+R47+S47+T47</f>
        <v/>
      </c>
      <c r="P47" s="114">
        <f>P$19</f>
        <v/>
      </c>
      <c r="Q47" s="114">
        <f>Q$19</f>
        <v/>
      </c>
      <c r="R47" s="114">
        <f>R$19</f>
        <v/>
      </c>
      <c r="S47" s="114">
        <f>S$19</f>
        <v/>
      </c>
      <c r="T47" s="114">
        <f>T$19</f>
        <v/>
      </c>
      <c r="U47" s="91">
        <f>E47*O47</f>
        <v/>
      </c>
    </row>
    <row r="48" outlineLevel="1" ht="24" customHeight="1" s="74">
      <c r="A48" s="97">
        <f>A47+1</f>
        <v/>
      </c>
      <c r="B48" s="40" t="inlineStr">
        <is>
          <t>热泡池
池底排水口</t>
        </is>
      </c>
      <c r="C48" s="41" t="inlineStr">
        <is>
          <t>1.型号：SP-1032 
2.拆除换新，施工难度自行勘查现场综合考虑。</t>
        </is>
      </c>
      <c r="D48" s="34" t="inlineStr">
        <is>
          <t>个</t>
        </is>
      </c>
      <c r="E48" s="98" t="n">
        <v>2</v>
      </c>
      <c r="F48" s="99">
        <f>G48+H48+I48</f>
        <v/>
      </c>
      <c r="G48" s="99">
        <f>(P48*(1+Q48)+S48+T48)*$P$1</f>
        <v/>
      </c>
      <c r="H48" s="99">
        <f>R48*$R$1</f>
        <v/>
      </c>
      <c r="I48" s="99">
        <f>O48*$O$1</f>
        <v/>
      </c>
      <c r="J48" s="99">
        <f>F48*E48</f>
        <v/>
      </c>
      <c r="K48" s="100" t="inlineStr">
        <is>
          <t>碧池、意万仕、爱克</t>
        </is>
      </c>
      <c r="O48" s="91">
        <f>P48+P48*Q48+R48+S48+T48</f>
        <v/>
      </c>
      <c r="P48" s="114">
        <f>P$20</f>
        <v/>
      </c>
      <c r="Q48" s="114">
        <f>Q$20</f>
        <v/>
      </c>
      <c r="R48" s="114">
        <f>R$20</f>
        <v/>
      </c>
      <c r="S48" s="114">
        <f>S$20</f>
        <v/>
      </c>
      <c r="T48" s="114">
        <f>T$20</f>
        <v/>
      </c>
      <c r="U48" s="91">
        <f>E48*O48</f>
        <v/>
      </c>
    </row>
    <row r="49" outlineLevel="1" ht="24" customHeight="1" s="74">
      <c r="A49" s="97">
        <f>A48+1</f>
        <v/>
      </c>
      <c r="B49" s="40" t="inlineStr">
        <is>
          <t>热泡池
池壁回水口</t>
        </is>
      </c>
      <c r="C49" s="41" t="inlineStr">
        <is>
          <t>1.型号：SP-1030
2.拆除换新，施工难度自行勘查现场综合考虑。</t>
        </is>
      </c>
      <c r="D49" s="34" t="inlineStr">
        <is>
          <t>个</t>
        </is>
      </c>
      <c r="E49" s="98" t="n">
        <v>1</v>
      </c>
      <c r="F49" s="99">
        <f>G49+H49+I49</f>
        <v/>
      </c>
      <c r="G49" s="99">
        <f>(P49*(1+Q49)+S49+T49)*$P$1</f>
        <v/>
      </c>
      <c r="H49" s="99">
        <f>R49*$R$1</f>
        <v/>
      </c>
      <c r="I49" s="99">
        <f>O49*$O$1</f>
        <v/>
      </c>
      <c r="J49" s="99">
        <f>F49*E49</f>
        <v/>
      </c>
      <c r="K49" s="100" t="inlineStr">
        <is>
          <t>碧池、意万仕、爱克</t>
        </is>
      </c>
      <c r="O49" s="91">
        <f>P49+P49*Q49+R49+S49+T49</f>
        <v/>
      </c>
      <c r="P49" s="114">
        <f>P$21</f>
        <v/>
      </c>
      <c r="Q49" s="114">
        <f>Q$21</f>
        <v/>
      </c>
      <c r="R49" s="114">
        <f>R$21</f>
        <v/>
      </c>
      <c r="S49" s="114">
        <f>S$21</f>
        <v/>
      </c>
      <c r="T49" s="114">
        <f>T$21</f>
        <v/>
      </c>
      <c r="U49" s="91">
        <f>E49*O49</f>
        <v/>
      </c>
    </row>
    <row r="50" outlineLevel="1" ht="24" customHeight="1" s="74">
      <c r="A50" s="97">
        <f>A49+1</f>
        <v/>
      </c>
      <c r="B50" s="40" t="inlineStr">
        <is>
          <t>热泡池
沟道回水口</t>
        </is>
      </c>
      <c r="C50" s="41" t="inlineStr">
        <is>
          <t>1.型号：SP-1019
2.拆除换新，施工难度自行勘查现场综合考虑。</t>
        </is>
      </c>
      <c r="D50" s="34" t="inlineStr">
        <is>
          <t>个</t>
        </is>
      </c>
      <c r="E50" s="98" t="n">
        <v>4</v>
      </c>
      <c r="F50" s="99">
        <f>G50+H50+I50</f>
        <v/>
      </c>
      <c r="G50" s="99">
        <f>(P50*(1+Q50)+S50+T50)*$P$1</f>
        <v/>
      </c>
      <c r="H50" s="99">
        <f>R50*$R$1</f>
        <v/>
      </c>
      <c r="I50" s="99">
        <f>O50*$O$1</f>
        <v/>
      </c>
      <c r="J50" s="99">
        <f>F50*E50</f>
        <v/>
      </c>
      <c r="K50" s="100" t="inlineStr">
        <is>
          <t>碧池、意万仕、爱克</t>
        </is>
      </c>
      <c r="O50" s="91">
        <f>P50+P50*Q50+R50+S50+T50</f>
        <v/>
      </c>
      <c r="P50" s="114">
        <f>P$22</f>
        <v/>
      </c>
      <c r="Q50" s="114">
        <f>Q$22</f>
        <v/>
      </c>
      <c r="R50" s="114">
        <f>R$22</f>
        <v/>
      </c>
      <c r="S50" s="114">
        <f>S$22</f>
        <v/>
      </c>
      <c r="T50" s="114">
        <f>T$22</f>
        <v/>
      </c>
      <c r="U50" s="91">
        <f>E50*O50</f>
        <v/>
      </c>
    </row>
    <row r="51" outlineLevel="1" ht="24" customHeight="1" s="74">
      <c r="A51" s="97">
        <f>A50+1</f>
        <v/>
      </c>
      <c r="B51" s="40" t="inlineStr">
        <is>
          <t>热泡池
按摩喷嘴</t>
        </is>
      </c>
      <c r="C51" s="41" t="inlineStr">
        <is>
          <t>1.型号：SP-1434
2.拆除换新，施工难度自行勘查现场综合考虑。</t>
        </is>
      </c>
      <c r="D51" s="34" t="inlineStr">
        <is>
          <t>个</t>
        </is>
      </c>
      <c r="E51" s="98" t="n">
        <v>4</v>
      </c>
      <c r="F51" s="99">
        <f>G51+H51+I51</f>
        <v/>
      </c>
      <c r="G51" s="99">
        <f>(P51*(1+Q51)+S51+T51)*$P$1</f>
        <v/>
      </c>
      <c r="H51" s="99">
        <f>R51*$R$1</f>
        <v/>
      </c>
      <c r="I51" s="99">
        <f>O51*$O$1</f>
        <v/>
      </c>
      <c r="J51" s="99">
        <f>F51*E51</f>
        <v/>
      </c>
      <c r="K51" s="100" t="inlineStr">
        <is>
          <t>碧池、意万仕、爱克</t>
        </is>
      </c>
      <c r="O51" s="91">
        <f>P51+P51*Q51+R51+S51+T51</f>
        <v/>
      </c>
      <c r="P51" s="114">
        <f>P$23</f>
        <v/>
      </c>
      <c r="Q51" s="114">
        <f>Q$23</f>
        <v/>
      </c>
      <c r="R51" s="114">
        <f>R$23</f>
        <v/>
      </c>
      <c r="S51" s="114">
        <f>S$23</f>
        <v/>
      </c>
      <c r="T51" s="114">
        <f>T$23</f>
        <v/>
      </c>
      <c r="U51" s="91">
        <f>E51*O51</f>
        <v/>
      </c>
    </row>
    <row r="52" outlineLevel="1" ht="24" customHeight="1" s="74">
      <c r="A52" s="97">
        <f>A51+1</f>
        <v/>
      </c>
      <c r="B52" s="40" t="inlineStr">
        <is>
          <t>热泡池
吸污口</t>
        </is>
      </c>
      <c r="C52" s="41" t="inlineStr">
        <is>
          <t>1.型号：SP-1022
2.拆除换新，施工难度自行勘查现场综合考虑。</t>
        </is>
      </c>
      <c r="D52" s="34" t="inlineStr">
        <is>
          <t>个</t>
        </is>
      </c>
      <c r="E52" s="98" t="n">
        <v>1</v>
      </c>
      <c r="F52" s="99">
        <f>G52+H52+I52</f>
        <v/>
      </c>
      <c r="G52" s="99">
        <f>(P52*(1+Q52)+S52+T52)*$P$1</f>
        <v/>
      </c>
      <c r="H52" s="99">
        <f>R52*$R$1</f>
        <v/>
      </c>
      <c r="I52" s="99">
        <f>O52*$O$1</f>
        <v/>
      </c>
      <c r="J52" s="99">
        <f>F52*E52</f>
        <v/>
      </c>
      <c r="K52" s="100" t="inlineStr">
        <is>
          <t>碧池、意万仕、爱克</t>
        </is>
      </c>
      <c r="O52" s="91">
        <f>P52+P52*Q52+R52+S52+T52</f>
        <v/>
      </c>
      <c r="P52" s="114">
        <f>P$24</f>
        <v/>
      </c>
      <c r="Q52" s="114">
        <f>Q$24</f>
        <v/>
      </c>
      <c r="R52" s="114">
        <f>R$24</f>
        <v/>
      </c>
      <c r="S52" s="114">
        <f>S$24</f>
        <v/>
      </c>
      <c r="T52" s="114">
        <f>T$24</f>
        <v/>
      </c>
      <c r="U52" s="91">
        <f>E52*O52</f>
        <v/>
      </c>
    </row>
    <row r="53" outlineLevel="1" ht="48" customHeight="1" s="74">
      <c r="A53" s="97">
        <f>A52+1</f>
        <v/>
      </c>
      <c r="B53" s="40" t="inlineStr">
        <is>
          <t>LED水下灯</t>
        </is>
      </c>
      <c r="C53" s="41" t="inlineStr">
        <is>
          <t>1.水池专用水下灯，DC12V，12w，进口透明PC灯罩，全316不锈钢灯体。
2.电 缆：专用水下防水电缆。温度范围：工作温度：-40C-+45C（2700K）</t>
        </is>
      </c>
      <c r="D53" s="34" t="inlineStr">
        <is>
          <t>个</t>
        </is>
      </c>
      <c r="E53" s="98" t="n">
        <v>4</v>
      </c>
      <c r="F53" s="99">
        <f>G53+H53+I53</f>
        <v/>
      </c>
      <c r="G53" s="99">
        <f>(P53*(1+Q53)+S53+T53)*$P$1</f>
        <v/>
      </c>
      <c r="H53" s="99">
        <f>R53*$R$1</f>
        <v/>
      </c>
      <c r="I53" s="99">
        <f>O53*$O$1</f>
        <v/>
      </c>
      <c r="J53" s="99">
        <f>F53*E53</f>
        <v/>
      </c>
      <c r="K53" s="100" t="inlineStr">
        <is>
          <t>威浪仕、意万仕、卡丹丽</t>
        </is>
      </c>
      <c r="O53" s="91">
        <f>P53+P53*Q53+R53+S53+T53</f>
        <v/>
      </c>
      <c r="P53" s="114">
        <f>P$25</f>
        <v/>
      </c>
      <c r="Q53" s="114">
        <f>Q$25</f>
        <v/>
      </c>
      <c r="R53" s="114">
        <f>R$25</f>
        <v/>
      </c>
      <c r="S53" s="114">
        <f>S$25</f>
        <v/>
      </c>
      <c r="T53" s="114">
        <f>T$25</f>
        <v/>
      </c>
      <c r="U53" s="91">
        <f>E53*O53</f>
        <v/>
      </c>
    </row>
    <row r="54" outlineLevel="1" ht="50" customHeight="1" s="74">
      <c r="A54" s="97">
        <f>A53+1</f>
        <v/>
      </c>
      <c r="B54" s="40" t="inlineStr">
        <is>
          <t>湿蒸房铲除马赛克面层</t>
        </is>
      </c>
      <c r="C54" s="41" t="inlineStr">
        <is>
          <t>1.铲除湿蒸房墙面、地面、顶棚等全部马赛克砖面层；
2.拆除过程，需保护房间里的设备、管线等不被破坏；
3.施工难度自行勘查现场综合报价。</t>
        </is>
      </c>
      <c r="D54" s="34" t="inlineStr">
        <is>
          <t>m2</t>
        </is>
      </c>
      <c r="E54" s="98" t="n">
        <v>60</v>
      </c>
      <c r="F54" s="99">
        <f>G54+H54+I54</f>
        <v/>
      </c>
      <c r="G54" s="99">
        <f>(P54*(1+Q54)+S54+T54)*$P$1</f>
        <v/>
      </c>
      <c r="H54" s="99">
        <f>R54*$R$1</f>
        <v/>
      </c>
      <c r="I54" s="99">
        <f>O54*$O$1</f>
        <v/>
      </c>
      <c r="J54" s="99">
        <f>F54*E54</f>
        <v/>
      </c>
      <c r="K54" s="100" t="n"/>
      <c r="O54" s="91">
        <f>P54+P54*Q54+R54+S54+T54</f>
        <v/>
      </c>
      <c r="P54" s="114">
        <f>P$26</f>
        <v/>
      </c>
      <c r="Q54" s="114">
        <f>Q$26</f>
        <v/>
      </c>
      <c r="R54" s="114">
        <f>R$26</f>
        <v/>
      </c>
      <c r="S54" s="114">
        <f>S$26</f>
        <v/>
      </c>
      <c r="T54" s="114">
        <f>T$26</f>
        <v/>
      </c>
      <c r="U54" s="91">
        <f>E54*O54</f>
        <v/>
      </c>
    </row>
    <row r="55" outlineLevel="1" ht="90" customHeight="1" s="74">
      <c r="A55" s="97">
        <f>A54+1</f>
        <v/>
      </c>
      <c r="B55" s="40" t="inlineStr">
        <is>
          <t>湿蒸房防水处理</t>
        </is>
      </c>
      <c r="C55" s="42" t="inlineStr">
        <is>
          <t>1.拆除后基面平整、清理干净，干燥无水；
3.管道口灯具等设备周边、阴角阳角等细部区域用速凝防水材料填堵压实平整光滑；
4.满铺玻纤布，涂刷JS柔性防水涂料2遍；
5.做闭水试验满足规范要求；
6.施工难度自行勘查现场综合考虑。</t>
        </is>
      </c>
      <c r="D55" s="34" t="inlineStr">
        <is>
          <t>m2</t>
        </is>
      </c>
      <c r="E55" s="98" t="n">
        <v>60</v>
      </c>
      <c r="F55" s="99">
        <f>G55+H55+I55</f>
        <v/>
      </c>
      <c r="G55" s="99">
        <f>(P55*(1+Q55)+S55+T55)*$P$1</f>
        <v/>
      </c>
      <c r="H55" s="99">
        <f>R55*$R$1</f>
        <v/>
      </c>
      <c r="I55" s="99">
        <f>O55*$O$1</f>
        <v/>
      </c>
      <c r="J55" s="99">
        <f>F55*E55</f>
        <v/>
      </c>
      <c r="K55" s="100" t="n"/>
      <c r="O55" s="91">
        <f>P55+P55*Q55+R55+S55+T55</f>
        <v/>
      </c>
      <c r="P55" s="114">
        <f>P$27</f>
        <v/>
      </c>
      <c r="Q55" s="114">
        <f>Q$27</f>
        <v/>
      </c>
      <c r="R55" s="114">
        <f>R$27</f>
        <v/>
      </c>
      <c r="S55" s="114">
        <f>S$27</f>
        <v/>
      </c>
      <c r="T55" s="114">
        <f>T$27</f>
        <v/>
      </c>
      <c r="U55" s="91">
        <f>E55*O55</f>
        <v/>
      </c>
    </row>
    <row r="56" outlineLevel="1" ht="21" customHeight="1" s="74">
      <c r="A56" s="97">
        <f>A55+1</f>
        <v/>
      </c>
      <c r="B56" s="40" t="inlineStr">
        <is>
          <t>砂浆保护层</t>
        </is>
      </c>
      <c r="C56" s="41" t="inlineStr">
        <is>
          <t>1.20mm厚水泥砂浆找平保护；</t>
        </is>
      </c>
      <c r="D56" s="34" t="inlineStr">
        <is>
          <t>m2</t>
        </is>
      </c>
      <c r="E56" s="98" t="n">
        <v>60</v>
      </c>
      <c r="F56" s="99">
        <f>G56+H56+I56</f>
        <v/>
      </c>
      <c r="G56" s="99">
        <f>(P56*(1+Q56)+S56+T56)*$P$1</f>
        <v/>
      </c>
      <c r="H56" s="99">
        <f>R56*$R$1</f>
        <v/>
      </c>
      <c r="I56" s="99">
        <f>O56*$O$1</f>
        <v/>
      </c>
      <c r="J56" s="99">
        <f>F56*E56</f>
        <v/>
      </c>
      <c r="K56" s="100" t="n"/>
      <c r="O56" s="91">
        <f>P56+P56*Q56+R56+S56+T56</f>
        <v/>
      </c>
      <c r="P56" s="114">
        <f>P$17</f>
        <v/>
      </c>
      <c r="Q56" s="114">
        <f>Q$17</f>
        <v/>
      </c>
      <c r="R56" s="114">
        <f>R$17</f>
        <v/>
      </c>
      <c r="S56" s="114">
        <f>S$17</f>
        <v/>
      </c>
      <c r="T56" s="114">
        <f>T$17</f>
        <v/>
      </c>
      <c r="U56" s="91">
        <f>E56*O56</f>
        <v/>
      </c>
    </row>
    <row r="57" outlineLevel="1" ht="66" customHeight="1" s="74">
      <c r="A57" s="97">
        <f>A56+1</f>
        <v/>
      </c>
      <c r="B57" s="40" t="inlineStr">
        <is>
          <t>湿蒸房马赛克铺贴</t>
        </is>
      </c>
      <c r="C57" s="41" t="inlineStr">
        <is>
          <t>1.用专用粘贴材料铺贴马赛克砖，同泳池马赛克，颜色需确认；
2.大部分是圆弧，施工单独自行考虑；
3.按要求填缝，边角细部需做到美观 细致；
4.施工难度自行勘查现场综合考虑。</t>
        </is>
      </c>
      <c r="D57" s="34" t="inlineStr">
        <is>
          <t>m2</t>
        </is>
      </c>
      <c r="E57" s="98" t="n">
        <v>60</v>
      </c>
      <c r="F57" s="99">
        <f>G57+H57+I57</f>
        <v/>
      </c>
      <c r="G57" s="99">
        <f>(P57*(1+Q57)+S57+T57)*$P$1</f>
        <v/>
      </c>
      <c r="H57" s="99">
        <f>R57*$R$1</f>
        <v/>
      </c>
      <c r="I57" s="99">
        <f>O57*$O$1</f>
        <v/>
      </c>
      <c r="J57" s="99">
        <f>F57*E57</f>
        <v/>
      </c>
      <c r="K57" s="100" t="n"/>
      <c r="O57" s="91">
        <f>P57+P57*Q57+R57+S57+T57</f>
        <v/>
      </c>
      <c r="P57" s="114">
        <f>P$29</f>
        <v/>
      </c>
      <c r="Q57" s="114">
        <f>Q$29</f>
        <v/>
      </c>
      <c r="R57" s="114">
        <f>R$29</f>
        <v/>
      </c>
      <c r="S57" s="114">
        <f>S$29</f>
        <v/>
      </c>
      <c r="T57" s="114">
        <f>T$29</f>
        <v/>
      </c>
      <c r="U57" s="91">
        <f>E57*O57</f>
        <v/>
      </c>
    </row>
    <row r="58" outlineLevel="1" ht="33" customFormat="1" customHeight="1" s="2">
      <c r="A58" s="97">
        <f>A57+1</f>
        <v/>
      </c>
      <c r="B58" s="43" t="inlineStr">
        <is>
          <t>湿蒸筒灯</t>
        </is>
      </c>
      <c r="C58" s="44" t="inlineStr">
        <is>
          <t>1.12V/（3W-5W），2700K，白色铝合金灯壳，防潮耐高温
2.灯光亮度现场定</t>
        </is>
      </c>
      <c r="D58" s="45" t="inlineStr">
        <is>
          <t>只</t>
        </is>
      </c>
      <c r="E58" s="101" t="n">
        <v>3</v>
      </c>
      <c r="F58" s="99">
        <f>G58+H58+I58</f>
        <v/>
      </c>
      <c r="G58" s="99">
        <f>(P58*(1+Q58)+S58+T58)*$P$1</f>
        <v/>
      </c>
      <c r="H58" s="99">
        <f>R58*$R$1</f>
        <v/>
      </c>
      <c r="I58" s="99">
        <f>O58*$O$1</f>
        <v/>
      </c>
      <c r="J58" s="99">
        <f>F58*E58</f>
        <v/>
      </c>
      <c r="K58" s="102" t="inlineStr">
        <is>
          <t>巴赫、西活、哈维亚</t>
        </is>
      </c>
      <c r="L58" s="2" t="n"/>
      <c r="M58" s="2" t="n"/>
      <c r="N58" s="2" t="n"/>
      <c r="O58" s="91">
        <f>P58+P58*Q58+R58+S58+T58</f>
        <v/>
      </c>
      <c r="P58" s="117">
        <f>P$30</f>
        <v/>
      </c>
      <c r="Q58" s="118">
        <f>Q$30</f>
        <v/>
      </c>
      <c r="R58" s="117">
        <f>R$30</f>
        <v/>
      </c>
      <c r="S58" s="117">
        <f>S$30</f>
        <v/>
      </c>
      <c r="T58" s="117">
        <f>T$30</f>
        <v/>
      </c>
      <c r="U58" s="91">
        <f>E58*O58</f>
        <v/>
      </c>
      <c r="V58" s="103" t="n"/>
      <c r="W58" s="103" t="n"/>
      <c r="X58" s="103" t="n"/>
      <c r="Y58" s="103" t="n"/>
      <c r="Z58" s="103" t="n"/>
      <c r="AA58" s="103" t="n"/>
      <c r="AB58" s="103" t="n"/>
      <c r="AC58" s="103" t="n"/>
      <c r="AD58" s="103" t="n"/>
      <c r="AE58" s="103" t="n"/>
      <c r="AF58" s="103" t="n"/>
    </row>
    <row r="59" outlineLevel="1" ht="48" customFormat="1" customHeight="1" s="2">
      <c r="A59" s="97">
        <f>A58+1</f>
        <v/>
      </c>
      <c r="B59" s="43" t="inlineStr">
        <is>
          <t>湿蒸房整套门更换</t>
        </is>
      </c>
      <c r="C59" s="44" t="inlineStr">
        <is>
          <t>1.规格：185*80cm
2.含原玻璃门拆除，新玻璃门定制安装，收边收口等费用；
3.具体施工难度自行勘查现场综合考虑。</t>
        </is>
      </c>
      <c r="D59" s="45" t="inlineStr">
        <is>
          <t>套</t>
        </is>
      </c>
      <c r="E59" s="101" t="n">
        <v>1</v>
      </c>
      <c r="F59" s="99">
        <f>G59+H59+I59</f>
        <v/>
      </c>
      <c r="G59" s="99">
        <f>(P59*(1+Q59)+S59+T59)*$P$1</f>
        <v/>
      </c>
      <c r="H59" s="99">
        <f>R59*$R$1</f>
        <v/>
      </c>
      <c r="I59" s="99">
        <f>O59*$O$1</f>
        <v/>
      </c>
      <c r="J59" s="99">
        <f>F59*E59</f>
        <v/>
      </c>
      <c r="K59" s="102" t="inlineStr">
        <is>
          <t>TYLO、HARVIA、 SAWO</t>
        </is>
      </c>
      <c r="L59" s="2" t="n"/>
      <c r="M59" s="2" t="n"/>
      <c r="N59" s="2" t="n"/>
      <c r="O59" s="91">
        <f>P59+P59*Q59+R59+S59+T59</f>
        <v/>
      </c>
      <c r="P59" s="117">
        <f>P$31</f>
        <v/>
      </c>
      <c r="Q59" s="118">
        <f>Q$31</f>
        <v/>
      </c>
      <c r="R59" s="117">
        <f>R$31</f>
        <v/>
      </c>
      <c r="S59" s="117">
        <f>S$31</f>
        <v/>
      </c>
      <c r="T59" s="117">
        <f>T$31</f>
        <v/>
      </c>
      <c r="U59" s="91">
        <f>E59*O59</f>
        <v/>
      </c>
      <c r="V59" s="103" t="n"/>
      <c r="W59" s="103" t="n"/>
      <c r="X59" s="103" t="n"/>
      <c r="Y59" s="103" t="n"/>
      <c r="Z59" s="103" t="n"/>
      <c r="AA59" s="103" t="n"/>
      <c r="AB59" s="103" t="n"/>
      <c r="AC59" s="103" t="n"/>
      <c r="AD59" s="103" t="n"/>
      <c r="AE59" s="103" t="n"/>
      <c r="AF59" s="103" t="n"/>
    </row>
    <row r="60" outlineLevel="1" ht="33" customFormat="1" customHeight="1" s="2">
      <c r="A60" s="97">
        <f>A59+1</f>
        <v/>
      </c>
      <c r="B60" s="43" t="inlineStr">
        <is>
          <t>湿蒸房手持花洒</t>
        </is>
      </c>
      <c r="C60" s="44" t="inlineStr">
        <is>
          <t>1.含花洒头、软管、立杆、混水器等；
2.CAPEX2025055淋浴间手持花酒28012979-000050</t>
        </is>
      </c>
      <c r="D60" s="45" t="inlineStr">
        <is>
          <t>套</t>
        </is>
      </c>
      <c r="E60" s="101" t="n">
        <v>1</v>
      </c>
      <c r="F60" s="99">
        <f>G60+H60+I60</f>
        <v/>
      </c>
      <c r="G60" s="99">
        <f>(P60*(1+Q60)+S60+T60)*$P$1</f>
        <v/>
      </c>
      <c r="H60" s="99">
        <f>R60*$R$1</f>
        <v/>
      </c>
      <c r="I60" s="99">
        <f>O60*$O$1</f>
        <v/>
      </c>
      <c r="J60" s="99">
        <f>F60*E60</f>
        <v/>
      </c>
      <c r="K60" s="102" t="inlineStr">
        <is>
          <t>当代、雅生、捷仕</t>
        </is>
      </c>
      <c r="L60" s="2" t="n"/>
      <c r="M60" s="2" t="n"/>
      <c r="N60" s="2" t="n"/>
      <c r="O60" s="91">
        <f>P60+P60*Q60+R60+S60+T60</f>
        <v/>
      </c>
      <c r="P60" s="117">
        <f>P$32</f>
        <v/>
      </c>
      <c r="Q60" s="118">
        <f>Q$32</f>
        <v/>
      </c>
      <c r="R60" s="117">
        <f>R$32</f>
        <v/>
      </c>
      <c r="S60" s="117">
        <f>S$32</f>
        <v/>
      </c>
      <c r="T60" s="117">
        <f>T$32</f>
        <v/>
      </c>
      <c r="U60" s="91">
        <f>E60*O60</f>
        <v/>
      </c>
      <c r="V60" s="103" t="n"/>
      <c r="W60" s="103" t="n"/>
      <c r="X60" s="103" t="n"/>
      <c r="Y60" s="103" t="n"/>
      <c r="Z60" s="103" t="n"/>
      <c r="AA60" s="103" t="n"/>
      <c r="AB60" s="103" t="n"/>
      <c r="AC60" s="103" t="n"/>
      <c r="AD60" s="103" t="n"/>
      <c r="AE60" s="103" t="n"/>
      <c r="AF60" s="103" t="n"/>
    </row>
    <row r="61" outlineLevel="1" ht="48" customFormat="1" customHeight="1" s="2">
      <c r="A61" s="97">
        <f>A60+1</f>
        <v/>
      </c>
      <c r="B61" s="43" t="inlineStr">
        <is>
          <t>湿蒸房冷热水管更换</t>
        </is>
      </c>
      <c r="C61" s="44" t="inlineStr">
        <is>
          <t>1.拆除原有冷热水管道，重新更换安装冷热管，材质同原有；
2.含接头、弯头、转接头等所有配件；
3.具体施工难度自行勘查现场综合考虑。</t>
        </is>
      </c>
      <c r="D61" s="45" t="inlineStr">
        <is>
          <t>m</t>
        </is>
      </c>
      <c r="E61" s="101" t="n">
        <v>10</v>
      </c>
      <c r="F61" s="99">
        <f>G61+H61+I61</f>
        <v/>
      </c>
      <c r="G61" s="99">
        <f>(P61*(1+Q61)+S61+T61)*$P$1</f>
        <v/>
      </c>
      <c r="H61" s="99">
        <f>R61*$R$1</f>
        <v/>
      </c>
      <c r="I61" s="99">
        <f>O61*$O$1</f>
        <v/>
      </c>
      <c r="J61" s="99">
        <f>F61*E61</f>
        <v/>
      </c>
      <c r="K61" s="102" t="n"/>
      <c r="L61" s="2" t="n"/>
      <c r="M61" s="2" t="n"/>
      <c r="N61" s="2" t="n"/>
      <c r="O61" s="91">
        <f>P61+P61*Q61+R61+S61+T61</f>
        <v/>
      </c>
      <c r="P61" s="117">
        <f>P$33</f>
        <v/>
      </c>
      <c r="Q61" s="118">
        <f>Q$33</f>
        <v/>
      </c>
      <c r="R61" s="117">
        <f>R$33</f>
        <v/>
      </c>
      <c r="S61" s="117">
        <f>S$33</f>
        <v/>
      </c>
      <c r="T61" s="117">
        <f>T$33</f>
        <v/>
      </c>
      <c r="U61" s="91">
        <f>E61*O61</f>
        <v/>
      </c>
      <c r="V61" s="103" t="n"/>
      <c r="W61" s="103" t="n"/>
      <c r="X61" s="103" t="n"/>
      <c r="Y61" s="103" t="n"/>
      <c r="Z61" s="103" t="n"/>
      <c r="AA61" s="103" t="n"/>
      <c r="AB61" s="103" t="n"/>
      <c r="AC61" s="103" t="n"/>
      <c r="AD61" s="103" t="n"/>
      <c r="AE61" s="103" t="n"/>
      <c r="AF61" s="103" t="n"/>
    </row>
    <row r="62" ht="21" customFormat="1" customHeight="1" s="2">
      <c r="A62" s="97" t="inlineStr">
        <is>
          <t>三</t>
        </is>
      </c>
      <c r="B62" s="93" t="inlineStr">
        <is>
          <t>其   他</t>
        </is>
      </c>
      <c r="C62" s="44" t="n"/>
      <c r="D62" s="45" t="n"/>
      <c r="E62" s="101" t="n"/>
      <c r="F62" s="99" t="n"/>
      <c r="G62" s="99" t="n"/>
      <c r="H62" s="99" t="n"/>
      <c r="I62" s="99" t="n"/>
      <c r="J62" s="99" t="n"/>
      <c r="K62" s="102" t="n"/>
      <c r="L62" s="2" t="n"/>
      <c r="M62" s="2" t="n"/>
      <c r="N62" s="2" t="n"/>
      <c r="O62" s="91" t="n"/>
      <c r="P62" s="103" t="n"/>
      <c r="Q62" s="49" t="n"/>
      <c r="R62" s="103" t="n"/>
      <c r="S62" s="103" t="n"/>
      <c r="T62" s="103" t="n"/>
      <c r="U62" s="91">
        <f>E62*O62</f>
        <v/>
      </c>
      <c r="V62" s="103" t="n"/>
      <c r="W62" s="103" t="n"/>
      <c r="X62" s="103" t="n"/>
      <c r="Y62" s="103" t="n"/>
      <c r="Z62" s="103" t="n"/>
      <c r="AA62" s="103" t="n"/>
      <c r="AB62" s="103" t="n"/>
      <c r="AC62" s="103" t="n"/>
      <c r="AD62" s="103" t="n"/>
      <c r="AE62" s="103" t="n"/>
      <c r="AF62" s="103" t="n"/>
    </row>
    <row r="63" outlineLevel="1" ht="58" customFormat="1" customHeight="1" s="2">
      <c r="A63" s="97">
        <f>A61+1</f>
        <v/>
      </c>
      <c r="B63" s="104" t="inlineStr">
        <is>
          <t>SPA区域地面保护</t>
        </is>
      </c>
      <c r="C63" s="52" t="inlineStr">
        <is>
          <t>1.安装地面保护层；
2.地面保护层规格、厚度：9mm厚木夹板+底膜，木板驳接处用黄黑胶带固定、铺设平整 ；
3.施工作业完毕后拆除并清理干净。</t>
        </is>
      </c>
      <c r="D63" s="34" t="inlineStr">
        <is>
          <t>m2</t>
        </is>
      </c>
      <c r="E63" s="98">
        <f>198+189</f>
        <v/>
      </c>
      <c r="F63" s="99">
        <f>G63+H63+I63</f>
        <v/>
      </c>
      <c r="G63" s="99">
        <f>(P63*(1+Q63)+S63+T63)*$P$1</f>
        <v/>
      </c>
      <c r="H63" s="99">
        <f>R63*$R$1</f>
        <v/>
      </c>
      <c r="I63" s="99">
        <f>O63*$O$1</f>
        <v/>
      </c>
      <c r="J63" s="99">
        <f>F63*E63</f>
        <v/>
      </c>
      <c r="K63" s="60" t="n"/>
      <c r="L63" s="2" t="n"/>
      <c r="M63" s="2" t="n"/>
      <c r="N63" s="2" t="n"/>
      <c r="O63" s="91">
        <f>P63+P63*Q63+R63+S63+T63</f>
        <v/>
      </c>
      <c r="P63" s="103" t="n">
        <v>22</v>
      </c>
      <c r="Q63" s="49" t="n">
        <v>0</v>
      </c>
      <c r="R63" s="103" t="n">
        <v>6</v>
      </c>
      <c r="S63" s="103" t="n">
        <v>2</v>
      </c>
      <c r="T63" s="103" t="n">
        <v>0</v>
      </c>
      <c r="U63" s="91">
        <f>E63*O63</f>
        <v/>
      </c>
      <c r="V63" s="103" t="n"/>
      <c r="W63" s="103" t="n"/>
      <c r="X63" s="103" t="n"/>
      <c r="Y63" s="103" t="n"/>
      <c r="Z63" s="103" t="n"/>
      <c r="AA63" s="103" t="n"/>
      <c r="AB63" s="103" t="n"/>
      <c r="AC63" s="103" t="n"/>
      <c r="AD63" s="103" t="n"/>
      <c r="AE63" s="103" t="n"/>
      <c r="AF63" s="103" t="n"/>
    </row>
    <row r="64" outlineLevel="1" ht="36" customFormat="1" customHeight="1" s="2">
      <c r="A64" s="97">
        <f>A63+1</f>
        <v/>
      </c>
      <c r="B64" s="104" t="inlineStr">
        <is>
          <t>公区成品保护</t>
        </is>
      </c>
      <c r="C64" s="52" t="inlineStr">
        <is>
          <t>1.按酒店要求对公区通道、运货电梯等进行保护；
2.施工作业完毕后拆除并清理干净。</t>
        </is>
      </c>
      <c r="D64" s="34" t="inlineStr">
        <is>
          <t>项</t>
        </is>
      </c>
      <c r="E64" s="98" t="n">
        <v>1</v>
      </c>
      <c r="F64" s="99">
        <f>G64+H64+I64</f>
        <v/>
      </c>
      <c r="G64" s="99">
        <f>(P64*(1+Q64)+S64+T64)*$P$1</f>
        <v/>
      </c>
      <c r="H64" s="99">
        <f>R64*$R$1</f>
        <v/>
      </c>
      <c r="I64" s="99">
        <f>O64*$O$1</f>
        <v/>
      </c>
      <c r="J64" s="99">
        <f>F64*E64</f>
        <v/>
      </c>
      <c r="K64" s="60" t="n"/>
      <c r="L64" s="2" t="n"/>
      <c r="M64" s="2" t="n"/>
      <c r="N64" s="2" t="n"/>
      <c r="O64" s="91">
        <f>P64+P64*Q64+R64+S64+T64</f>
        <v/>
      </c>
      <c r="P64" s="103" t="n">
        <v>500</v>
      </c>
      <c r="Q64" s="49" t="n">
        <v>0</v>
      </c>
      <c r="R64" s="103" t="n">
        <v>200</v>
      </c>
      <c r="S64" s="103" t="n">
        <v>100</v>
      </c>
      <c r="T64" s="103" t="n">
        <v>0</v>
      </c>
      <c r="U64" s="91">
        <f>E64*O64</f>
        <v/>
      </c>
      <c r="V64" s="103" t="n"/>
      <c r="W64" s="103" t="n"/>
      <c r="X64" s="103" t="n"/>
      <c r="Y64" s="103" t="n"/>
      <c r="Z64" s="103" t="n"/>
      <c r="AA64" s="103" t="n"/>
      <c r="AB64" s="103" t="n"/>
      <c r="AC64" s="103" t="n"/>
      <c r="AD64" s="103" t="n"/>
      <c r="AE64" s="103" t="n"/>
      <c r="AF64" s="103" t="n"/>
    </row>
    <row r="65" outlineLevel="1" ht="36" customFormat="1" customHeight="1" s="2">
      <c r="A65" s="97">
        <f>A64+1</f>
        <v/>
      </c>
      <c r="B65" s="104" t="inlineStr">
        <is>
          <t>保洁及垃圾清理外运</t>
        </is>
      </c>
      <c r="C65" s="52" t="inlineStr">
        <is>
          <t>1.完工后开荒，深度保洁；
2.施工产生的垃圾人工清理、外运弃置。</t>
        </is>
      </c>
      <c r="D65" s="34" t="inlineStr">
        <is>
          <t>项</t>
        </is>
      </c>
      <c r="E65" s="98" t="n">
        <v>1</v>
      </c>
      <c r="F65" s="99">
        <f>G65+H65+I65</f>
        <v/>
      </c>
      <c r="G65" s="99">
        <f>(P65*(1+Q65)+S65+T65)*$P$1</f>
        <v/>
      </c>
      <c r="H65" s="99">
        <f>R65*$R$1</f>
        <v/>
      </c>
      <c r="I65" s="99">
        <f>O65*$O$1</f>
        <v/>
      </c>
      <c r="J65" s="99">
        <f>F65*E65</f>
        <v/>
      </c>
      <c r="K65" s="60" t="n"/>
      <c r="L65" s="2" t="n"/>
      <c r="M65" s="2" t="n"/>
      <c r="N65" s="2" t="n"/>
      <c r="O65" s="91">
        <f>P65+P65*Q65+R65+S65+T65</f>
        <v/>
      </c>
      <c r="P65" s="103" t="n">
        <v>0</v>
      </c>
      <c r="Q65" s="49" t="n">
        <v>0</v>
      </c>
      <c r="R65" s="103" t="n">
        <v>900</v>
      </c>
      <c r="S65" s="103" t="n">
        <v>200</v>
      </c>
      <c r="T65" s="103" t="n">
        <v>100</v>
      </c>
      <c r="U65" s="91">
        <f>E65*O65</f>
        <v/>
      </c>
      <c r="V65" s="103" t="n"/>
      <c r="W65" s="103" t="n"/>
      <c r="X65" s="103" t="n"/>
      <c r="Y65" s="103" t="n"/>
      <c r="Z65" s="103" t="n"/>
      <c r="AA65" s="103" t="n"/>
      <c r="AB65" s="103" t="n"/>
      <c r="AC65" s="103" t="n"/>
      <c r="AD65" s="103" t="n"/>
      <c r="AE65" s="103" t="n"/>
      <c r="AF65" s="103" t="n"/>
    </row>
    <row r="66" outlineLevel="1" ht="36" customFormat="1" customHeight="1" s="2">
      <c r="A66" s="97">
        <f>A65+1</f>
        <v/>
      </c>
      <c r="B66" s="105" t="inlineStr">
        <is>
          <t>脚手架</t>
        </is>
      </c>
      <c r="C66" s="52" t="inlineStr">
        <is>
          <t>1.高空作业需要搭设脚手架，脚手架种类自行考虑，需满足安全要求。</t>
        </is>
      </c>
      <c r="D66" s="34" t="inlineStr">
        <is>
          <t>项</t>
        </is>
      </c>
      <c r="E66" s="98" t="n">
        <v>1</v>
      </c>
      <c r="F66" s="99">
        <f>G66+H66+I66</f>
        <v/>
      </c>
      <c r="G66" s="99">
        <f>(P66*(1+Q66)+S66+T66)*$P$1</f>
        <v/>
      </c>
      <c r="H66" s="99">
        <f>R66*$R$1</f>
        <v/>
      </c>
      <c r="I66" s="99">
        <f>O66*$O$1</f>
        <v/>
      </c>
      <c r="J66" s="99">
        <f>F66*E66</f>
        <v/>
      </c>
      <c r="K66" s="60" t="n"/>
      <c r="L66" s="2" t="n"/>
      <c r="M66" s="2" t="n"/>
      <c r="N66" s="2" t="n"/>
      <c r="O66" s="91">
        <f>P66+P66*Q66+R66+S66+T66</f>
        <v/>
      </c>
      <c r="P66" s="103" t="n">
        <v>2000</v>
      </c>
      <c r="Q66" s="49" t="n">
        <v>0</v>
      </c>
      <c r="R66" s="103" t="n">
        <v>2500</v>
      </c>
      <c r="S66" s="103" t="n">
        <v>500</v>
      </c>
      <c r="T66" s="103" t="n">
        <v>0</v>
      </c>
      <c r="U66" s="91">
        <f>E66*O66</f>
        <v/>
      </c>
      <c r="V66" s="103" t="n"/>
      <c r="W66" s="103" t="n"/>
      <c r="X66" s="103" t="n"/>
      <c r="Y66" s="103" t="n"/>
      <c r="Z66" s="103" t="n"/>
      <c r="AA66" s="103" t="n"/>
      <c r="AB66" s="103" t="n"/>
      <c r="AC66" s="103" t="n"/>
      <c r="AD66" s="103" t="n"/>
      <c r="AE66" s="103" t="n"/>
      <c r="AF66" s="103" t="n"/>
    </row>
    <row r="67" ht="27.95" customHeight="1" s="74">
      <c r="A67" s="97">
        <f>A66+1</f>
        <v/>
      </c>
      <c r="B67" s="56" t="inlineStr">
        <is>
          <t>不含税小计</t>
        </is>
      </c>
      <c r="C67" s="106" t="n"/>
      <c r="D67" s="58" t="n"/>
      <c r="E67" s="58" t="n"/>
      <c r="F67" s="58" t="n"/>
      <c r="G67" s="59" t="n"/>
      <c r="H67" s="59" t="n"/>
      <c r="I67" s="59" t="n"/>
      <c r="J67" s="99">
        <f>SUM(J5:J66)</f>
        <v/>
      </c>
      <c r="K67" s="60" t="n"/>
    </row>
    <row r="68" ht="27.95" customHeight="1" s="74">
      <c r="A68" s="97">
        <f>A67+1</f>
        <v/>
      </c>
      <c r="B68" s="61" t="inlineStr">
        <is>
          <t>税      金</t>
        </is>
      </c>
      <c r="C68" s="107">
        <f>F68</f>
        <v/>
      </c>
      <c r="D68" s="34" t="inlineStr">
        <is>
          <t>项</t>
        </is>
      </c>
      <c r="E68" s="98" t="n">
        <v>1</v>
      </c>
      <c r="F68" s="63" t="n"/>
      <c r="G68" s="59" t="n"/>
      <c r="H68" s="59" t="n"/>
      <c r="I68" s="59" t="n"/>
      <c r="J68" s="99">
        <f>J67*F68</f>
        <v/>
      </c>
      <c r="K68" s="60" t="inlineStr">
        <is>
          <t>黄色框填报税率</t>
        </is>
      </c>
    </row>
    <row r="69" ht="27.95" customHeight="1" s="74">
      <c r="A69" s="108">
        <f>A68+1</f>
        <v/>
      </c>
      <c r="B69" s="65" t="inlineStr">
        <is>
          <t>含税合计</t>
        </is>
      </c>
      <c r="C69" s="109" t="n"/>
      <c r="D69" s="67" t="n"/>
      <c r="E69" s="67" t="n"/>
      <c r="F69" s="67" t="n"/>
      <c r="G69" s="68" t="n"/>
      <c r="H69" s="68" t="n"/>
      <c r="I69" s="68" t="n"/>
      <c r="J69" s="110">
        <f>SUM(J67:J68)</f>
        <v/>
      </c>
      <c r="K69" s="70" t="n"/>
    </row>
    <row r="70" ht="130" customHeight="1" s="74">
      <c r="A70" s="71" t="inlineStr">
        <is>
          <t>备注：
1.本次报价以承包范围、现场情况、技术规范、合同条款、招标文件等约定总价包干。报价时各报价单位已完全复核清单与现场实际、承包范围、技术规范、合同条款、招标文件等约定的符合性，同时各报价单位已仔细复核了报价清单的计算、合计、汇总等计算的正确性。以上各报价单位已完全清楚并已充分考虑在报价及其总价中，无论清单中是否漏项漏量，计算、合计、汇总等是否正确，均视为已包含在其他报价和报价总价中，施工中和结算时均不予调整。本报价清单仅供各报价单位参考，各报价单位负有复核、检查和最终承担的责任，如发现报价清单包括但不限于以上的错误，各报价单位不应自行修改，须以答疑的方式向发包方提出，由发包方判断并修正报价清单后重新发出。除按本合同约定办理的设计变更或按本合同约定办理的有效现场签证外，结算时一律不予调整。
2.报价中综合单价包括主材、辅材、检验试验费、制作、运输、装卸、二次人工搬运费、人工安装、文明施工措施费、施工人员食宿交通费、交通疏导等一切措施费、街道社区备案所需费用、保险（缴纳符合万豪要求的一百万美金保额的公众责任险）、规费、损耗、管理费、利润等达到图纸和招标人的技术要求所需的一切费用。
3.施工时间、施工安排需按酒店运营安排的时间为准，综合单价中需考虑相关协调费用。</t>
        </is>
      </c>
    </row>
  </sheetData>
  <autoFilter ref="A3:K70"/>
  <mergeCells count="13">
    <mergeCell ref="B69:C69"/>
    <mergeCell ref="G2:I2"/>
    <mergeCell ref="C2:C3"/>
    <mergeCell ref="J2:J3"/>
    <mergeCell ref="B67:C67"/>
    <mergeCell ref="A1:K1"/>
    <mergeCell ref="A2:A3"/>
    <mergeCell ref="B2:B3"/>
    <mergeCell ref="D2:D3"/>
    <mergeCell ref="F2:F3"/>
    <mergeCell ref="E2:E3"/>
    <mergeCell ref="K2:K3"/>
    <mergeCell ref="A70:K70"/>
  </mergeCells>
  <printOptions horizontalCentered="1"/>
  <pageMargins left="0.55" right="0.511805555555556" top="0.354166666666667" bottom="0.393055555555556" header="0.297916666666667" footer="0.297916666666667"/>
  <pageSetup orientation="portrait" paperSize="8" scale="97" fitToHeight="0" horizontalDpi="6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User274</dc:creator>
  <dcterms:created xmlns:dcterms="http://purl.org/dc/terms/" xmlns:xsi="http://www.w3.org/2001/XMLSchema-instance" xsi:type="dcterms:W3CDTF">2020-05-08T06:04:00Z</dcterms:created>
  <dcterms:modified xmlns:dcterms="http://purl.org/dc/terms/" xmlns:xsi="http://www.w3.org/2001/XMLSchema-instance" xsi:type="dcterms:W3CDTF">2026-08-20T03:11:10Z</dcterms:modified>
  <cp:lastModifiedBy>叶渭淋</cp:lastModifiedBy>
  <cp:revision>0</cp:revision>
  <cp:lastPrinted>2024-11-13T07:57:00Z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18D7652690F34D7197B6CB0EC1426C6B_13</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