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报价清单" sheetId="1" state="visible" r:id="rId1"/>
  </sheets>
  <definedNames>
    <definedName name="_xlnm._FilterDatabase" localSheetId="0" hidden="1">'报价清单'!$A$3:$P$35</definedName>
    <definedName name="_xlnm.Print_Titles" localSheetId="0">'报价清单'!$1:$3</definedName>
    <definedName name="_xlnm.Print_Area" localSheetId="0">'报价清单'!$A$1:$K$35</definedName>
  </definedNames>
  <calcPr calcId="191029" fullCalcOnLoad="1"/>
</workbook>
</file>

<file path=xl/styles.xml><?xml version="1.0" encoding="utf-8"?>
<styleSheet xmlns="http://schemas.openxmlformats.org/spreadsheetml/2006/main">
  <numFmts count="7">
    <numFmt numFmtId="164" formatCode="0_ "/>
    <numFmt numFmtId="165" formatCode="0.00_ "/>
    <numFmt numFmtId="166" formatCode="_ * #,##0.00_ ;_ * \-#,##0.00_ ;_ * &quot;-&quot;??_ ;_ @_ "/>
    <numFmt numFmtId="167" formatCode="0.000_ "/>
    <numFmt numFmtId="168" formatCode="\$#,##0_);\(\$#,##0\)"/>
    <numFmt numFmtId="169" formatCode="&quot;税率：&quot;0%"/>
    <numFmt numFmtId="170" formatCode="_-* #,##0.00_-;\-* #,##0.00_-;_-* &quot;-&quot;??_-;_-@_-"/>
  </numFmts>
  <fonts count="35">
    <font>
      <name val="宋体"/>
      <charset val="134"/>
      <color rgb="FF000000"/>
      <sz val="11"/>
    </font>
    <font>
      <name val="微软雅黑"/>
      <charset val="134"/>
      <color rgb="FF000000"/>
      <sz val="10"/>
    </font>
    <font>
      <name val="微软雅黑"/>
      <charset val="134"/>
      <b val="1"/>
      <color rgb="FF000000"/>
      <sz val="10"/>
    </font>
    <font>
      <name val="微软雅黑"/>
      <charset val="134"/>
      <b val="1"/>
      <color rgb="FF000000"/>
      <sz val="16"/>
    </font>
    <font>
      <name val="黑体"/>
      <charset val="134"/>
      <color rgb="FF000000"/>
      <sz val="10"/>
    </font>
    <font>
      <name val="黑体"/>
      <charset val="134"/>
      <color theme="1"/>
      <sz val="10"/>
    </font>
    <font>
      <name val="微软雅黑"/>
      <charset val="134"/>
      <b val="1"/>
      <sz val="10"/>
    </font>
    <font>
      <name val="微软雅黑"/>
      <charset val="134"/>
      <color rgb="FF000000"/>
      <sz val="9"/>
    </font>
    <font>
      <name val="微软雅黑"/>
      <charset val="134"/>
      <sz val="9"/>
    </font>
    <font>
      <name val="宋体"/>
      <charset val="134"/>
      <sz val="10"/>
    </font>
    <font>
      <name val="微软雅黑"/>
      <charset val="134"/>
      <b val="1"/>
      <sz val="9"/>
    </font>
    <font>
      <name val="宋体"/>
      <charset val="134"/>
      <color theme="1"/>
      <sz val="11"/>
      <scheme val="minor"/>
    </font>
    <font>
      <name val="宋体"/>
      <charset val="134"/>
      <color rgb="FF0000D4"/>
      <sz val="12"/>
      <u val="single"/>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theme="1"/>
      <sz val="9"/>
      <scheme val="minor"/>
    </font>
    <font>
      <name val="宋体"/>
      <charset val="134"/>
      <sz val="12"/>
    </font>
    <font>
      <name val="微软雅黑"/>
      <charset val="134"/>
      <b val="1"/>
      <color indexed="10"/>
      <sz val="11"/>
    </font>
    <font>
      <name val="微软雅黑"/>
      <charset val="134"/>
      <color indexed="10"/>
      <sz val="9"/>
    </font>
  </fonts>
  <fills count="38">
    <fill>
      <patternFill/>
    </fill>
    <fill>
      <patternFill patternType="gray125"/>
    </fill>
    <fill>
      <patternFill patternType="solid">
        <fgColor rgb="FFC6EFCE"/>
        <bgColor indexed="64"/>
      </patternFill>
    </fill>
    <fill>
      <patternFill patternType="solid">
        <fgColor indexed="9"/>
        <bgColor indexed="1"/>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2CC"/>
      </patternFill>
    </fill>
    <fill>
      <patternFill patternType="solid">
        <fgColor rgb="00C6EFCE"/>
      </patternFill>
    </fill>
  </fills>
  <borders count="43">
    <border>
      <left/>
      <right/>
      <top/>
      <bottom/>
      <diagonal/>
    </border>
    <border>
      <left style="medium">
        <color auto="1"/>
      </left>
      <right/>
      <top style="medium">
        <color auto="1"/>
      </top>
      <bottom/>
      <diagonal/>
    </border>
    <border>
      <left style="thin">
        <color auto="1"/>
      </left>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auto="1"/>
      </left>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style="thin">
        <color auto="1"/>
      </right>
      <top style="medium">
        <color auto="1"/>
      </top>
      <bottom style="thin">
        <color auto="1"/>
      </bottom>
      <diagonal/>
    </border>
    <border>
      <left/>
      <right/>
      <top style="medium">
        <color auto="1"/>
      </top>
      <bottom/>
      <diagonal/>
    </border>
    <border>
      <left/>
      <right style="thin">
        <color auto="1"/>
      </right>
      <top style="medium">
        <color auto="1"/>
      </top>
      <bottom/>
      <diagonal/>
    </border>
    <border>
      <left/>
      <right/>
      <top style="thin">
        <color auto="1"/>
      </top>
      <bottom/>
      <diagonal/>
    </border>
    <border>
      <left style="medium">
        <color auto="1"/>
      </left>
      <right/>
      <top style="medium">
        <color auto="1"/>
      </top>
      <bottom style="thin">
        <color auto="1"/>
      </bottom>
      <diagonal/>
    </border>
    <border>
      <left style="medium">
        <color auto="1"/>
      </left>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style="medium">
        <color auto="1"/>
      </top>
      <bottom style="thin">
        <color auto="1"/>
      </bottom>
      <diagonal/>
    </border>
    <border>
      <left style="thin">
        <color auto="1"/>
      </left>
      <right style="medium">
        <color auto="1"/>
      </right>
      <top/>
      <bottom/>
      <diagonal/>
    </border>
  </borders>
  <cellStyleXfs count="56">
    <xf numFmtId="0" fontId="0" fillId="0" borderId="0" applyAlignment="1">
      <alignment vertical="center"/>
    </xf>
    <xf numFmtId="43" fontId="11" fillId="0" borderId="0" applyAlignment="1">
      <alignment vertical="center"/>
    </xf>
    <xf numFmtId="44" fontId="11" fillId="0" borderId="0" applyAlignment="1">
      <alignment vertical="center"/>
    </xf>
    <xf numFmtId="9" fontId="11" fillId="0" borderId="0" applyAlignment="1">
      <alignment vertical="center"/>
    </xf>
    <xf numFmtId="41" fontId="11" fillId="0" borderId="0" applyAlignment="1">
      <alignment vertical="center"/>
    </xf>
    <xf numFmtId="42" fontId="11" fillId="0" borderId="0" applyAlignment="1">
      <alignment vertical="center"/>
    </xf>
    <xf numFmtId="0" fontId="12" fillId="0" borderId="0" applyAlignment="1">
      <alignment vertical="top"/>
    </xf>
    <xf numFmtId="0" fontId="13" fillId="0" borderId="0" applyAlignment="1">
      <alignment vertical="center"/>
    </xf>
    <xf numFmtId="0" fontId="11" fillId="6" borderId="25"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26" applyAlignment="1">
      <alignment vertical="center"/>
    </xf>
    <xf numFmtId="0" fontId="18" fillId="0" borderId="26" applyAlignment="1">
      <alignment vertical="center"/>
    </xf>
    <xf numFmtId="0" fontId="19" fillId="0" borderId="27" applyAlignment="1">
      <alignment vertical="center"/>
    </xf>
    <xf numFmtId="0" fontId="19" fillId="0" borderId="0" applyAlignment="1">
      <alignment vertical="center"/>
    </xf>
    <xf numFmtId="0" fontId="20" fillId="7" borderId="28" applyAlignment="1">
      <alignment vertical="center"/>
    </xf>
    <xf numFmtId="0" fontId="21" fillId="8" borderId="29" applyAlignment="1">
      <alignment vertical="center"/>
    </xf>
    <xf numFmtId="0" fontId="22" fillId="8" borderId="28" applyAlignment="1">
      <alignment vertical="center"/>
    </xf>
    <xf numFmtId="0" fontId="23" fillId="9" borderId="30" applyAlignment="1">
      <alignment vertical="center"/>
    </xf>
    <xf numFmtId="0" fontId="24" fillId="0" borderId="31" applyAlignment="1">
      <alignment vertical="center"/>
    </xf>
    <xf numFmtId="0" fontId="25" fillId="0" borderId="32" applyAlignment="1">
      <alignment vertical="center"/>
    </xf>
    <xf numFmtId="0" fontId="26" fillId="2" borderId="0" applyAlignment="1">
      <alignment vertical="center"/>
    </xf>
    <xf numFmtId="0" fontId="27" fillId="10" borderId="0" applyAlignment="1">
      <alignment vertical="center"/>
    </xf>
    <xf numFmtId="0" fontId="28" fillId="11" borderId="0" applyAlignment="1">
      <alignment vertical="center"/>
    </xf>
    <xf numFmtId="0" fontId="29" fillId="12" borderId="0" applyAlignment="1">
      <alignment vertical="center"/>
    </xf>
    <xf numFmtId="0" fontId="30" fillId="13" borderId="0" applyAlignment="1">
      <alignment vertical="center"/>
    </xf>
    <xf numFmtId="0" fontId="30" fillId="14" borderId="0" applyAlignment="1">
      <alignment vertical="center"/>
    </xf>
    <xf numFmtId="0" fontId="29" fillId="15" borderId="0" applyAlignment="1">
      <alignment vertical="center"/>
    </xf>
    <xf numFmtId="0" fontId="29" fillId="16" borderId="0" applyAlignment="1">
      <alignment vertical="center"/>
    </xf>
    <xf numFmtId="0" fontId="30" fillId="17" borderId="0" applyAlignment="1">
      <alignment vertical="center"/>
    </xf>
    <xf numFmtId="0" fontId="30" fillId="18" borderId="0" applyAlignment="1">
      <alignment vertical="center"/>
    </xf>
    <xf numFmtId="0" fontId="29" fillId="19" borderId="0" applyAlignment="1">
      <alignment vertical="center"/>
    </xf>
    <xf numFmtId="0" fontId="29" fillId="20" borderId="0" applyAlignment="1">
      <alignment vertical="center"/>
    </xf>
    <xf numFmtId="0" fontId="30" fillId="21" borderId="0" applyAlignment="1">
      <alignment vertical="center"/>
    </xf>
    <xf numFmtId="0" fontId="30" fillId="22" borderId="0" applyAlignment="1">
      <alignment vertical="center"/>
    </xf>
    <xf numFmtId="0" fontId="29" fillId="23" borderId="0" applyAlignment="1">
      <alignment vertical="center"/>
    </xf>
    <xf numFmtId="0" fontId="29" fillId="24" borderId="0" applyAlignment="1">
      <alignment vertical="center"/>
    </xf>
    <xf numFmtId="0" fontId="30" fillId="25" borderId="0" applyAlignment="1">
      <alignment vertical="center"/>
    </xf>
    <xf numFmtId="0" fontId="30" fillId="26" borderId="0" applyAlignment="1">
      <alignment vertical="center"/>
    </xf>
    <xf numFmtId="0" fontId="29" fillId="27" borderId="0" applyAlignment="1">
      <alignment vertical="center"/>
    </xf>
    <xf numFmtId="0" fontId="29" fillId="28" borderId="0" applyAlignment="1">
      <alignment vertical="center"/>
    </xf>
    <xf numFmtId="0" fontId="30" fillId="29" borderId="0" applyAlignment="1">
      <alignment vertical="center"/>
    </xf>
    <xf numFmtId="0" fontId="30" fillId="30" borderId="0" applyAlignment="1">
      <alignment vertical="center"/>
    </xf>
    <xf numFmtId="0" fontId="29" fillId="31" borderId="0" applyAlignment="1">
      <alignment vertical="center"/>
    </xf>
    <xf numFmtId="0" fontId="29" fillId="32" borderId="0" applyAlignment="1">
      <alignment vertical="center"/>
    </xf>
    <xf numFmtId="0" fontId="30" fillId="33" borderId="0" applyAlignment="1">
      <alignment vertical="center"/>
    </xf>
    <xf numFmtId="0" fontId="30" fillId="34" borderId="0" applyAlignment="1">
      <alignment vertical="center"/>
    </xf>
    <xf numFmtId="0" fontId="29" fillId="35" borderId="0" applyAlignment="1">
      <alignment vertical="center"/>
    </xf>
    <xf numFmtId="0" fontId="31" fillId="0" borderId="0"/>
    <xf numFmtId="0" fontId="32" fillId="0" borderId="0" applyAlignment="1">
      <alignment vertical="center"/>
    </xf>
    <xf numFmtId="0" fontId="0" fillId="0" borderId="0"/>
    <xf numFmtId="0" fontId="32" fillId="0" borderId="0" applyAlignment="1">
      <alignment vertical="center"/>
    </xf>
    <xf numFmtId="170" fontId="32" fillId="0" borderId="0" applyAlignment="1">
      <alignment vertical="center"/>
    </xf>
    <xf numFmtId="0" fontId="32" fillId="0" borderId="0" applyAlignment="1">
      <alignment vertical="center"/>
    </xf>
    <xf numFmtId="0" fontId="32" fillId="0" borderId="0"/>
  </cellStyleXfs>
  <cellXfs count="112">
    <xf numFmtId="0" fontId="0"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10" fontId="1" fillId="0" borderId="0" applyAlignment="1" pivotButton="0" quotePrefix="0" xfId="0">
      <alignment vertical="center" wrapText="1"/>
    </xf>
    <xf numFmtId="164" fontId="3" fillId="0" borderId="0" applyAlignment="1" pivotButton="0" quotePrefix="0" xfId="0">
      <alignment horizontal="center" vertical="center" wrapText="1"/>
    </xf>
    <xf numFmtId="164" fontId="3" fillId="0" borderId="0" applyAlignment="1" pivotButton="0" quotePrefix="0" xfId="0">
      <alignment horizontal="left" vertical="center" wrapText="1"/>
    </xf>
    <xf numFmtId="10" fontId="4" fillId="0" borderId="0" applyAlignment="1" pivotButton="0" quotePrefix="0" xfId="3">
      <alignment horizontal="center" vertical="center" wrapText="1"/>
    </xf>
    <xf numFmtId="165" fontId="4" fillId="0" borderId="0" applyAlignment="1" pivotButton="0" quotePrefix="0" xfId="0">
      <alignment horizontal="center" vertical="center" wrapText="1"/>
    </xf>
    <xf numFmtId="10" fontId="4" fillId="0" borderId="0" applyAlignment="1" pivotButton="0" quotePrefix="0" xfId="0">
      <alignment horizontal="center" vertical="center" wrapText="1"/>
    </xf>
    <xf numFmtId="164" fontId="2" fillId="0" borderId="1" applyAlignment="1" pivotButton="0" quotePrefix="0" xfId="51">
      <alignment horizontal="center" vertical="center" wrapText="1"/>
    </xf>
    <xf numFmtId="164" fontId="2" fillId="0" borderId="2" applyAlignment="1" pivotButton="0" quotePrefix="0" xfId="51">
      <alignment horizontal="center" vertical="center" wrapText="1"/>
    </xf>
    <xf numFmtId="164" fontId="2" fillId="0" borderId="3" applyAlignment="1" pivotButton="0" quotePrefix="0" xfId="51">
      <alignment horizontal="center" vertical="center" wrapText="1"/>
    </xf>
    <xf numFmtId="164" fontId="2" fillId="0" borderId="4" applyAlignment="1" pivotButton="0" quotePrefix="0" xfId="51">
      <alignment horizontal="center" vertical="center" wrapText="1"/>
    </xf>
    <xf numFmtId="164" fontId="2" fillId="0" borderId="5" applyAlignment="1" pivotButton="0" quotePrefix="0" xfId="51">
      <alignment horizontal="center" vertical="center" wrapText="1"/>
    </xf>
    <xf numFmtId="164" fontId="2" fillId="0" borderId="6" applyAlignment="1" pivotButton="0" quotePrefix="0" xfId="51">
      <alignment horizontal="center" vertical="center" wrapText="1"/>
    </xf>
    <xf numFmtId="164" fontId="2" fillId="0" borderId="7" applyAlignment="1" pivotButton="0" quotePrefix="0" xfId="51">
      <alignment horizontal="center" vertical="center" wrapText="1"/>
    </xf>
    <xf numFmtId="165" fontId="5" fillId="0" borderId="8" applyAlignment="1" pivotButton="0" quotePrefix="0" xfId="0">
      <alignment horizontal="center" vertical="center" wrapText="1"/>
    </xf>
    <xf numFmtId="165" fontId="5" fillId="0" borderId="8" applyAlignment="1" applyProtection="1" pivotButton="0" quotePrefix="0" xfId="0">
      <alignment horizontal="center" vertical="center" wrapText="1"/>
      <protection locked="0" hidden="0"/>
    </xf>
    <xf numFmtId="10" fontId="5" fillId="0" borderId="8" applyAlignment="1" applyProtection="1" pivotButton="0" quotePrefix="0" xfId="0">
      <alignment horizontal="center" vertical="center" wrapText="1"/>
      <protection locked="0" hidden="0"/>
    </xf>
    <xf numFmtId="164" fontId="2" fillId="0" borderId="9" applyAlignment="1" pivotButton="0" quotePrefix="0" xfId="51">
      <alignment horizontal="center" vertical="center" wrapText="1"/>
    </xf>
    <xf numFmtId="164" fontId="2" fillId="0" borderId="10" applyAlignment="1" pivotButton="0" quotePrefix="0" xfId="51">
      <alignment horizontal="center" vertical="center" wrapText="1"/>
    </xf>
    <xf numFmtId="164" fontId="2" fillId="0" borderId="8" applyAlignment="1" pivotButton="0" quotePrefix="0" xfId="51">
      <alignment horizontal="center" vertical="center" wrapText="1"/>
    </xf>
    <xf numFmtId="164" fontId="2" fillId="0" borderId="11" applyAlignment="1" pivotButton="0" quotePrefix="0" xfId="51">
      <alignment horizontal="center" vertical="center" wrapText="1"/>
    </xf>
    <xf numFmtId="164" fontId="2" fillId="0" borderId="12" applyAlignment="1" pivotButton="0" quotePrefix="0" xfId="51">
      <alignment horizontal="center" vertical="center" wrapText="1"/>
    </xf>
    <xf numFmtId="165" fontId="5" fillId="0" borderId="0" applyAlignment="1" pivotButton="0" quotePrefix="0" xfId="0">
      <alignment horizontal="center" vertical="center" wrapText="1"/>
    </xf>
    <xf numFmtId="165" fontId="5" fillId="0" borderId="0" applyAlignment="1" applyProtection="1" pivotButton="0" quotePrefix="0" xfId="0">
      <alignment horizontal="center" vertical="center" wrapText="1"/>
      <protection locked="0" hidden="0"/>
    </xf>
    <xf numFmtId="10" fontId="5" fillId="0" borderId="0" applyAlignment="1" applyProtection="1" pivotButton="0" quotePrefix="0" xfId="0">
      <alignment horizontal="center" vertical="center" wrapText="1"/>
      <protection locked="0" hidden="0"/>
    </xf>
    <xf numFmtId="164" fontId="2" fillId="0" borderId="13" applyAlignment="1" pivotButton="0" quotePrefix="0" xfId="51">
      <alignment horizontal="center" vertical="center" wrapText="1"/>
    </xf>
    <xf numFmtId="0" fontId="6" fillId="0" borderId="8" applyAlignment="1" pivotButton="0" quotePrefix="0" xfId="0">
      <alignment horizontal="center" vertical="center" wrapText="1"/>
    </xf>
    <xf numFmtId="0" fontId="6" fillId="0" borderId="8" applyAlignment="1" pivotButton="0" quotePrefix="0" xfId="0">
      <alignment horizontal="left" vertical="center" wrapText="1"/>
    </xf>
    <xf numFmtId="165" fontId="6" fillId="0" borderId="8" applyAlignment="1" pivotButton="0" quotePrefix="0" xfId="0">
      <alignment horizontal="center" vertical="center" wrapText="1"/>
    </xf>
    <xf numFmtId="166" fontId="6" fillId="0" borderId="8" applyAlignment="1" pivotButton="0" quotePrefix="0" xfId="0">
      <alignment horizontal="center" vertical="center" wrapText="1"/>
    </xf>
    <xf numFmtId="166" fontId="6" fillId="0" borderId="14" applyAlignment="1" pivotButton="0" quotePrefix="0" xfId="0">
      <alignment horizontal="center" vertical="center" wrapText="1"/>
    </xf>
    <xf numFmtId="165" fontId="5" fillId="0" borderId="0" applyAlignment="1" applyProtection="1" pivotButton="0" quotePrefix="0" xfId="0">
      <alignment horizontal="center" vertical="center"/>
      <protection locked="0" hidden="0"/>
    </xf>
    <xf numFmtId="10" fontId="5" fillId="0" borderId="0" applyAlignment="1" applyProtection="1" pivotButton="0" quotePrefix="0" xfId="0">
      <alignment horizontal="center" vertical="center"/>
      <protection locked="0" hidden="0"/>
    </xf>
    <xf numFmtId="164" fontId="7" fillId="0" borderId="13" applyAlignment="1" pivotButton="0" quotePrefix="0" xfId="51">
      <alignment horizontal="center" vertical="center" wrapText="1"/>
    </xf>
    <xf numFmtId="0" fontId="8" fillId="0" borderId="8" applyAlignment="1" pivotButton="0" quotePrefix="0" xfId="0">
      <alignment horizontal="center" vertical="center" wrapText="1"/>
    </xf>
    <xf numFmtId="0" fontId="8" fillId="0" borderId="8" applyAlignment="1" pivotButton="0" quotePrefix="0" xfId="0">
      <alignment horizontal="left" vertical="center" wrapText="1"/>
    </xf>
    <xf numFmtId="165" fontId="8" fillId="0" borderId="8" applyAlignment="1" pivotButton="0" quotePrefix="0" xfId="0">
      <alignment horizontal="center" vertical="center" wrapText="1"/>
    </xf>
    <xf numFmtId="166" fontId="8" fillId="0" borderId="8" applyAlignment="1" pivotButton="0" quotePrefix="0" xfId="0">
      <alignment horizontal="center" vertical="center" wrapText="1"/>
    </xf>
    <xf numFmtId="166" fontId="8" fillId="0" borderId="14" applyAlignment="1" pivotButton="0" quotePrefix="0" xfId="0">
      <alignment horizontal="center" vertical="center" wrapText="1"/>
    </xf>
    <xf numFmtId="165" fontId="5" fillId="2" borderId="0" applyAlignment="1" applyProtection="1" pivotButton="0" quotePrefix="0" xfId="0">
      <alignment horizontal="center" vertical="center"/>
      <protection locked="0" hidden="0"/>
    </xf>
    <xf numFmtId="10" fontId="5" fillId="2" borderId="0" applyAlignment="1" applyProtection="1" pivotButton="0" quotePrefix="0" xfId="0">
      <alignment horizontal="center" vertical="center"/>
      <protection locked="0" hidden="0"/>
    </xf>
    <xf numFmtId="10" fontId="2" fillId="0" borderId="0" applyAlignment="1" pivotButton="0" quotePrefix="0" xfId="0">
      <alignment horizontal="center" vertical="center" wrapText="1"/>
    </xf>
    <xf numFmtId="0" fontId="8" fillId="0" borderId="8" applyAlignment="1" pivotButton="0" quotePrefix="0" xfId="0">
      <alignment horizontal="center" vertical="center" wrapText="1"/>
    </xf>
    <xf numFmtId="0" fontId="8" fillId="0" borderId="8" applyAlignment="1" pivotButton="0" quotePrefix="0" xfId="0">
      <alignment horizontal="left" vertical="center" wrapText="1"/>
    </xf>
    <xf numFmtId="10" fontId="0" fillId="0" borderId="0" applyAlignment="1" pivotButton="0" quotePrefix="0" xfId="0">
      <alignment vertical="center"/>
    </xf>
    <xf numFmtId="0" fontId="9" fillId="0" borderId="15" applyAlignment="1" pivotButton="0" quotePrefix="0" xfId="0">
      <alignment horizontal="center" vertical="center" wrapText="1"/>
    </xf>
    <xf numFmtId="0" fontId="8" fillId="3" borderId="8" applyAlignment="1" pivotButton="0" quotePrefix="0" xfId="49">
      <alignment horizontal="center" vertical="center" wrapText="1"/>
    </xf>
    <xf numFmtId="0" fontId="8" fillId="3" borderId="8" applyAlignment="1" pivotButton="0" quotePrefix="0" xfId="49">
      <alignment vertical="center" wrapText="1"/>
    </xf>
    <xf numFmtId="167" fontId="8" fillId="0" borderId="8" applyAlignment="1" pivotButton="0" quotePrefix="0" xfId="0">
      <alignment horizontal="center" vertical="center" wrapText="1"/>
    </xf>
    <xf numFmtId="0" fontId="9" fillId="4" borderId="8" applyAlignment="1" pivotButton="0" quotePrefix="0" xfId="0">
      <alignment horizontal="center" vertical="center" wrapText="1"/>
    </xf>
    <xf numFmtId="168" fontId="8" fillId="0" borderId="8" applyAlignment="1" pivotButton="0" quotePrefix="0" xfId="0">
      <alignment horizontal="center" vertical="center" wrapText="1"/>
    </xf>
    <xf numFmtId="2" fontId="8" fillId="0" borderId="8" applyAlignment="1" pivotButton="0" quotePrefix="0" xfId="0">
      <alignment horizontal="left" vertical="center" wrapText="1" shrinkToFit="1"/>
    </xf>
    <xf numFmtId="165" fontId="8" fillId="0" borderId="8" applyAlignment="1" pivotButton="0" quotePrefix="0" xfId="0">
      <alignment horizontal="center" vertical="center" wrapText="1"/>
    </xf>
    <xf numFmtId="0" fontId="10" fillId="0" borderId="16" applyAlignment="1" pivotButton="0" quotePrefix="0" xfId="0">
      <alignment horizontal="center" vertical="center" wrapText="1"/>
    </xf>
    <xf numFmtId="0" fontId="10" fillId="0" borderId="17" applyAlignment="1" pivotButton="0" quotePrefix="0" xfId="0">
      <alignment horizontal="center" vertical="center" wrapText="1"/>
    </xf>
    <xf numFmtId="0" fontId="10" fillId="0" borderId="8" applyAlignment="1" pivotButton="0" quotePrefix="0" xfId="0">
      <alignment vertical="center" wrapText="1"/>
    </xf>
    <xf numFmtId="0" fontId="10" fillId="0" borderId="18" applyAlignment="1" pivotButton="0" quotePrefix="0" xfId="0">
      <alignment horizontal="center" vertical="center" wrapText="1"/>
    </xf>
    <xf numFmtId="0" fontId="8" fillId="0" borderId="14" applyAlignment="1" pivotButton="0" quotePrefix="0" xfId="0">
      <alignment horizontal="center" vertical="center" wrapText="1"/>
    </xf>
    <xf numFmtId="0" fontId="10" fillId="0" borderId="8" applyAlignment="1" pivotButton="0" quotePrefix="0" xfId="0">
      <alignment horizontal="center" vertical="center" wrapText="1"/>
    </xf>
    <xf numFmtId="169" fontId="10" fillId="0" borderId="17" applyAlignment="1" pivotButton="0" quotePrefix="0" xfId="0">
      <alignment horizontal="left" vertical="center" wrapText="1"/>
    </xf>
    <xf numFmtId="9" fontId="10" fillId="5" borderId="8" applyAlignment="1" pivotButton="0" quotePrefix="0" xfId="3">
      <alignment vertical="center" wrapText="1"/>
    </xf>
    <xf numFmtId="164" fontId="7" fillId="0" borderId="19" applyAlignment="1" pivotButton="0" quotePrefix="0" xfId="51">
      <alignment horizontal="center" vertical="center" wrapText="1"/>
    </xf>
    <xf numFmtId="0" fontId="10" fillId="0" borderId="20" applyAlignment="1" pivotButton="0" quotePrefix="0" xfId="0">
      <alignment horizontal="center" vertical="center" wrapText="1"/>
    </xf>
    <xf numFmtId="0" fontId="10" fillId="0" borderId="21" applyAlignment="1" pivotButton="0" quotePrefix="0" xfId="0">
      <alignment horizontal="center" vertical="center" wrapText="1"/>
    </xf>
    <xf numFmtId="0" fontId="10" fillId="0" borderId="22" applyAlignment="1" pivotButton="0" quotePrefix="0" xfId="0">
      <alignment vertical="center" wrapText="1"/>
    </xf>
    <xf numFmtId="0" fontId="10" fillId="0" borderId="23" applyAlignment="1" pivotButton="0" quotePrefix="0" xfId="0">
      <alignment horizontal="center" vertical="center" wrapText="1"/>
    </xf>
    <xf numFmtId="166" fontId="8" fillId="0" borderId="22" applyAlignment="1" pivotButton="0" quotePrefix="0" xfId="0">
      <alignment horizontal="center" vertical="center" wrapText="1"/>
    </xf>
    <xf numFmtId="0" fontId="8" fillId="0" borderId="24" applyAlignment="1" pivotButton="0" quotePrefix="0" xfId="0">
      <alignment horizontal="center" vertical="center" wrapText="1"/>
    </xf>
    <xf numFmtId="0" fontId="6" fillId="0" borderId="0" applyAlignment="1" pivotButton="0" quotePrefix="0" xfId="6">
      <alignment horizontal="left" vertical="center" wrapText="1"/>
    </xf>
    <xf numFmtId="0" fontId="8" fillId="0" borderId="0" applyAlignment="1" pivotButton="0" quotePrefix="0" xfId="6">
      <alignment horizontal="left" vertical="center" wrapText="1"/>
    </xf>
    <xf numFmtId="0" fontId="0" fillId="0" borderId="0" pivotButton="0" quotePrefix="0" xfId="0"/>
    <xf numFmtId="164" fontId="3" fillId="0" borderId="0" applyAlignment="1" pivotButton="0" quotePrefix="0" xfId="0">
      <alignment horizontal="center" vertical="center" wrapText="1"/>
    </xf>
    <xf numFmtId="165" fontId="4" fillId="0" borderId="0" applyAlignment="1" pivotButton="0" quotePrefix="0" xfId="0">
      <alignment horizontal="center" vertical="center" wrapText="1"/>
    </xf>
    <xf numFmtId="164" fontId="2" fillId="0" borderId="37" applyAlignment="1" pivotButton="0" quotePrefix="0" xfId="51">
      <alignment horizontal="center" vertical="center" wrapText="1"/>
    </xf>
    <xf numFmtId="164" fontId="2" fillId="0" borderId="3" applyAlignment="1" pivotButton="0" quotePrefix="0" xfId="51">
      <alignment horizontal="center" vertical="center" wrapText="1"/>
    </xf>
    <xf numFmtId="164" fontId="2" fillId="0" borderId="33" applyAlignment="1" pivotButton="0" quotePrefix="0" xfId="51">
      <alignment horizontal="center" vertical="center" wrapText="1"/>
    </xf>
    <xf numFmtId="0" fontId="0" fillId="0" borderId="4" pivotButton="0" quotePrefix="0" xfId="0"/>
    <xf numFmtId="0" fontId="0" fillId="0" borderId="5" pivotButton="0" quotePrefix="0" xfId="0"/>
    <xf numFmtId="164" fontId="2" fillId="0" borderId="41" applyAlignment="1" pivotButton="0" quotePrefix="0" xfId="51">
      <alignment horizontal="center" vertical="center" wrapText="1"/>
    </xf>
    <xf numFmtId="165" fontId="5" fillId="0" borderId="8" applyAlignment="1" pivotButton="0" quotePrefix="0" xfId="0">
      <alignment horizontal="center" vertical="center" wrapText="1"/>
    </xf>
    <xf numFmtId="165" fontId="5" fillId="0" borderId="8" applyAlignment="1" applyProtection="1" pivotButton="0" quotePrefix="0" xfId="0">
      <alignment horizontal="center" vertical="center" wrapText="1"/>
      <protection locked="0" hidden="0"/>
    </xf>
    <xf numFmtId="0" fontId="0" fillId="0" borderId="9" pivotButton="0" quotePrefix="0" xfId="0"/>
    <xf numFmtId="0" fontId="0" fillId="0" borderId="10" pivotButton="0" quotePrefix="0" xfId="0"/>
    <xf numFmtId="164" fontId="2" fillId="0" borderId="8" applyAlignment="1" pivotButton="0" quotePrefix="0" xfId="51">
      <alignment horizontal="center" vertical="center" wrapText="1"/>
    </xf>
    <xf numFmtId="0" fontId="0" fillId="0" borderId="11" pivotButton="0" quotePrefix="0" xfId="0"/>
    <xf numFmtId="0" fontId="0" fillId="0" borderId="12" pivotButton="0" quotePrefix="0" xfId="0"/>
    <xf numFmtId="165" fontId="5" fillId="0" borderId="0" applyAlignment="1" pivotButton="0" quotePrefix="0" xfId="0">
      <alignment horizontal="center" vertical="center" wrapText="1"/>
    </xf>
    <xf numFmtId="165" fontId="5" fillId="0" borderId="0" applyAlignment="1" applyProtection="1" pivotButton="0" quotePrefix="0" xfId="0">
      <alignment horizontal="center" vertical="center" wrapText="1"/>
      <protection locked="0" hidden="0"/>
    </xf>
    <xf numFmtId="164" fontId="2" fillId="0" borderId="13" applyAlignment="1" pivotButton="0" quotePrefix="0" xfId="51">
      <alignment horizontal="center" vertical="center" wrapText="1"/>
    </xf>
    <xf numFmtId="165" fontId="6" fillId="0" borderId="8" applyAlignment="1" pivotButton="0" quotePrefix="0" xfId="0">
      <alignment horizontal="center" vertical="center" wrapText="1"/>
    </xf>
    <xf numFmtId="166" fontId="6" fillId="0" borderId="8" applyAlignment="1" pivotButton="0" quotePrefix="0" xfId="0">
      <alignment horizontal="center" vertical="center" wrapText="1"/>
    </xf>
    <xf numFmtId="166" fontId="6" fillId="0" borderId="14" applyAlignment="1" pivotButton="0" quotePrefix="0" xfId="0">
      <alignment horizontal="center" vertical="center" wrapText="1"/>
    </xf>
    <xf numFmtId="165" fontId="5" fillId="0" borderId="0" applyAlignment="1" applyProtection="1" pivotButton="0" quotePrefix="0" xfId="0">
      <alignment horizontal="center" vertical="center"/>
      <protection locked="0" hidden="0"/>
    </xf>
    <xf numFmtId="164" fontId="7" fillId="0" borderId="13" applyAlignment="1" pivotButton="0" quotePrefix="0" xfId="51">
      <alignment horizontal="center" vertical="center" wrapText="1"/>
    </xf>
    <xf numFmtId="165" fontId="8" fillId="0" borderId="8" applyAlignment="1" pivotButton="0" quotePrefix="0" xfId="0">
      <alignment horizontal="center" vertical="center" wrapText="1"/>
    </xf>
    <xf numFmtId="166" fontId="8" fillId="0" borderId="8" applyAlignment="1" pivotButton="0" quotePrefix="0" xfId="0">
      <alignment horizontal="center" vertical="center" wrapText="1"/>
    </xf>
    <xf numFmtId="166" fontId="8" fillId="0" borderId="14" applyAlignment="1" pivotButton="0" quotePrefix="0" xfId="0">
      <alignment horizontal="center" vertical="center" wrapText="1"/>
    </xf>
    <xf numFmtId="165" fontId="5" fillId="2" borderId="0" applyAlignment="1" applyProtection="1" pivotButton="0" quotePrefix="0" xfId="0">
      <alignment horizontal="center" vertical="center"/>
      <protection locked="0" hidden="0"/>
    </xf>
    <xf numFmtId="167" fontId="8" fillId="0" borderId="8" applyAlignment="1" pivotButton="0" quotePrefix="0" xfId="0">
      <alignment horizontal="center" vertical="center" wrapText="1"/>
    </xf>
    <xf numFmtId="168" fontId="8" fillId="0" borderId="8" applyAlignment="1" pivotButton="0" quotePrefix="0" xfId="0">
      <alignment horizontal="center" vertical="center" wrapText="1"/>
    </xf>
    <xf numFmtId="0" fontId="0" fillId="0" borderId="17" pivotButton="0" quotePrefix="0" xfId="0"/>
    <xf numFmtId="169" fontId="10" fillId="0" borderId="17" applyAlignment="1" pivotButton="0" quotePrefix="0" xfId="0">
      <alignment horizontal="left" vertical="center" wrapText="1"/>
    </xf>
    <xf numFmtId="164" fontId="7" fillId="0" borderId="19" applyAlignment="1" pivotButton="0" quotePrefix="0" xfId="51">
      <alignment horizontal="center" vertical="center" wrapText="1"/>
    </xf>
    <xf numFmtId="0" fontId="0" fillId="0" borderId="21" pivotButton="0" quotePrefix="0" xfId="0"/>
    <xf numFmtId="166" fontId="8" fillId="0" borderId="22" applyAlignment="1" pivotButton="0" quotePrefix="0" xfId="0">
      <alignment horizontal="center" vertical="center" wrapText="1"/>
    </xf>
    <xf numFmtId="0" fontId="0" fillId="37" borderId="0" applyAlignment="1" pivotButton="0" quotePrefix="0" xfId="0">
      <alignment vertical="center"/>
    </xf>
    <xf numFmtId="10" fontId="0" fillId="37" borderId="0" applyAlignment="1" pivotButton="0" quotePrefix="0" xfId="0">
      <alignment vertical="center"/>
    </xf>
    <xf numFmtId="0" fontId="0" fillId="36" borderId="0" applyAlignment="1" pivotButton="0" quotePrefix="0" xfId="0">
      <alignment vertical="center"/>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xfId="50"/>
    <cellStyle name="样式 1" xfId="51"/>
    <cellStyle name="常规 5" xfId="52"/>
    <cellStyle name="千位分隔 3" xfId="53"/>
    <cellStyle name="常规 3 10 2" xfId="54"/>
    <cellStyle name="常规 16 2" xfId="55"/>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twoCellAnchor editAs="oneCell">
    <from>
      <col>12</col>
      <colOff>732155</colOff>
      <row>9</row>
      <rowOff>68580</rowOff>
    </from>
    <to>
      <col>15</col>
      <colOff>170815</colOff>
      <row>11</row>
      <rowOff>128905</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636375" y="6560820"/>
          <a:ext cx="1657985" cy="210502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13</col>
      <colOff>87630</colOff>
      <row>14</row>
      <rowOff>19050</rowOff>
    </from>
    <to>
      <col>13</col>
      <colOff>607695</colOff>
      <row>15</row>
      <rowOff>225425</rowOff>
    </to>
    <pic>
      <nvPicPr>
        <cNvPr id="5" name="ID_275E300E799942C494B3B15AE95E19D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1839575" y="10676890"/>
          <a:ext cx="520065" cy="86677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12</col>
      <colOff>732155</colOff>
      <row>18</row>
      <rowOff>68580</rowOff>
    </from>
    <to>
      <col>15</col>
      <colOff>170815</colOff>
      <row>20</row>
      <rowOff>40005</rowOff>
    </to>
    <pic>
      <nvPicPr>
        <cNvPr id="6" name="图片 5"/>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1636375" y="13495020"/>
          <a:ext cx="1657985" cy="210502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13</col>
      <colOff>87630</colOff>
      <row>22</row>
      <rowOff>19050</rowOff>
    </from>
    <to>
      <col>13</col>
      <colOff>607695</colOff>
      <row>23</row>
      <rowOff>225425</rowOff>
    </to>
    <pic>
      <nvPicPr>
        <cNvPr id="7" name="ID_275E300E799942C494B3B15AE95E19D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11839575" y="16874490"/>
          <a:ext cx="520065" cy="86677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14</col>
      <colOff>19050</colOff>
      <row>6</row>
      <rowOff>478790</rowOff>
    </from>
    <to>
      <col>14</col>
      <colOff>676275</colOff>
      <row>6</row>
      <rowOff>997585</rowOff>
    </to>
    <pic>
      <nvPicPr>
        <cNvPr id="10" name="ID_E58266A4837E4D2DAE6CC23FC0A80201"/>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12456795" y="4126230"/>
          <a:ext cx="657225" cy="51879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15</col>
      <colOff>19050</colOff>
      <row>6</row>
      <rowOff>490855</rowOff>
    </from>
    <to>
      <col>15</col>
      <colOff>676275</colOff>
      <row>6</row>
      <rowOff>984885</rowOff>
    </to>
    <pic>
      <nvPicPr>
        <cNvPr id="12" name="ID_C0558C754E574A5EB00EA7AD80CE1CB2"/>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13142595" y="4138295"/>
          <a:ext cx="657225" cy="49403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W35"/>
  <sheetViews>
    <sheetView tabSelected="1" view="pageBreakPreview" zoomScaleNormal="115" workbookViewId="0">
      <pane ySplit="3" topLeftCell="A4" activePane="bottomLeft" state="frozen"/>
      <selection activeCell="A1" sqref="A1"/>
      <selection pane="bottomLeft" activeCell="M29" sqref="M29"/>
    </sheetView>
  </sheetViews>
  <sheetFormatPr baseColWidth="8" defaultColWidth="9" defaultRowHeight="16.5"/>
  <cols>
    <col width="7.5" customWidth="1" style="3" min="1" max="1"/>
    <col width="11.5" customWidth="1" style="3" min="2" max="2"/>
    <col width="34.75" customWidth="1" style="3" min="3" max="3"/>
    <col width="6.55" customWidth="1" style="1" min="4" max="4"/>
    <col width="9.43333333333333" customWidth="1" style="1" min="5" max="5"/>
    <col width="12.125" customWidth="1" style="1" min="6" max="6"/>
    <col width="9.425000000000001" customWidth="1" style="1" min="7" max="7"/>
    <col width="9.69166666666667" customWidth="1" style="1" min="8" max="8"/>
    <col width="9.5" customWidth="1" style="1" min="9" max="9"/>
    <col width="11" customWidth="1" style="1" min="10" max="10"/>
    <col width="12.625" customWidth="1" style="4" min="11" max="11"/>
    <col width="9" customWidth="1" style="3" min="12" max="12"/>
    <col width="11.125" customWidth="1" style="3" min="13" max="13"/>
    <col width="9" customWidth="1" style="3" min="14" max="18"/>
    <col width="9" customWidth="1" style="5" min="19" max="19"/>
    <col width="9" customWidth="1" style="3" min="20" max="16384"/>
  </cols>
  <sheetData>
    <row r="1" ht="42" customHeight="1" s="74">
      <c r="A1" s="75" t="inlineStr">
        <is>
          <t>深圳星河丽思卡尔顿酒店5楼SPA按摩池及干湿蒸房设备升级改造工程报价清单</t>
        </is>
      </c>
      <c r="Q1" s="8" t="n">
        <v>0</v>
      </c>
      <c r="R1" s="76" t="n">
        <v>1</v>
      </c>
      <c r="S1" s="10" t="n"/>
      <c r="T1" s="76" t="n">
        <v>1</v>
      </c>
      <c r="U1" s="76" t="n"/>
      <c r="V1" s="76" t="n"/>
      <c r="W1" s="76" t="n"/>
    </row>
    <row r="2" ht="17.1" customFormat="1" customHeight="1" s="1">
      <c r="A2" s="77" t="inlineStr">
        <is>
          <t>序号</t>
        </is>
      </c>
      <c r="B2" s="78" t="inlineStr">
        <is>
          <t>项目内容</t>
        </is>
      </c>
      <c r="C2" s="78" t="inlineStr">
        <is>
          <t>项目特征描述</t>
        </is>
      </c>
      <c r="D2" s="78" t="inlineStr">
        <is>
          <t>单位</t>
        </is>
      </c>
      <c r="E2" s="78" t="inlineStr">
        <is>
          <t>工程量</t>
        </is>
      </c>
      <c r="F2" s="78" t="inlineStr">
        <is>
          <t>综合单价</t>
        </is>
      </c>
      <c r="G2" s="79" t="inlineStr">
        <is>
          <t>其 中</t>
        </is>
      </c>
      <c r="H2" s="80" t="n"/>
      <c r="I2" s="81" t="n"/>
      <c r="J2" s="79" t="inlineStr">
        <is>
          <t>合   价</t>
        </is>
      </c>
      <c r="K2" s="82" t="inlineStr">
        <is>
          <t>品牌及备注</t>
        </is>
      </c>
      <c r="Q2" s="83" t="inlineStr">
        <is>
          <t>成本价</t>
        </is>
      </c>
      <c r="R2" s="84" t="inlineStr">
        <is>
          <t>主材费</t>
        </is>
      </c>
      <c r="S2" s="20" t="inlineStr">
        <is>
          <t>主材损耗率</t>
        </is>
      </c>
      <c r="T2" s="84" t="inlineStr">
        <is>
          <t>人工费</t>
        </is>
      </c>
      <c r="U2" s="84" t="inlineStr">
        <is>
          <t>辅材费</t>
        </is>
      </c>
      <c r="V2" s="84" t="inlineStr">
        <is>
          <t>机械费</t>
        </is>
      </c>
      <c r="W2" s="83" t="inlineStr">
        <is>
          <t>成本合计</t>
        </is>
      </c>
    </row>
    <row r="3" ht="17.1" customFormat="1" customHeight="1" s="1">
      <c r="A3" s="85" t="n"/>
      <c r="B3" s="86" t="n"/>
      <c r="C3" s="86" t="n"/>
      <c r="D3" s="86" t="n"/>
      <c r="E3" s="86" t="n"/>
      <c r="F3" s="86" t="n"/>
      <c r="G3" s="87" t="inlineStr">
        <is>
          <t>材料费</t>
        </is>
      </c>
      <c r="H3" s="87" t="inlineStr">
        <is>
          <t>人工费</t>
        </is>
      </c>
      <c r="I3" s="87" t="inlineStr">
        <is>
          <t>其他费用</t>
        </is>
      </c>
      <c r="J3" s="88" t="n"/>
      <c r="K3" s="89" t="n"/>
      <c r="Q3" s="90" t="n"/>
      <c r="R3" s="91" t="n"/>
      <c r="S3" s="28" t="n"/>
      <c r="T3" s="91" t="n"/>
      <c r="U3" s="91" t="n"/>
      <c r="V3" s="91" t="n"/>
      <c r="W3" s="91" t="n"/>
    </row>
    <row r="4" ht="21" customFormat="1" customHeight="1" s="2">
      <c r="A4" s="92" t="inlineStr">
        <is>
          <t>一</t>
        </is>
      </c>
      <c r="B4" s="30" t="inlineStr">
        <is>
          <t>男女宾按摩冷热池</t>
        </is>
      </c>
      <c r="C4" s="31" t="n"/>
      <c r="D4" s="30" t="n"/>
      <c r="E4" s="93" t="n"/>
      <c r="F4" s="94" t="n"/>
      <c r="G4" s="94" t="n"/>
      <c r="H4" s="94" t="n"/>
      <c r="I4" s="94" t="n"/>
      <c r="J4" s="94" t="n"/>
      <c r="K4" s="95" t="n"/>
      <c r="Q4" s="91" t="n"/>
      <c r="R4" s="96" t="n"/>
      <c r="S4" s="36" t="n"/>
      <c r="T4" s="96" t="n"/>
      <c r="U4" s="96" t="n"/>
      <c r="V4" s="96" t="n"/>
      <c r="W4" s="91" t="n"/>
    </row>
    <row r="5" ht="123" customHeight="1" s="74">
      <c r="A5" s="97" t="n">
        <v>1</v>
      </c>
      <c r="B5" s="46" t="inlineStr">
        <is>
          <t>更换砂缸滤料</t>
        </is>
      </c>
      <c r="C5" s="47" t="inlineStr">
        <is>
          <t>1.砂缸全面维护，更换内部石英砂，，确保过滤沙缸密封完好、过滤及转阀功能正常；
2.滤料规格：0.4-0.8mm，节约用水和电力进行反冲洗，具有更高的耐磨损度，使用寿命更长，不易破碎，能去除更细的杂质；
3.国产优质  25KG/包；
4.更换处理的旧滤料自行处置；
5.施工难度自行勘查现场综合考虑</t>
        </is>
      </c>
      <c r="D5" s="46" t="inlineStr">
        <is>
          <t>包</t>
        </is>
      </c>
      <c r="E5" s="98">
        <f>6*4</f>
        <v/>
      </c>
      <c r="F5" s="99">
        <f>G5+H5+I5</f>
        <v/>
      </c>
      <c r="G5" s="99">
        <f>(R5*(1+S5)+U5+V5)*$R$1</f>
        <v/>
      </c>
      <c r="H5" s="99">
        <f>T5*$T$1</f>
        <v/>
      </c>
      <c r="I5" s="99">
        <f>Q5*$Q$1</f>
        <v/>
      </c>
      <c r="J5" s="99">
        <f>F5*E5</f>
        <v/>
      </c>
      <c r="K5" s="100" t="n"/>
      <c r="Q5" s="91">
        <f>R5+R5*S5+T5+U5+V5</f>
        <v/>
      </c>
      <c r="R5" s="101" t="n">
        <v>40</v>
      </c>
      <c r="S5" s="44" t="n">
        <v>0</v>
      </c>
      <c r="T5" s="101" t="n">
        <v>10</v>
      </c>
      <c r="U5" s="101" t="n">
        <v>1</v>
      </c>
      <c r="V5" s="101" t="n">
        <v>0</v>
      </c>
      <c r="W5" s="91">
        <f>Q5*E5</f>
        <v/>
      </c>
    </row>
    <row r="6" ht="67" customHeight="1" s="74">
      <c r="A6" s="97">
        <f>A5+1</f>
        <v/>
      </c>
      <c r="B6" s="46" t="inlineStr">
        <is>
          <t>加药设备系统更换</t>
        </is>
      </c>
      <c r="C6" s="47" t="inlineStr">
        <is>
          <t>1.自动加药设备拆除换新，功能参数不低于现有设备；
2.完成安装调试工作，同步重新规划管线槽，规范线路与管道走向，完成整体安装调试；
3.施工难度自行勘查现场综合报价。</t>
        </is>
      </c>
      <c r="D6" s="46" t="inlineStr">
        <is>
          <t>套</t>
        </is>
      </c>
      <c r="E6" s="98" t="n">
        <v>4</v>
      </c>
      <c r="F6" s="99">
        <f>G6+H6+I6</f>
        <v/>
      </c>
      <c r="G6" s="99">
        <f>(R6*(1+S6)+U6+V6)*$R$1</f>
        <v/>
      </c>
      <c r="H6" s="99">
        <f>T6*$T$1</f>
        <v/>
      </c>
      <c r="I6" s="99">
        <f>Q6*$Q$1</f>
        <v/>
      </c>
      <c r="J6" s="99">
        <f>F6*E6</f>
        <v/>
      </c>
      <c r="K6" s="100" t="inlineStr">
        <is>
          <t xml:space="preserve">万博、思之源、爱铂施 </t>
        </is>
      </c>
      <c r="Q6" s="91">
        <f>R6+R6*S6+T6+U6+V6</f>
        <v/>
      </c>
      <c r="R6" s="0" t="n">
        <v>3500</v>
      </c>
      <c r="S6" s="0" t="n">
        <v>0</v>
      </c>
      <c r="T6" s="0" t="n">
        <v>800</v>
      </c>
      <c r="U6" s="0" t="n">
        <v>150</v>
      </c>
      <c r="V6" s="0" t="n">
        <v>0</v>
      </c>
      <c r="W6" s="91">
        <f>Q6*E6</f>
        <v/>
      </c>
    </row>
    <row r="7" ht="116" customHeight="1" s="74">
      <c r="A7" s="97">
        <f>A6+1</f>
        <v/>
      </c>
      <c r="B7" s="46" t="inlineStr">
        <is>
          <t>废弃旧设备拆除</t>
        </is>
      </c>
      <c r="C7" s="47" t="inlineStr">
        <is>
          <t>1.拆除机房内2台废弃制热机组及配套风管系统，对现有水路管道进行优化布局，切割拆除多余、废弃管道部分，确保机房管路规整、无冗余；
2. 拆除机房内原有2套电加热系统及配套水路管道，清理拆除后的设备及废料，保障机房场地整洁；
3.拆除后设备材料自行处置；
4.施工难度自行勘查现场综合考虑。</t>
        </is>
      </c>
      <c r="D7" s="46" t="inlineStr">
        <is>
          <t>项</t>
        </is>
      </c>
      <c r="E7" s="98" t="n">
        <v>1</v>
      </c>
      <c r="F7" s="99">
        <f>G7+H7+I7</f>
        <v/>
      </c>
      <c r="G7" s="99">
        <f>(R7*(1+S7)+U7+V7)*$R$1</f>
        <v/>
      </c>
      <c r="H7" s="99">
        <f>T7*$T$1</f>
        <v/>
      </c>
      <c r="I7" s="99">
        <f>Q7*$Q$1</f>
        <v/>
      </c>
      <c r="J7" s="99">
        <f>F7*E7</f>
        <v/>
      </c>
      <c r="K7" s="100" t="n"/>
      <c r="N7" s="3">
        <f>_xlfn.DISPIMG("ID_5C4745CD9E0C40259A443491600C7E4B",1)</f>
        <v/>
      </c>
      <c r="Q7" s="91">
        <f>R7+R7*S7+T7+U7+V7</f>
        <v/>
      </c>
      <c r="R7" s="0" t="n">
        <v>0</v>
      </c>
      <c r="S7" s="0" t="n">
        <v>0</v>
      </c>
      <c r="T7" s="0" t="n">
        <v>3000</v>
      </c>
      <c r="U7" s="0" t="n">
        <v>100</v>
      </c>
      <c r="V7" s="0" t="n">
        <v>500</v>
      </c>
      <c r="W7" s="91">
        <f>Q7*E7</f>
        <v/>
      </c>
    </row>
    <row r="8" ht="21" customFormat="1" customHeight="1" s="2">
      <c r="A8" s="92" t="inlineStr">
        <is>
          <t>二</t>
        </is>
      </c>
      <c r="B8" s="30" t="inlineStr">
        <is>
          <t>男宾干蒸房</t>
        </is>
      </c>
      <c r="C8" s="31" t="n"/>
      <c r="D8" s="30" t="n"/>
      <c r="E8" s="93" t="n"/>
      <c r="F8" s="94" t="n"/>
      <c r="G8" s="94" t="n"/>
      <c r="H8" s="94" t="n"/>
      <c r="I8" s="94" t="n"/>
      <c r="J8" s="94" t="n"/>
      <c r="K8" s="95" t="n"/>
      <c r="Q8" s="91">
        <f>R8+R8*S8+T8+U8+V8</f>
        <v/>
      </c>
      <c r="S8" s="45" t="n"/>
      <c r="W8" s="91">
        <f>Q8*E8</f>
        <v/>
      </c>
    </row>
    <row r="9" ht="87" customHeight="1" s="74">
      <c r="A9" s="97">
        <f>A7+1</f>
        <v/>
      </c>
      <c r="B9" s="46" t="inlineStr">
        <is>
          <t>桑拿木墙板</t>
        </is>
      </c>
      <c r="C9" s="47" t="inlineStr">
        <is>
          <t>1.安装桑拿木墙板，安装部位：地面、侧墙及顶面；
2.桑拿房专用木材，板条规格80*20mm；
3.地板采用可拆卸式安装，便于后续日常地面清洁与维护；
4.含材料采购加工、运输、安装及安装配件等所有费用；
5.施工难度自行勘查现场综合考虑。</t>
        </is>
      </c>
      <c r="D9" s="46" t="inlineStr">
        <is>
          <t>m2</t>
        </is>
      </c>
      <c r="E9" s="98">
        <f>2.8*2.8+2.8*1.8+2.8*2.3+2.8*2.3*2-3.2</f>
        <v/>
      </c>
      <c r="F9" s="99">
        <f>G9+H9+I9</f>
        <v/>
      </c>
      <c r="G9" s="99">
        <f>(R9*(1+S9)+U9+V9)*$R$1</f>
        <v/>
      </c>
      <c r="H9" s="99">
        <f>T9*$T$1</f>
        <v/>
      </c>
      <c r="I9" s="99">
        <f>Q9*$Q$1</f>
        <v/>
      </c>
      <c r="J9" s="99">
        <f>F9*E9</f>
        <v/>
      </c>
      <c r="K9" s="100" t="inlineStr">
        <is>
          <t>百源木业、丽舍木业、松缘木业</t>
        </is>
      </c>
      <c r="Q9" s="91">
        <f>R9+R9*S9+T9+U9+V9</f>
        <v/>
      </c>
      <c r="R9" s="109" t="n">
        <v>120</v>
      </c>
      <c r="S9" s="109" t="n">
        <v>0.03</v>
      </c>
      <c r="T9" s="109" t="n">
        <v>60</v>
      </c>
      <c r="U9" s="109" t="n">
        <v>10</v>
      </c>
      <c r="V9" s="109" t="n">
        <v>2</v>
      </c>
      <c r="W9" s="91">
        <f>Q9*E9</f>
        <v/>
      </c>
    </row>
    <row r="10" ht="99" customHeight="1" s="74">
      <c r="A10" s="97">
        <f>A9+1</f>
        <v/>
      </c>
      <c r="B10" s="46" t="inlineStr">
        <is>
          <t>木板条座椅制作安装</t>
        </is>
      </c>
      <c r="C10" s="47" t="inlineStr">
        <is>
          <t>1.木板条座椅现场制作安装，样式同现有；
2.桑拿房专用木材，板条规格80*20mm
3.含坐凳内部支撑框架、凳板面及靠背面等；
4.固定安装的金属件要为隐蔽式，防止烫伤；
5.含材料采购加工、运输、安装及安装配件等所有费用；
6.施工难度自行勘查现场综合考虑。</t>
        </is>
      </c>
      <c r="D10" s="46" t="inlineStr">
        <is>
          <t>m</t>
        </is>
      </c>
      <c r="E10" s="98">
        <f>2.3+3.6</f>
        <v/>
      </c>
      <c r="F10" s="99">
        <f>G10+H10+I10</f>
        <v/>
      </c>
      <c r="G10" s="99">
        <f>(R10*(1+S10)+U10+V10)*$R$1</f>
        <v/>
      </c>
      <c r="H10" s="99">
        <f>T10*$T$1</f>
        <v/>
      </c>
      <c r="I10" s="99">
        <f>Q10*$Q$1</f>
        <v/>
      </c>
      <c r="J10" s="99">
        <f>F10*E10</f>
        <v/>
      </c>
      <c r="K10" s="100" t="inlineStr">
        <is>
          <t>百源木业、丽舍木业、松缘木业</t>
        </is>
      </c>
      <c r="Q10" s="91">
        <f>R10+R10*S10+T10+U10+V10</f>
        <v/>
      </c>
      <c r="R10" s="109" t="n">
        <v>100</v>
      </c>
      <c r="S10" s="109" t="n">
        <v>0.03</v>
      </c>
      <c r="T10" s="109" t="n">
        <v>55</v>
      </c>
      <c r="U10" s="109" t="n">
        <v>8</v>
      </c>
      <c r="V10" s="109" t="n">
        <v>2</v>
      </c>
      <c r="W10" s="91">
        <f>Q10*E10</f>
        <v/>
      </c>
    </row>
    <row r="11" ht="62" customHeight="1" s="74">
      <c r="A11" s="97">
        <f>A10+1</f>
        <v/>
      </c>
      <c r="B11" s="46" t="inlineStr">
        <is>
          <t>炉罩</t>
        </is>
      </c>
      <c r="C11" s="47" t="inlineStr">
        <is>
          <t>1.加热炉防护罩，
2.桑拿房专用木材，板条规格80*20mm；
3.材料采购加工、运输、安装及安装配件等所有费用；
4.施工难度自行勘查现场综合考虑。</t>
        </is>
      </c>
      <c r="D11" s="46" t="inlineStr">
        <is>
          <t>m2</t>
        </is>
      </c>
      <c r="E11" s="98" t="n">
        <v>1.5</v>
      </c>
      <c r="F11" s="99">
        <f>G11+H11+I11</f>
        <v/>
      </c>
      <c r="G11" s="99">
        <f>(R11*(1+S11)+U11+V11)*$R$1</f>
        <v/>
      </c>
      <c r="H11" s="99">
        <f>T11*$T$1</f>
        <v/>
      </c>
      <c r="I11" s="99">
        <f>Q11*$Q$1</f>
        <v/>
      </c>
      <c r="J11" s="99">
        <f>F11*E11</f>
        <v/>
      </c>
      <c r="K11" s="100" t="inlineStr">
        <is>
          <t>百源木业、丽舍木业、松缘木业</t>
        </is>
      </c>
      <c r="Q11" s="91">
        <f>R11+R11*S11+T11+U11+V11</f>
        <v/>
      </c>
      <c r="R11" s="109" t="n">
        <v>150</v>
      </c>
      <c r="S11" s="109" t="n">
        <v>0.03</v>
      </c>
      <c r="T11" s="109" t="n">
        <v>50</v>
      </c>
      <c r="U11" s="109" t="n">
        <v>8</v>
      </c>
      <c r="V11" s="109" t="n">
        <v>2</v>
      </c>
      <c r="W11" s="91">
        <f>Q11*E11</f>
        <v/>
      </c>
    </row>
    <row r="12" ht="69" customHeight="1" s="74">
      <c r="A12" s="97">
        <f>A11+1</f>
        <v/>
      </c>
      <c r="B12" s="46" t="inlineStr">
        <is>
          <t>高温LED灯带</t>
        </is>
      </c>
      <c r="C12" s="47" t="inlineStr">
        <is>
          <t>1.高温LED灯带；
2.规格：2.7米/（8W/m）/2700K/DC24V；
3.含主材、辅材，安装调试等所有费用；
4.施工难度自行勘查现场综合考虑。</t>
        </is>
      </c>
      <c r="D12" s="46" t="inlineStr">
        <is>
          <t>条</t>
        </is>
      </c>
      <c r="E12" s="98" t="n">
        <v>4</v>
      </c>
      <c r="F12" s="99">
        <f>G12+H12+I12</f>
        <v/>
      </c>
      <c r="G12" s="99">
        <f>(R12*(1+S12)+U12+V12)*$R$1</f>
        <v/>
      </c>
      <c r="H12" s="99">
        <f>T12*$T$1</f>
        <v/>
      </c>
      <c r="I12" s="99">
        <f>Q12*$Q$1</f>
        <v/>
      </c>
      <c r="J12" s="99">
        <f>F12*E12</f>
        <v/>
      </c>
      <c r="K12" s="100" t="inlineStr">
        <is>
          <t>明学光电  、日上光电 、 乐一照明</t>
        </is>
      </c>
      <c r="Q12" s="91">
        <f>R12+R12*S12+T12+U12+V12</f>
        <v/>
      </c>
      <c r="R12" s="0" t="n">
        <v>70</v>
      </c>
      <c r="S12" s="0" t="n">
        <v>0</v>
      </c>
      <c r="T12" s="0" t="n">
        <v>20</v>
      </c>
      <c r="U12" s="0" t="n">
        <v>5</v>
      </c>
      <c r="V12" s="0" t="n">
        <v>0</v>
      </c>
      <c r="W12" s="91">
        <f>Q12*E12</f>
        <v/>
      </c>
    </row>
    <row r="13" ht="60" customHeight="1" s="74">
      <c r="A13" s="97">
        <f>A12+1</f>
        <v/>
      </c>
      <c r="B13" s="46" t="inlineStr">
        <is>
          <t>高温LED灯带</t>
        </is>
      </c>
      <c r="C13" s="47" t="inlineStr">
        <is>
          <t>1.高温LED灯带；
2.规格：1.2米/（8W/m）/2700K/DC24V；
3.含主材、辅材，安装调试等所有费用；
4.施工难度自行勘查现场综合考虑。</t>
        </is>
      </c>
      <c r="D13" s="46" t="inlineStr">
        <is>
          <t>条</t>
        </is>
      </c>
      <c r="E13" s="98" t="n">
        <v>4</v>
      </c>
      <c r="F13" s="99">
        <f>G13+H13+I13</f>
        <v/>
      </c>
      <c r="G13" s="99">
        <f>(R13*(1+S13)+U13+V13)*$R$1</f>
        <v/>
      </c>
      <c r="H13" s="99">
        <f>T13*$T$1</f>
        <v/>
      </c>
      <c r="I13" s="99">
        <f>Q13*$Q$1</f>
        <v/>
      </c>
      <c r="J13" s="99">
        <f>F13*E13</f>
        <v/>
      </c>
      <c r="K13" s="100" t="inlineStr">
        <is>
          <t>明学光电  、日上光电 、 乐一照明</t>
        </is>
      </c>
      <c r="Q13" s="91">
        <f>R13+R13*S13+T13+U13+V13</f>
        <v/>
      </c>
      <c r="R13" s="0" t="n">
        <v>35</v>
      </c>
      <c r="S13" s="0" t="n">
        <v>0</v>
      </c>
      <c r="T13" s="0" t="n">
        <v>15</v>
      </c>
      <c r="U13" s="0" t="n">
        <v>3</v>
      </c>
      <c r="V13" s="0" t="n">
        <v>0</v>
      </c>
      <c r="W13" s="91">
        <f>Q13*E13</f>
        <v/>
      </c>
    </row>
    <row r="14" ht="38" customHeight="1" s="74">
      <c r="A14" s="97">
        <f>A13+1</f>
        <v/>
      </c>
      <c r="B14" s="46" t="inlineStr">
        <is>
          <t>变压器及配电线材</t>
        </is>
      </c>
      <c r="C14" s="47" t="inlineStr">
        <is>
          <t>1.灯带开关安装调试
2.含变压器及配电线材等，适用于桑拿房</t>
        </is>
      </c>
      <c r="D14" s="46" t="inlineStr">
        <is>
          <t>项</t>
        </is>
      </c>
      <c r="E14" s="98" t="n">
        <v>1</v>
      </c>
      <c r="F14" s="99">
        <f>G14+H14+I14</f>
        <v/>
      </c>
      <c r="G14" s="99">
        <f>(R14*(1+S14)+U14+V14)*$R$1</f>
        <v/>
      </c>
      <c r="H14" s="99">
        <f>T14*$T$1</f>
        <v/>
      </c>
      <c r="I14" s="99">
        <f>Q14*$Q$1</f>
        <v/>
      </c>
      <c r="J14" s="99">
        <f>F14*E14</f>
        <v/>
      </c>
      <c r="K14" s="100" t="inlineStr">
        <is>
          <t xml:space="preserve">明纬 、莱福德、东菱 </t>
        </is>
      </c>
      <c r="Q14" s="91">
        <f>R14+R14*S14+T14+U14+V14</f>
        <v/>
      </c>
      <c r="R14" s="109" t="n">
        <v>300</v>
      </c>
      <c r="S14" s="109" t="n">
        <v>0</v>
      </c>
      <c r="T14" s="109" t="n">
        <v>120</v>
      </c>
      <c r="U14" s="109" t="n">
        <v>50</v>
      </c>
      <c r="V14" s="109" t="n">
        <v>0</v>
      </c>
      <c r="W14" s="91">
        <f>Q14*E14</f>
        <v/>
      </c>
    </row>
    <row r="15" ht="52" customHeight="1" s="74">
      <c r="A15" s="97">
        <f>A14+1</f>
        <v/>
      </c>
      <c r="B15" s="46" t="inlineStr">
        <is>
          <t>整套门更换</t>
        </is>
      </c>
      <c r="C15" s="47" t="inlineStr">
        <is>
          <t>1.玻璃门规格：187*70cm；
2.新玻璃门定制安装，收边收口等费用；
3.具体施工难度自行勘查现场综合考虑。</t>
        </is>
      </c>
      <c r="D15" s="46" t="inlineStr">
        <is>
          <t>樘</t>
        </is>
      </c>
      <c r="E15" s="98" t="n">
        <v>1</v>
      </c>
      <c r="F15" s="99">
        <f>G15+H15+I15</f>
        <v/>
      </c>
      <c r="G15" s="99">
        <f>(R15*(1+S15)+U15+V15)*$R$1</f>
        <v/>
      </c>
      <c r="H15" s="99">
        <f>T15*$T$1</f>
        <v/>
      </c>
      <c r="I15" s="99">
        <f>Q15*$Q$1</f>
        <v/>
      </c>
      <c r="J15" s="99">
        <f>F15*E15</f>
        <v/>
      </c>
      <c r="K15" s="100" t="inlineStr">
        <is>
          <t>TYLO、HARVIA、 SAWO</t>
        </is>
      </c>
      <c r="Q15" s="91">
        <f>R15+R15*S15+T15+U15+V15</f>
        <v/>
      </c>
      <c r="R15" s="109" t="n">
        <v>1500</v>
      </c>
      <c r="S15" s="109" t="n">
        <v>0</v>
      </c>
      <c r="T15" s="109" t="n">
        <v>300</v>
      </c>
      <c r="U15" s="109" t="n">
        <v>50</v>
      </c>
      <c r="V15" s="109" t="n">
        <v>0</v>
      </c>
      <c r="W15" s="91">
        <f>Q15*E15</f>
        <v/>
      </c>
    </row>
    <row r="16" ht="58" customHeight="1" s="74">
      <c r="A16" s="97">
        <f>A15+1</f>
        <v/>
      </c>
      <c r="B16" s="46" t="inlineStr">
        <is>
          <t>拆除</t>
        </is>
      </c>
      <c r="C16" s="47" t="inlineStr">
        <is>
          <t>1.拆除幕墙板及坐凳；
2.拆除玻璃门；
3.拆除废料按要求打包，运至甲方指定位置。</t>
        </is>
      </c>
      <c r="D16" s="46" t="inlineStr">
        <is>
          <t>项</t>
        </is>
      </c>
      <c r="E16" s="98" t="n">
        <v>1</v>
      </c>
      <c r="F16" s="99">
        <f>G16+H16+I16</f>
        <v/>
      </c>
      <c r="G16" s="99">
        <f>(R16*(1+S16)+U16+V16)*$R$1</f>
        <v/>
      </c>
      <c r="H16" s="99">
        <f>T16*$T$1</f>
        <v/>
      </c>
      <c r="I16" s="99">
        <f>Q16*$Q$1</f>
        <v/>
      </c>
      <c r="J16" s="99">
        <f>F16*E16</f>
        <v/>
      </c>
      <c r="K16" s="100" t="n"/>
      <c r="N16" s="3" t="n"/>
      <c r="Q16" s="91">
        <f>R16+R16*S16+T16+U16+V16</f>
        <v/>
      </c>
      <c r="R16" s="109" t="n">
        <v>0</v>
      </c>
      <c r="S16" s="110" t="n">
        <v>0</v>
      </c>
      <c r="T16" s="109" t="n">
        <v>1200</v>
      </c>
      <c r="U16" s="109" t="n">
        <v>30</v>
      </c>
      <c r="V16" s="109" t="n">
        <v>100</v>
      </c>
      <c r="W16" s="91">
        <f>Q16*E16</f>
        <v/>
      </c>
    </row>
    <row r="17" ht="21" customFormat="1" customHeight="1" s="2">
      <c r="A17" s="92" t="inlineStr">
        <is>
          <t>三</t>
        </is>
      </c>
      <c r="B17" s="30" t="inlineStr">
        <is>
          <t>女宾干蒸房</t>
        </is>
      </c>
      <c r="C17" s="31" t="n"/>
      <c r="D17" s="30" t="n"/>
      <c r="E17" s="93" t="n"/>
      <c r="F17" s="94" t="n"/>
      <c r="G17" s="94" t="n"/>
      <c r="H17" s="94" t="n"/>
      <c r="I17" s="94" t="n"/>
      <c r="J17" s="94" t="n"/>
      <c r="K17" s="95" t="n"/>
      <c r="Q17" s="91">
        <f>R17+R17*S17+T17+U17+V17</f>
        <v/>
      </c>
      <c r="S17" s="45" t="n"/>
      <c r="W17" s="91">
        <f>Q17*E17</f>
        <v/>
      </c>
    </row>
    <row r="18" ht="87" customHeight="1" s="74">
      <c r="A18" s="97">
        <f>A16+1</f>
        <v/>
      </c>
      <c r="B18" s="46" t="inlineStr">
        <is>
          <t>桑拿木墙板</t>
        </is>
      </c>
      <c r="C18" s="47" t="inlineStr">
        <is>
          <t>1.安装桑拿木墙板，安装部位：地面、侧墙及顶面；
2.桑拿房专用木材，板条规格80*20mm；
3.地板采用可拆卸式安装，便于后续日常地面清洁与维护；
4.含材料采购加工、运输、安装及安装配件等所有费用；
5.施工难度自行勘查现场综合考虑。</t>
        </is>
      </c>
      <c r="D18" s="46" t="inlineStr">
        <is>
          <t>m2</t>
        </is>
      </c>
      <c r="E18" s="98">
        <f>3*2.1+3*1.2+3*2.51+2.53*2.1*2-2.6</f>
        <v/>
      </c>
      <c r="F18" s="99">
        <f>G18+H18+I18</f>
        <v/>
      </c>
      <c r="G18" s="99">
        <f>(R18*(1+S18)+U18+V18)*$R$1</f>
        <v/>
      </c>
      <c r="H18" s="99">
        <f>T18*$T$1</f>
        <v/>
      </c>
      <c r="I18" s="99">
        <f>Q18*$Q$1</f>
        <v/>
      </c>
      <c r="J18" s="99">
        <f>F18*E18</f>
        <v/>
      </c>
      <c r="K18" s="100" t="inlineStr">
        <is>
          <t>百源木业、丽舍木业、松缘木业</t>
        </is>
      </c>
      <c r="Q18" s="91">
        <f>R18+R18*S18+T18+U18+V18</f>
        <v/>
      </c>
      <c r="R18" s="111">
        <f>R$9</f>
        <v/>
      </c>
      <c r="S18" s="111">
        <f>S$9</f>
        <v/>
      </c>
      <c r="T18" s="111">
        <f>T$9</f>
        <v/>
      </c>
      <c r="U18" s="111">
        <f>U$9</f>
        <v/>
      </c>
      <c r="V18" s="111">
        <f>V$9</f>
        <v/>
      </c>
      <c r="W18" s="91">
        <f>Q18*E18</f>
        <v/>
      </c>
    </row>
    <row r="19" ht="96" customHeight="1" s="74">
      <c r="A19" s="97">
        <f>A18+1</f>
        <v/>
      </c>
      <c r="B19" s="46" t="inlineStr">
        <is>
          <t>木板条座椅制作安装</t>
        </is>
      </c>
      <c r="C19" s="47" t="inlineStr">
        <is>
          <t>1.木板条座椅现场制作安装，样式同现有；
2.桑拿房专用木材，板条规格80*20mm
3.含坐凳内部支撑框架、凳板面及靠背面等；
4.固定安装的金属件要为隐蔽式，防止烫伤；
5.含材料采购加工、运输、安装及安装配件等所有费用；
6.施工难度自行勘查现场综合考虑。</t>
        </is>
      </c>
      <c r="D19" s="46" t="inlineStr">
        <is>
          <t>m</t>
        </is>
      </c>
      <c r="E19" s="98">
        <f>2.6*2</f>
        <v/>
      </c>
      <c r="F19" s="99">
        <f>G19+H19+I19</f>
        <v/>
      </c>
      <c r="G19" s="99">
        <f>(R19*(1+S19)+U19+V19)*$R$1</f>
        <v/>
      </c>
      <c r="H19" s="99">
        <f>T19*$T$1</f>
        <v/>
      </c>
      <c r="I19" s="99">
        <f>Q19*$Q$1</f>
        <v/>
      </c>
      <c r="J19" s="99">
        <f>F19*E19</f>
        <v/>
      </c>
      <c r="K19" s="100" t="inlineStr">
        <is>
          <t>百源木业、丽舍木业、松缘木业</t>
        </is>
      </c>
      <c r="Q19" s="91">
        <f>R19+R19*S19+T19+U19+V19</f>
        <v/>
      </c>
      <c r="R19" s="111">
        <f>R$10</f>
        <v/>
      </c>
      <c r="S19" s="111">
        <f>S$10</f>
        <v/>
      </c>
      <c r="T19" s="111">
        <f>T$10</f>
        <v/>
      </c>
      <c r="U19" s="111">
        <f>U$10</f>
        <v/>
      </c>
      <c r="V19" s="111">
        <f>V$10</f>
        <v/>
      </c>
      <c r="W19" s="91">
        <f>Q19*E19</f>
        <v/>
      </c>
    </row>
    <row r="20" ht="72" customHeight="1" s="74">
      <c r="A20" s="97">
        <f>A19+1</f>
        <v/>
      </c>
      <c r="B20" s="46" t="inlineStr">
        <is>
          <t>炉罩</t>
        </is>
      </c>
      <c r="C20" s="47" t="inlineStr">
        <is>
          <t>1.加热炉防护罩，
2.桑拿房专用木材，板条规格80*20mm；
3.材料采购加工、运输、安装及安装配件等所有费用；
4.施工难度自行勘查现场综合考虑。</t>
        </is>
      </c>
      <c r="D20" s="46" t="inlineStr">
        <is>
          <t>m2</t>
        </is>
      </c>
      <c r="E20" s="98" t="n">
        <v>1.5</v>
      </c>
      <c r="F20" s="99">
        <f>G20+H20+I20</f>
        <v/>
      </c>
      <c r="G20" s="99">
        <f>(R20*(1+S20)+U20+V20)*$R$1</f>
        <v/>
      </c>
      <c r="H20" s="99">
        <f>T20*$T$1</f>
        <v/>
      </c>
      <c r="I20" s="99">
        <f>Q20*$Q$1</f>
        <v/>
      </c>
      <c r="J20" s="99">
        <f>F20*E20</f>
        <v/>
      </c>
      <c r="K20" s="100" t="inlineStr">
        <is>
          <t>百源木业、丽舍木业、松缘木业</t>
        </is>
      </c>
      <c r="Q20" s="91">
        <f>R20+R20*S20+T20+U20+V20</f>
        <v/>
      </c>
      <c r="R20" s="111">
        <f>R$11</f>
        <v/>
      </c>
      <c r="S20" s="111">
        <f>S$11</f>
        <v/>
      </c>
      <c r="T20" s="111">
        <f>T$11</f>
        <v/>
      </c>
      <c r="U20" s="111">
        <f>U$11</f>
        <v/>
      </c>
      <c r="V20" s="111">
        <f>V$11</f>
        <v/>
      </c>
      <c r="W20" s="91">
        <f>Q20*E20</f>
        <v/>
      </c>
    </row>
    <row r="21" ht="69" customHeight="1" s="74">
      <c r="A21" s="97">
        <f>A20+1</f>
        <v/>
      </c>
      <c r="B21" s="46" t="inlineStr">
        <is>
          <t>高温LED灯带</t>
        </is>
      </c>
      <c r="C21" s="47" t="inlineStr">
        <is>
          <t>1.高温LED灯带；
2.规格：2.4米/（8W/m）/2700K/DC24V；
3.含主材、辅材，安装调试等所有费用；
4.施工难度自行勘查现场综合考虑。</t>
        </is>
      </c>
      <c r="D21" s="46" t="inlineStr">
        <is>
          <t>条</t>
        </is>
      </c>
      <c r="E21" s="98" t="n">
        <v>4</v>
      </c>
      <c r="F21" s="99">
        <f>G21+H21+I21</f>
        <v/>
      </c>
      <c r="G21" s="99">
        <f>(R21*(1+S21)+U21+V21)*$R$1</f>
        <v/>
      </c>
      <c r="H21" s="99">
        <f>T21*$T$1</f>
        <v/>
      </c>
      <c r="I21" s="99">
        <f>Q21*$Q$1</f>
        <v/>
      </c>
      <c r="J21" s="99">
        <f>F21*E21</f>
        <v/>
      </c>
      <c r="K21" s="100" t="inlineStr">
        <is>
          <t>明学光电  、日上光电 、 乐一照明</t>
        </is>
      </c>
      <c r="Q21" s="91">
        <f>R21+R21*S21+T21+U21+V21</f>
        <v/>
      </c>
      <c r="R21" s="0" t="n">
        <v>65</v>
      </c>
      <c r="S21" s="0" t="n">
        <v>0</v>
      </c>
      <c r="T21" s="0" t="n">
        <v>18</v>
      </c>
      <c r="U21" s="0" t="n">
        <v>5</v>
      </c>
      <c r="V21" s="0" t="n">
        <v>0</v>
      </c>
      <c r="W21" s="91">
        <f>Q21*E21</f>
        <v/>
      </c>
    </row>
    <row r="22" ht="33" customHeight="1" s="74">
      <c r="A22" s="97">
        <f>A21+1</f>
        <v/>
      </c>
      <c r="B22" s="46" t="inlineStr">
        <is>
          <t>变压器及配电线材</t>
        </is>
      </c>
      <c r="C22" s="47" t="inlineStr">
        <is>
          <t>1.灯带开关安装调试
2.含变压器及配电线材等，适用于桑拿房</t>
        </is>
      </c>
      <c r="D22" s="46" t="inlineStr">
        <is>
          <t>项</t>
        </is>
      </c>
      <c r="E22" s="98" t="n">
        <v>1</v>
      </c>
      <c r="F22" s="99">
        <f>G22+H22+I22</f>
        <v/>
      </c>
      <c r="G22" s="99">
        <f>(R22*(1+S22)+U22+V22)*$R$1</f>
        <v/>
      </c>
      <c r="H22" s="99">
        <f>T22*$T$1</f>
        <v/>
      </c>
      <c r="I22" s="99">
        <f>Q22*$Q$1</f>
        <v/>
      </c>
      <c r="J22" s="99">
        <f>F22*E22</f>
        <v/>
      </c>
      <c r="K22" s="100" t="inlineStr">
        <is>
          <t xml:space="preserve">明纬 、莱福德、东菱 </t>
        </is>
      </c>
      <c r="Q22" s="91">
        <f>R22+R22*S22+T22+U22+V22</f>
        <v/>
      </c>
      <c r="R22" s="111">
        <f>R$14</f>
        <v/>
      </c>
      <c r="S22" s="111">
        <f>S$14</f>
        <v/>
      </c>
      <c r="T22" s="111">
        <f>T$14</f>
        <v/>
      </c>
      <c r="U22" s="111">
        <f>U$14</f>
        <v/>
      </c>
      <c r="V22" s="111">
        <f>V$14</f>
        <v/>
      </c>
      <c r="W22" s="91">
        <f>Q22*E22</f>
        <v/>
      </c>
    </row>
    <row r="23" ht="52" customHeight="1" s="74">
      <c r="A23" s="97">
        <f>A22+1</f>
        <v/>
      </c>
      <c r="B23" s="46" t="inlineStr">
        <is>
          <t>整套门更换</t>
        </is>
      </c>
      <c r="C23" s="47" t="inlineStr">
        <is>
          <t>1.玻璃门规格：187*70cm；
2.新玻璃门定制安装，收边收口等费用；
3.具体施工难度自行勘查现场综合考虑。</t>
        </is>
      </c>
      <c r="D23" s="46" t="inlineStr">
        <is>
          <t>樘</t>
        </is>
      </c>
      <c r="E23" s="98" t="n">
        <v>1</v>
      </c>
      <c r="F23" s="99">
        <f>G23+H23+I23</f>
        <v/>
      </c>
      <c r="G23" s="99">
        <f>(R23*(1+S23)+U23+V23)*$R$1</f>
        <v/>
      </c>
      <c r="H23" s="99">
        <f>T23*$T$1</f>
        <v/>
      </c>
      <c r="I23" s="99">
        <f>Q23*$Q$1</f>
        <v/>
      </c>
      <c r="J23" s="99">
        <f>F23*E23</f>
        <v/>
      </c>
      <c r="K23" s="100" t="inlineStr">
        <is>
          <t>TYLO、HARVIA、 SAWO</t>
        </is>
      </c>
      <c r="Q23" s="91">
        <f>R23+R23*S23+T23+U23+V23</f>
        <v/>
      </c>
      <c r="R23" s="111">
        <f>R$15</f>
        <v/>
      </c>
      <c r="S23" s="111">
        <f>S$15</f>
        <v/>
      </c>
      <c r="T23" s="111">
        <f>T$15</f>
        <v/>
      </c>
      <c r="U23" s="111">
        <f>U$15</f>
        <v/>
      </c>
      <c r="V23" s="111">
        <f>V$15</f>
        <v/>
      </c>
      <c r="W23" s="91">
        <f>Q23*E23</f>
        <v/>
      </c>
    </row>
    <row r="24" ht="52" customHeight="1" s="74">
      <c r="A24" s="97">
        <f>A23+1</f>
        <v/>
      </c>
      <c r="B24" s="46" t="inlineStr">
        <is>
          <t>拆除</t>
        </is>
      </c>
      <c r="C24" s="47" t="inlineStr">
        <is>
          <t>1.拆除幕墙板及坐凳；
2.拆除玻璃门；
3.拆除废料按要求打包，运至甲方指定位置。</t>
        </is>
      </c>
      <c r="D24" s="46" t="inlineStr">
        <is>
          <t>项</t>
        </is>
      </c>
      <c r="E24" s="98" t="n">
        <v>1</v>
      </c>
      <c r="F24" s="99">
        <f>G24+H24+I24</f>
        <v/>
      </c>
      <c r="G24" s="99">
        <f>(R24*(1+S24)+U24+V24)*$R$1</f>
        <v/>
      </c>
      <c r="H24" s="99">
        <f>T24*$T$1</f>
        <v/>
      </c>
      <c r="I24" s="99">
        <f>Q24*$Q$1</f>
        <v/>
      </c>
      <c r="J24" s="99">
        <f>F24*E24</f>
        <v/>
      </c>
      <c r="K24" s="100" t="n"/>
      <c r="Q24" s="91">
        <f>R24+R24*S24+T24+U24+V24</f>
        <v/>
      </c>
      <c r="R24" s="111">
        <f>R$16</f>
        <v/>
      </c>
      <c r="S24" s="111">
        <f>S$16</f>
        <v/>
      </c>
      <c r="T24" s="111">
        <f>T$16</f>
        <v/>
      </c>
      <c r="U24" s="111">
        <f>U$16</f>
        <v/>
      </c>
      <c r="V24" s="111">
        <f>V$16</f>
        <v/>
      </c>
      <c r="W24" s="91">
        <f>Q24*E24</f>
        <v/>
      </c>
    </row>
    <row r="25" ht="21" customFormat="1" customHeight="1" s="2">
      <c r="A25" s="92" t="inlineStr">
        <is>
          <t>四</t>
        </is>
      </c>
      <c r="B25" s="30" t="inlineStr">
        <is>
          <t>男女宾湿蒸房</t>
        </is>
      </c>
      <c r="C25" s="31" t="n"/>
      <c r="D25" s="30" t="n"/>
      <c r="E25" s="93" t="n"/>
      <c r="F25" s="99">
        <f>G25+H25+I25</f>
        <v/>
      </c>
      <c r="G25" s="99">
        <f>(R25*(1+S25)+U25+V25)*$R$1</f>
        <v/>
      </c>
      <c r="H25" s="99">
        <f>T25*$T$1</f>
        <v/>
      </c>
      <c r="I25" s="99">
        <f>Q25*$Q$1</f>
        <v/>
      </c>
      <c r="J25" s="99">
        <f>F25*E25</f>
        <v/>
      </c>
      <c r="K25" s="95" t="n"/>
      <c r="Q25" s="91">
        <f>R25+R25*S25+T25+U25+V25</f>
        <v/>
      </c>
      <c r="S25" s="45" t="n"/>
      <c r="W25" s="91">
        <f>Q25*E25</f>
        <v/>
      </c>
    </row>
    <row r="26" ht="75" customHeight="1" s="74">
      <c r="A26" s="97">
        <f>A24+1</f>
        <v/>
      </c>
      <c r="B26" s="46" t="inlineStr">
        <is>
          <t>蒸汽发生器
（更换男宾，女宾不换）</t>
        </is>
      </c>
      <c r="C26" s="47" t="inlineStr">
        <is>
          <t>1.蒸汽发生器安装调整；
2.规格：12KW/380-415v；
3.包含蒸汽嘴、出气口防护罩等；
3.原有设备拆除，拆除后设备自行处置；
4.具体施工难度自行勘查现场综合考虑。</t>
        </is>
      </c>
      <c r="D26" s="49" t="inlineStr">
        <is>
          <t>套</t>
        </is>
      </c>
      <c r="E26" s="98" t="n">
        <v>2</v>
      </c>
      <c r="F26" s="99">
        <f>G26+H26+I26</f>
        <v/>
      </c>
      <c r="G26" s="99">
        <f>(R26*(1+S26)+U26+V26)*$R$1</f>
        <v/>
      </c>
      <c r="H26" s="99">
        <f>T26*$T$1</f>
        <v/>
      </c>
      <c r="I26" s="99">
        <f>Q26*$Q$1</f>
        <v/>
      </c>
      <c r="J26" s="99">
        <f>F26*E26</f>
        <v/>
      </c>
      <c r="K26" s="100" t="inlineStr">
        <is>
          <t xml:space="preserve">Diooist、 Sanspa、SAWO </t>
        </is>
      </c>
      <c r="Q26" s="91">
        <f>R26+R26*S26+T26+U26+V26</f>
        <v/>
      </c>
      <c r="R26" s="0" t="n">
        <v>6500</v>
      </c>
      <c r="S26" s="0" t="n">
        <v>0</v>
      </c>
      <c r="T26" s="0" t="n">
        <v>800</v>
      </c>
      <c r="U26" s="0" t="n">
        <v>200</v>
      </c>
      <c r="V26" s="0" t="n">
        <v>50</v>
      </c>
      <c r="W26" s="91">
        <f>Q26*E26</f>
        <v/>
      </c>
    </row>
    <row r="27" ht="78" customHeight="1" s="74">
      <c r="A27" s="97">
        <f>A26+1</f>
        <v/>
      </c>
      <c r="B27" s="50" t="inlineStr">
        <is>
          <t>蒸汽铜管配件</t>
        </is>
      </c>
      <c r="C27" s="51" t="inlineStr">
        <is>
          <t>1.铜管材质标准：国标（耐温100°以上），管径大小厚度不低于现有的；
2.蒸汽管道不漏蒸汽，做好管道气密性检测；
3.拆除现有的蒸汽管，拆除废料自行处置；
4.更换安装难度自行勘查现场综合考虑。</t>
        </is>
      </c>
      <c r="D27" s="46" t="inlineStr">
        <is>
          <t>米</t>
        </is>
      </c>
      <c r="E27" s="102" t="n">
        <v>150</v>
      </c>
      <c r="F27" s="99">
        <f>G27+H27+I27</f>
        <v/>
      </c>
      <c r="G27" s="99">
        <f>(R27*(1+S27)+U27+V27)*$R$1</f>
        <v/>
      </c>
      <c r="H27" s="99">
        <f>T27*$T$1</f>
        <v/>
      </c>
      <c r="I27" s="99">
        <f>Q27*$Q$1</f>
        <v/>
      </c>
      <c r="J27" s="99">
        <f>F27*E27</f>
        <v/>
      </c>
      <c r="K27" s="100" t="inlineStr">
        <is>
          <t>海亮 、金龙、中佳铜管</t>
        </is>
      </c>
      <c r="Q27" s="91">
        <f>R27+R27*S27+T27+U27+V27</f>
        <v/>
      </c>
      <c r="R27" s="0" t="n">
        <v>35</v>
      </c>
      <c r="S27" s="0" t="n">
        <v>0.02</v>
      </c>
      <c r="T27" s="0" t="n">
        <v>20</v>
      </c>
      <c r="U27" s="0" t="n">
        <v>5</v>
      </c>
      <c r="V27" s="0" t="n">
        <v>0</v>
      </c>
      <c r="W27" s="91">
        <f>Q27*E27</f>
        <v/>
      </c>
    </row>
    <row r="28" ht="84" customHeight="1" s="74">
      <c r="A28" s="97">
        <f>A27+1</f>
        <v/>
      </c>
      <c r="B28" s="46" t="inlineStr">
        <is>
          <t>桑拿香薰自动喷淋系统</t>
        </is>
      </c>
      <c r="C28" s="47" t="inlineStr">
        <is>
          <t>1.安装配套控制主机及洒水装置控制喷淋，可设置香薰洒水量；
2.符合万豪集团标准及使用部门需求；
3.原有设备拆除，拆除后设备自行处置；
4.具体施工难度自行勘查现场综合考虑。</t>
        </is>
      </c>
      <c r="D28" s="53" t="inlineStr">
        <is>
          <t>套</t>
        </is>
      </c>
      <c r="E28" s="98" t="n">
        <v>2</v>
      </c>
      <c r="F28" s="99">
        <f>G28+H28+I28</f>
        <v/>
      </c>
      <c r="G28" s="99">
        <f>(R28*(1+S28)+U28+V28)*$R$1</f>
        <v/>
      </c>
      <c r="H28" s="99">
        <f>T28*$T$1</f>
        <v/>
      </c>
      <c r="I28" s="99">
        <f>Q28*$Q$1</f>
        <v/>
      </c>
      <c r="J28" s="99">
        <f>F28*E28</f>
        <v/>
      </c>
      <c r="K28" s="100" t="inlineStr">
        <is>
          <t>ScentAir、Ecolo、Air Aroma</t>
        </is>
      </c>
      <c r="Q28" s="91">
        <f>R28+R28*S28+T28+U28+V28</f>
        <v/>
      </c>
      <c r="R28" s="0" t="n">
        <v>800</v>
      </c>
      <c r="S28" s="0" t="n">
        <v>0</v>
      </c>
      <c r="T28" s="0" t="n">
        <v>250</v>
      </c>
      <c r="U28" s="0" t="n">
        <v>50</v>
      </c>
      <c r="V28" s="0" t="n">
        <v>0</v>
      </c>
      <c r="W28" s="91">
        <f>Q28*E28</f>
        <v/>
      </c>
    </row>
    <row r="29" ht="65" customHeight="1" s="74">
      <c r="A29" s="97">
        <f>A28+1</f>
        <v/>
      </c>
      <c r="B29" s="50" t="inlineStr">
        <is>
          <t>软水过滤器</t>
        </is>
      </c>
      <c r="C29" s="51" t="inlineStr">
        <is>
          <t>1.四台湿蒸炉进水端加自动软化水处理设备；
2.参数：流量：≈78 L/h；
3.含取电线路敷设等费用；
4.具体施工难度自行勘查现场综合考虑。</t>
        </is>
      </c>
      <c r="D29" s="53" t="inlineStr">
        <is>
          <t>套</t>
        </is>
      </c>
      <c r="E29" s="98" t="n">
        <v>1</v>
      </c>
      <c r="F29" s="99">
        <f>G29+H29+I29</f>
        <v/>
      </c>
      <c r="G29" s="99">
        <f>(R29*(1+S29)+U29+V29)*$R$1</f>
        <v/>
      </c>
      <c r="H29" s="99">
        <f>T29*$T$1</f>
        <v/>
      </c>
      <c r="I29" s="99">
        <f>Q29*$Q$1</f>
        <v/>
      </c>
      <c r="J29" s="99">
        <f>F29*E29</f>
        <v/>
      </c>
      <c r="K29" s="100" t="inlineStr">
        <is>
          <t xml:space="preserve"> 沃茨、怡口、滨特尔</t>
        </is>
      </c>
      <c r="Q29" s="91">
        <f>R29+R29*S29+T29+U29+V29</f>
        <v/>
      </c>
      <c r="R29" s="0" t="n">
        <v>1800</v>
      </c>
      <c r="S29" s="0" t="n">
        <v>0</v>
      </c>
      <c r="T29" s="0" t="n">
        <v>400</v>
      </c>
      <c r="U29" s="0" t="n">
        <v>100</v>
      </c>
      <c r="V29" s="0" t="n">
        <v>20</v>
      </c>
      <c r="W29" s="91">
        <f>Q29*E29</f>
        <v/>
      </c>
    </row>
    <row r="30" ht="21" customFormat="1" customHeight="1" s="2">
      <c r="A30" s="92" t="inlineStr">
        <is>
          <t>五</t>
        </is>
      </c>
      <c r="B30" s="30" t="inlineStr">
        <is>
          <t>其       他</t>
        </is>
      </c>
      <c r="C30" s="31" t="n"/>
      <c r="D30" s="30" t="n"/>
      <c r="E30" s="93" t="n"/>
      <c r="F30" s="94" t="n"/>
      <c r="G30" s="94" t="n"/>
      <c r="H30" s="94" t="n"/>
      <c r="I30" s="94" t="n"/>
      <c r="J30" s="94" t="n"/>
      <c r="K30" s="95" t="n"/>
      <c r="Q30" s="91">
        <f>R30+R30*S30+T30+U30+V30</f>
        <v/>
      </c>
      <c r="S30" s="45" t="n"/>
      <c r="W30" s="91">
        <f>Q30*E30</f>
        <v/>
      </c>
    </row>
    <row r="31" ht="41" customHeight="1" s="74">
      <c r="A31" s="97">
        <f>A29+1</f>
        <v/>
      </c>
      <c r="B31" s="103" t="inlineStr">
        <is>
          <t>保洁及垃圾清理外运</t>
        </is>
      </c>
      <c r="C31" s="55" t="inlineStr">
        <is>
          <t>1.完工后开荒，深度保洁；
2.拆除及施工产生的垃圾人工清理、外运弃置。</t>
        </is>
      </c>
      <c r="D31" s="46" t="inlineStr">
        <is>
          <t>项</t>
        </is>
      </c>
      <c r="E31" s="98" t="n">
        <v>1</v>
      </c>
      <c r="F31" s="99">
        <f>G31+H31+I31</f>
        <v/>
      </c>
      <c r="G31" s="99">
        <f>(R31*(1+S31)+U31+V31)*$R$1</f>
        <v/>
      </c>
      <c r="H31" s="99">
        <f>T31*$T$1</f>
        <v/>
      </c>
      <c r="I31" s="99">
        <f>Q31*$Q$1</f>
        <v/>
      </c>
      <c r="J31" s="99">
        <f>F31*E31</f>
        <v/>
      </c>
      <c r="K31" s="100" t="n"/>
      <c r="Q31" s="91">
        <f>R31+R31*S31+T31+U31+V31</f>
        <v/>
      </c>
      <c r="R31" s="0" t="n">
        <v>0</v>
      </c>
      <c r="S31" s="0" t="n">
        <v>0</v>
      </c>
      <c r="T31" s="0" t="n">
        <v>900</v>
      </c>
      <c r="U31" s="0" t="n">
        <v>100</v>
      </c>
      <c r="V31" s="0" t="n">
        <v>100</v>
      </c>
      <c r="W31" s="91">
        <f>Q31*E31</f>
        <v/>
      </c>
    </row>
    <row r="32" ht="30" customHeight="1" s="74">
      <c r="A32" s="97">
        <f>A31+1</f>
        <v/>
      </c>
      <c r="B32" s="57" t="inlineStr">
        <is>
          <t>不含税小计</t>
        </is>
      </c>
      <c r="C32" s="104" t="n"/>
      <c r="D32" s="59" t="n"/>
      <c r="E32" s="59" t="n"/>
      <c r="F32" s="59" t="n"/>
      <c r="G32" s="60" t="n"/>
      <c r="H32" s="60" t="n"/>
      <c r="I32" s="60" t="n"/>
      <c r="J32" s="99">
        <f>SUM(J5:J31)</f>
        <v/>
      </c>
      <c r="K32" s="61" t="n"/>
      <c r="Q32" s="91">
        <f>R32+R32*S32+T32+U32+V32</f>
        <v/>
      </c>
      <c r="W32" s="91">
        <f>Q32*E32</f>
        <v/>
      </c>
    </row>
    <row r="33" ht="30" customHeight="1" s="74">
      <c r="A33" s="97">
        <f>A32+1</f>
        <v/>
      </c>
      <c r="B33" s="62" t="inlineStr">
        <is>
          <t>税      金</t>
        </is>
      </c>
      <c r="C33" s="105">
        <f>F33</f>
        <v/>
      </c>
      <c r="D33" s="46" t="inlineStr">
        <is>
          <t>项</t>
        </is>
      </c>
      <c r="E33" s="98" t="n">
        <v>1</v>
      </c>
      <c r="F33" s="64" t="n">
        <v>0.09</v>
      </c>
      <c r="G33" s="60" t="n"/>
      <c r="H33" s="60" t="n"/>
      <c r="I33" s="60" t="n"/>
      <c r="J33" s="99">
        <f>J32*F33</f>
        <v/>
      </c>
      <c r="K33" s="61" t="inlineStr">
        <is>
          <t>黄色框填报税率</t>
        </is>
      </c>
    </row>
    <row r="34" ht="30" customHeight="1" s="74">
      <c r="A34" s="106">
        <f>A33+1</f>
        <v/>
      </c>
      <c r="B34" s="66" t="inlineStr">
        <is>
          <t>含税合计</t>
        </is>
      </c>
      <c r="C34" s="107" t="n"/>
      <c r="D34" s="68" t="n"/>
      <c r="E34" s="68" t="n"/>
      <c r="F34" s="68" t="n"/>
      <c r="G34" s="69" t="n"/>
      <c r="H34" s="69" t="n"/>
      <c r="I34" s="69" t="n"/>
      <c r="J34" s="108">
        <f>SUM(J32:J33)</f>
        <v/>
      </c>
      <c r="K34" s="71" t="n"/>
    </row>
    <row r="35" ht="135" customHeight="1" s="74">
      <c r="A35" s="72" t="inlineStr">
        <is>
          <t>备注：
1.本次报价以承包范围、现场情况、技术规范、合同条款、招标文件等约定总价包干。报价时各报价单位已完全复核清单与现场实际、承包范围、技术规范、合同条款、招标文件等约定的符合性，同时各报价单位已仔细复核了报价清单的计算、合计、汇总等计算的正确性。以上各报价单位已完全清楚并已充分考虑在报价及其总价中，无论清单中是否漏项漏量，计算、合计、汇总等是否正确，均视为已包含在其他报价和报价总价中，施工中和结算时均不予调整。本报价清单仅供各报价单位参考，各报价单位负有复核、检查和最终承担的责任，如发现报价清单包括但不限于以上的错误，各报价单位不应自行修改，须以答疑的方式向发包方提出，由发包方判断并修正报价清单后重新发出。除按本合同约定办理的设计变更或按本合同约定办理的有效现场签证外，结算时一律不予调整。
2.报价中综合单价包括主材、辅材、检验试验费、制作、运输、装卸、二次人工搬运费、人工安装、文明施工措施费、施工人员食宿交通费、交通疏导等一切措施费、街道社区备案所需费用、保险（缴纳符合万豪要求的一百万美金保额的公众责任险）、规费、损耗、管理费、利润等达到图纸和招标人的技术要求所需的一切费用。
3.施工时间、施工安排需按酒店运营安排的时间为准，综合单价中需考虑相关协调费用。</t>
        </is>
      </c>
    </row>
  </sheetData>
  <autoFilter ref="A3:P35"/>
  <mergeCells count="13">
    <mergeCell ref="G2:I2"/>
    <mergeCell ref="A35:K35"/>
    <mergeCell ref="C2:C3"/>
    <mergeCell ref="J2:J3"/>
    <mergeCell ref="B34:C34"/>
    <mergeCell ref="A1:K1"/>
    <mergeCell ref="B32:C32"/>
    <mergeCell ref="A2:A3"/>
    <mergeCell ref="B2:B3"/>
    <mergeCell ref="D2:D3"/>
    <mergeCell ref="F2:F3"/>
    <mergeCell ref="E2:E3"/>
    <mergeCell ref="K2:K3"/>
  </mergeCells>
  <printOptions horizontalCentered="1"/>
  <pageMargins left="0.550694444444444" right="0.511805555555556" top="0.354166666666667" bottom="0.393055555555556" header="0.298611111111111" footer="0.298611111111111"/>
  <pageSetup orientation="portrait" paperSize="8" scale="64" fitToHeight="0" horizontalDpi="6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User274</dc:creator>
  <dcterms:created xmlns:dcterms="http://purl.org/dc/terms/" xmlns:xsi="http://www.w3.org/2001/XMLSchema-instance" xsi:type="dcterms:W3CDTF">2020-05-08T06:04:00Z</dcterms:created>
  <dcterms:modified xmlns:dcterms="http://purl.org/dc/terms/" xmlns:xsi="http://www.w3.org/2001/XMLSchema-instance" xsi:type="dcterms:W3CDTF">2026-08-20T03:11:10Z</dcterms:modified>
  <cp:lastModifiedBy>叶渭淋</cp:lastModifiedBy>
  <cp:revision>0</cp:revision>
  <cp:lastPrinted>2024-11-13T07:57:00Z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34FAF069226A4793BEB83856E07D3689_13</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y name="KSOReadingLayout" fmtid="{D5CDD505-2E9C-101B-9397-08002B2CF9AE}" pid="5">
    <vt:bool xmlns:vt="http://schemas.openxmlformats.org/officeDocument/2006/docPropsVTypes">1</vt:bool>
  </property>
</Properties>
</file>